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2\"/>
    </mc:Choice>
  </mc:AlternateContent>
  <xr:revisionPtr revIDLastSave="0" documentId="13_ncr:1_{E8978279-3BA3-4BFE-A875-D61A0C6151DE}" xr6:coauthVersionLast="43" xr6:coauthVersionMax="43" xr10:uidLastSave="{00000000-0000-0000-0000-000000000000}"/>
  <bookViews>
    <workbookView xWindow="-120" yWindow="-120" windowWidth="29040" windowHeight="15840" xr2:uid="{410E8D0A-DFAE-4404-A959-E309D9860094}"/>
  </bookViews>
  <sheets>
    <sheet name="มิ.ย.6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2" i="1" l="1"/>
  <c r="Y12" i="1"/>
  <c r="N12" i="1"/>
  <c r="M12" i="1"/>
  <c r="O12" i="1" s="1"/>
  <c r="Z12" i="1" s="1"/>
  <c r="L12" i="1"/>
  <c r="K12" i="1"/>
  <c r="AA11" i="1"/>
  <c r="Y11" i="1"/>
  <c r="N11" i="1"/>
  <c r="M11" i="1"/>
  <c r="L11" i="1"/>
  <c r="K11" i="1"/>
  <c r="O11" i="1" s="1"/>
  <c r="Z11" i="1" s="1"/>
  <c r="AA10" i="1"/>
  <c r="Z10" i="1"/>
  <c r="Y10" i="1"/>
  <c r="O10" i="1"/>
  <c r="N10" i="1"/>
  <c r="M10" i="1"/>
  <c r="L10" i="1"/>
  <c r="K10" i="1"/>
  <c r="AA9" i="1"/>
  <c r="Y9" i="1"/>
  <c r="N9" i="1"/>
  <c r="M9" i="1"/>
  <c r="L9" i="1"/>
  <c r="O9" i="1" s="1"/>
  <c r="Z9" i="1" s="1"/>
  <c r="K9" i="1"/>
  <c r="AA8" i="1"/>
  <c r="Y8" i="1"/>
  <c r="N8" i="1"/>
  <c r="M8" i="1"/>
  <c r="L8" i="1"/>
  <c r="K8" i="1"/>
  <c r="O8" i="1" s="1"/>
  <c r="Z8" i="1" s="1"/>
  <c r="AA7" i="1"/>
  <c r="Y7" i="1"/>
  <c r="Z7" i="1" s="1"/>
  <c r="O7" i="1"/>
  <c r="N7" i="1"/>
  <c r="M7" i="1"/>
  <c r="L7" i="1"/>
  <c r="K7" i="1"/>
  <c r="AA6" i="1"/>
  <c r="Y6" i="1"/>
  <c r="N6" i="1"/>
  <c r="M6" i="1"/>
  <c r="L6" i="1"/>
  <c r="O6" i="1" s="1"/>
  <c r="Z6" i="1" s="1"/>
  <c r="K6" i="1"/>
  <c r="AA5" i="1"/>
  <c r="Y5" i="1"/>
  <c r="N5" i="1"/>
  <c r="M5" i="1"/>
  <c r="L5" i="1"/>
  <c r="K5" i="1"/>
  <c r="O5" i="1" s="1"/>
  <c r="Z5" i="1" s="1"/>
  <c r="AA4" i="1"/>
  <c r="Y4" i="1"/>
  <c r="Z4" i="1" s="1"/>
  <c r="O4" i="1"/>
  <c r="N4" i="1"/>
  <c r="M4" i="1"/>
  <c r="L4" i="1"/>
  <c r="K4" i="1"/>
</calcChain>
</file>

<file path=xl/sharedStrings.xml><?xml version="1.0" encoding="utf-8"?>
<sst xmlns="http://schemas.openxmlformats.org/spreadsheetml/2006/main" count="72" uniqueCount="68">
  <si>
    <t>รายงานภาวะวิกฤติแยกรายเดือน ปีงบประมาณ 2562</t>
  </si>
  <si>
    <t>ประจำเดือน มิถุนายน  2562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</si>
  <si>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</si>
  <si>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</si>
  <si>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</si>
  <si>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</si>
  <si>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</si>
  <si>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</si>
  <si>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</si>
  <si>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</si>
  <si>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</si>
  <si>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</si>
  <si>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</si>
  <si>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</si>
  <si>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</si>
  <si>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</si>
  <si>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</si>
  <si>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</si>
  <si>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</si>
  <si>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</si>
  <si>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</si>
  <si>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</si>
  <si>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</si>
  <si>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</si>
  <si>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</si>
  <si>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</si>
  <si>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</si>
  <si>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</si>
  <si>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</si>
  <si>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</si>
  <si>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388</t>
  </si>
  <si>
    <t>รพท.S &gt;400</t>
  </si>
  <si>
    <t>คลองหาด,รพช.</t>
  </si>
  <si>
    <t>34</t>
  </si>
  <si>
    <t>รพช.F2 &lt;=30,000</t>
  </si>
  <si>
    <t>ตาพระยา,รพช.</t>
  </si>
  <si>
    <t>38</t>
  </si>
  <si>
    <t>รพช.F2 30,000-=60,000</t>
  </si>
  <si>
    <t>วังน้ำเย็น,รพช.</t>
  </si>
  <si>
    <t>85</t>
  </si>
  <si>
    <t>วัฒนานคร,รพช.</t>
  </si>
  <si>
    <t>77</t>
  </si>
  <si>
    <t>อรัญประเทศ,รพท.</t>
  </si>
  <si>
    <t>151</t>
  </si>
  <si>
    <t>รพท.M1 &lt;=200</t>
  </si>
  <si>
    <t>เขาฉกรรจ์,รพช.</t>
  </si>
  <si>
    <t>51</t>
  </si>
  <si>
    <t>วังสมบูรณ์,รพช.</t>
  </si>
  <si>
    <t>10</t>
  </si>
  <si>
    <t>รพช.F3 &gt;=25,000</t>
  </si>
  <si>
    <t>โคกสูง,รพช.</t>
  </si>
  <si>
    <t>รพช.F3 15,000-25,000</t>
  </si>
  <si>
    <t>สรุปสถานการณ์</t>
  </si>
  <si>
    <t xml:space="preserve">1) จากการดำเนินงานเดือน มิถุนายน 2562  พบว่า จังหวัดสระแก้วไม่มีโรงพยาบาลที่ประสบภาวะวิกฤติทางการเงินระดับ 7  </t>
  </si>
  <si>
    <t>2) มีโรงพยาบาลประสบปัญหาวิกฤติการเงินระดับต่าง ๆ ดังนี้ มีโรงพยาบาลที่อยู่ระดับ 0 จำนวน 7 แห่ง ได้แก่ โรงพยาบาลสมเด็จพระยุพราชสระแก้ว โรงพยาบาลคลองหาด โรงพยาบาลตาพระยา โรงพยาบาลวัฒนานคร โรงพยาบาลอรัญประเทศ โรงพยาบาลเขาฉกรรจ์ และโรงพยาบาลวังสมบูรณ์ มีโรงพยาบาลที่อยู่ระดับ 1  จำนวน 2 แห่ง ได้แ ก่โรงพยาบาลวังน้ำเย็น และโรงพยาบาลโคกสูง</t>
  </si>
  <si>
    <t xml:space="preserve">3) จากข้อมูลยังพบว่าสถานะทางการเงินของโรงพยาบาลทุกแห่งระยะทุนหมุนเวียนมากกว่า 6 เดือน </t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</si>
  <si>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</si>
  <si>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0B-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จำนวน </t>
    </r>
    <r>
      <rPr>
        <sz val="16"/>
        <color indexed="8"/>
        <rFont val="TH SarabunPSK"/>
        <family val="2"/>
      </rPr>
      <t>1 แห่ง ได้แก่</t>
    </r>
    <r>
      <rPr>
        <b/>
        <u/>
        <sz val="16"/>
        <color indexed="8"/>
        <rFont val="TH SarabunPSK"/>
        <family val="2"/>
      </rPr>
      <t xml:space="preserve"> โรงพยาบาลวัฒนานคร</t>
    </r>
    <r>
      <rPr>
        <sz val="16"/>
        <color indexed="8"/>
        <rFont val="TH SarabunPSK"/>
        <family val="2"/>
      </rPr>
      <t xml:space="preserve"> ต้องพัฒนาปรับปรุงประสิทธิภาพการบริหาร เรื่อ</t>
    </r>
    <r>
      <rPr>
        <b/>
        <sz val="16"/>
        <color indexed="8"/>
        <rFont val="TH SarabunPSK"/>
        <family val="2"/>
      </rPr>
      <t>ง</t>
    </r>
    <r>
      <rPr>
        <b/>
        <sz val="16"/>
        <color rgb="FFFF0000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3) A Payment Period</t>
    </r>
    <r>
      <rPr>
        <sz val="16"/>
        <color indexed="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6"/>
        <color rgb="FFFF0000"/>
        <rFont val="TH SarabunPSK"/>
        <family val="2"/>
      </rPr>
      <t xml:space="preserve"> 5) A Collection Period -CSMBS  6)A Collection Period-SS</t>
    </r>
    <r>
      <rPr>
        <b/>
        <sz val="16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</t>
    </r>
    <r>
      <rPr>
        <b/>
        <u/>
        <sz val="16"/>
        <color indexed="8"/>
        <rFont val="TH SarabunPSK"/>
        <family val="2"/>
      </rPr>
      <t xml:space="preserve"> </t>
    </r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</si>
  <si>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0C 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3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 xml:space="preserve">โรงพยาบาลอรัญประเทศ </t>
    </r>
    <r>
      <rPr>
        <sz val="16"/>
        <color indexed="8"/>
        <rFont val="TH SarabunPSK"/>
        <family val="2"/>
      </rPr>
      <t>ต้องพัฒนาปรับปรุงประสิทธิภาพการบริหาร เรื่อง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   5) A Collection Period -CSMBS  6)A Collection Period-SSS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6"/>
        <color indexed="8"/>
        <rFont val="TH SarabunPSK"/>
        <family val="2"/>
      </rPr>
      <t xml:space="preserve">โรงพยาบาลเขาฉกรรจ์ และโรงพยาบาลวังสมบูรณ์ </t>
    </r>
    <r>
      <rPr>
        <sz val="16"/>
        <color indexed="8"/>
        <rFont val="TH SarabunPSK"/>
        <family val="2"/>
      </rPr>
      <t>ต้องพัฒนาปรับปรุงประสิทธิภาพการบริหาร  เรื่อง</t>
    </r>
    <r>
      <rPr>
        <b/>
        <sz val="16"/>
        <color rgb="FFFF000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3) A Payment Period</t>
    </r>
    <r>
      <rPr>
        <sz val="16"/>
        <color indexed="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</t>
    </r>
    <r>
      <rPr>
        <sz val="16"/>
        <color rgb="FFFF0000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</si>
  <si>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0C- </t>
    </r>
    <r>
      <rPr>
        <sz val="16"/>
        <color theme="1"/>
        <rFont val="TH SarabunPSK"/>
        <family val="2"/>
      </rPr>
      <t xml:space="preserve"> จำนวน 2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>โรงพยาบาลสมเด็จพระยุพราชสระแก้ว</t>
    </r>
    <r>
      <rPr>
        <sz val="16"/>
        <color indexed="8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ต้องพัฒนาปรับปรุงประสิทธิภาพการบริหาร เรื่อง 2) Return on Asset 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 xml:space="preserve"> 4) A Collection Period-UC 5) A Collection Period -CSMBS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6"/>
        <color theme="1"/>
        <rFont val="TH SarabunPSK"/>
        <family val="2"/>
      </rPr>
      <t xml:space="preserve">และโรงพยาบาลตาพระยา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theme="1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 xml:space="preserve"> 4) A Collection Period-UC</t>
    </r>
    <r>
      <rPr>
        <sz val="16"/>
        <color theme="1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5) A Collection Period -CSMBS  6)A Collection Period-SSS </t>
    </r>
    <r>
      <rPr>
        <sz val="16"/>
        <color theme="1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sz val="16"/>
        <color theme="1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</si>
  <si>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1C- </t>
    </r>
    <r>
      <rPr>
        <sz val="16"/>
        <color theme="1"/>
        <rFont val="TH SarabunPSK"/>
        <family val="2"/>
      </rPr>
      <t xml:space="preserve"> 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>โรงพยาบาลโคกสูง</t>
    </r>
    <r>
      <rPr>
        <sz val="16"/>
        <color indexed="8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2) Return on Asset</t>
    </r>
    <r>
      <rPr>
        <sz val="16"/>
        <color theme="1"/>
        <rFont val="TH SarabunPSK"/>
        <family val="2"/>
      </rPr>
      <t xml:space="preserve"> 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 xml:space="preserve"> 5) A Collection Period -CSMBS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sz val="16"/>
        <color theme="1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</si>
  <si>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1D </t>
    </r>
    <r>
      <rPr>
        <sz val="16"/>
        <color theme="1"/>
        <rFont val="TH SarabunPSK"/>
        <family val="2"/>
      </rPr>
      <t xml:space="preserve"> 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>โรงพยาบาลวังน้ำเย็น</t>
    </r>
    <r>
      <rPr>
        <sz val="16"/>
        <color indexed="8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2) Return on Asset</t>
    </r>
    <r>
      <rPr>
        <sz val="16"/>
        <color theme="1"/>
        <rFont val="TH SarabunPSK"/>
        <family val="2"/>
      </rPr>
      <t xml:space="preserve"> 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sz val="16"/>
        <color rgb="FFFF0000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4) A Collection Period-UC 5) A Collection Period -CSMBS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</si>
  <si>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0F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 xml:space="preserve">โรงพยาบาลคลองหาด </t>
    </r>
    <r>
      <rPr>
        <sz val="16"/>
        <color indexed="8"/>
        <rFont val="TH SarabunPSK"/>
        <family val="2"/>
      </rPr>
      <t xml:space="preserve"> 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1) Operating Margin </t>
    </r>
    <r>
      <rPr>
        <sz val="16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 xml:space="preserve">2) Return on Asset </t>
    </r>
    <r>
      <rPr>
        <sz val="16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</t>
    </r>
    <r>
      <rPr>
        <b/>
        <sz val="16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</si>
  <si>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t>5) จังหวัดสระแก้ว ยังคงต้องมีการเฝ้าระวังโรงพยาบาลที่คาดว่าจะเกิดวิกฤติทางการเงิน จำนวน 2 แห่ง ได้แก่ โรงพยาบาลคลองหาด และ โรงพยาบาลวังน้ำเย็น ซึ่งสถานะเงินบำรุงคงเหลือ(หักหนี้แล้ว) ณ  31 มิถุนายน  2562  ติดลบ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</si>
  <si>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</si>
  <si>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</si>
  <si>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20  กรกฎาคม  2562</t>
  </si>
  <si>
    <t>ใช้ค่ากลางในการคำนวน 7Plus ณ ไตรมาส 3/2562 จากกองเศรษฐกิจฯ สป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</si>
</sst>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"/>
    <numFmt numFmtId="188" formatCode="#,##0.00_ ;\-#,##0.00\ 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3" fontId="2" fillId="0" borderId="1" xfId="2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3" fontId="3" fillId="0" borderId="0" xfId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4">
    <cellStyle name="Comma 2" xfId="2" xr:uid="{D853CAA4-6523-4DF1-B7C3-F5F823BE3FB0}"/>
    <cellStyle name="Normal 2" xfId="3" xr:uid="{1B3CCFEA-D077-496C-B4CC-9763212AB9DF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395D2-08D9-48A8-A28F-01830C1DF1AF}">
  <sheetPr>
    <tabColor rgb="FF92D050"/>
  </sheetPr>
  <dimension ref="A1:AA28"/>
  <sheetViews>
    <sheetView tabSelected="1" topLeftCell="A20" zoomScale="90" zoomScaleNormal="90" workbookViewId="0">
      <selection activeCell="W26" sqref="W26"/>
    </sheetView>
  </sheetViews>
  <sheetFormatPr defaultRowHeight="24" x14ac:dyDescent="0.55000000000000004"/>
  <cols>
    <col min="1" max="1" width="6" style="1" customWidth="1"/>
    <col min="2" max="2" width="8.125" style="1" customWidth="1"/>
    <col min="3" max="3" width="26" style="1" customWidth="1"/>
    <col min="4" max="4" width="5.625" style="1" customWidth="1"/>
    <col min="5" max="5" width="22.625" style="1" customWidth="1"/>
    <col min="6" max="8" width="6" style="1" customWidth="1"/>
    <col min="9" max="10" width="15.625" style="1" customWidth="1"/>
    <col min="11" max="15" width="5" style="1" bestFit="1" customWidth="1"/>
    <col min="16" max="16" width="13.75" style="33" customWidth="1"/>
    <col min="17" max="17" width="14.5" style="33" customWidth="1"/>
    <col min="18" max="23" width="5" style="1" bestFit="1" customWidth="1"/>
    <col min="24" max="24" width="5" style="1" customWidth="1"/>
    <col min="25" max="26" width="5" style="1" bestFit="1" customWidth="1"/>
    <col min="27" max="27" width="11.625" style="1" customWidth="1"/>
    <col min="28" max="16384" width="9" style="1"/>
  </cols>
  <sheetData>
    <row r="1" spans="1:27" x14ac:dyDescent="0.55000000000000004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7" x14ac:dyDescent="0.55000000000000004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7" ht="241.5" customHeight="1" x14ac:dyDescent="0.55000000000000004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6" t="s">
        <v>17</v>
      </c>
      <c r="Q3" s="6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8" t="s">
        <v>26</v>
      </c>
      <c r="Z3" s="9" t="s">
        <v>27</v>
      </c>
      <c r="AA3" s="10" t="s">
        <v>28</v>
      </c>
    </row>
    <row r="4" spans="1:27" x14ac:dyDescent="0.55000000000000004">
      <c r="A4" s="11">
        <v>1</v>
      </c>
      <c r="B4" s="12">
        <v>10699</v>
      </c>
      <c r="C4" s="13" t="s">
        <v>29</v>
      </c>
      <c r="D4" s="14" t="s">
        <v>30</v>
      </c>
      <c r="E4" s="15" t="s">
        <v>31</v>
      </c>
      <c r="F4" s="16">
        <v>2.02</v>
      </c>
      <c r="G4" s="16">
        <v>1.8</v>
      </c>
      <c r="H4" s="16">
        <v>1.1100000000000001</v>
      </c>
      <c r="I4" s="17">
        <v>190969490.88999999</v>
      </c>
      <c r="J4" s="17">
        <v>43117755.509999998</v>
      </c>
      <c r="K4" s="18">
        <f>(IF(F4&lt;1.5,1,0))+(IF(G4&lt;1,1,0))+(IF(H4&lt;0.8,1,0))</f>
        <v>0</v>
      </c>
      <c r="L4" s="18">
        <f t="shared" ref="L4:L10" si="0">IF(J4&lt;0,1,0)+IF(I4&lt;0,1,0)</f>
        <v>0</v>
      </c>
      <c r="M4" s="18">
        <f>IF(AND(J4&lt;0,I4&lt;0),2,IF(AND(J4&gt;0,I4&gt;0),0,IF(AND(I4&lt;0,J4&gt;0),IF(ABS((I4/(J4/9)))&lt;3,0,IF(ABS((I4/(J4/9)))&gt;6,2,1)),IF(AND(I4&gt;0,J4&lt;0),IF(ABS((I4/(J4/9)))&lt;3,2,IF(ABS((I4/(J4/9)))&gt;6,0,1))))))</f>
        <v>0</v>
      </c>
      <c r="N4" s="19" t="str">
        <f>IF(AND(I4&gt;0,J4&gt;0),"",IF(AND(I4&lt;0,J4&lt;0),"",TRUNC(ABS(I4/(J4/9)),1)))</f>
        <v/>
      </c>
      <c r="O4" s="20">
        <f>+K4+L4+M4</f>
        <v>0</v>
      </c>
      <c r="P4" s="21">
        <v>64267375.850000001</v>
      </c>
      <c r="Q4" s="21">
        <v>20169727.93</v>
      </c>
      <c r="R4" s="22">
        <v>1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1</v>
      </c>
      <c r="Y4" s="23" t="str">
        <f t="shared" ref="Y4:Y12" si="1">IF(COUNTIF(R4:X4,"1")=7,"A",IF(COUNTIF(R4:X4,"1")=6,"A-",IF(COUNTIF(R4:X4,"1")=5,"B",IF(COUNTIF(R4:X4,"1")=4,"B-",IF(COUNTIF(R4:X4,"1")=3,"C",IF(COUNTIF(R4:X4,"1")=2,"C-",IF(COUNTIF(R4:X4,"1")=1,"D","F")))))))</f>
        <v>C-</v>
      </c>
      <c r="Z4" s="23" t="str">
        <f>O4&amp;Y4</f>
        <v>0C-</v>
      </c>
      <c r="AA4" s="11" t="str">
        <f t="shared" ref="AA4:AA12" si="2">IF(COUNTIF(U57:AA57,"1")=7,"ผ่าน",IF(COUNTIF(U57:AA57,"1")=6,"ผ่าน",IF(COUNTIF(U57:AA57,"1")=5,"ผ่าน",IF(COUNTIF(U57:AA57,"1")=4,"ไม่ผ่าน",IF(COUNTIF(U57:AA57,"1")=3,"ไม่ผ่าน",IF(COUNTIF(U57:AA57,"1")=2,"ไม่ผ่าน",IF(COUNTIF(U57:AA57,"1")=1,"ไม่ผ่าน",IF(COUNTIF(U57:AA57,"1")=0,"ไม่ผ่าน"))))))))</f>
        <v>ไม่ผ่าน</v>
      </c>
    </row>
    <row r="5" spans="1:27" x14ac:dyDescent="0.55000000000000004">
      <c r="A5" s="11">
        <v>2</v>
      </c>
      <c r="B5" s="12">
        <v>10866</v>
      </c>
      <c r="C5" s="13" t="s">
        <v>32</v>
      </c>
      <c r="D5" s="14" t="s">
        <v>33</v>
      </c>
      <c r="E5" s="15" t="s">
        <v>34</v>
      </c>
      <c r="F5" s="16">
        <v>1.62</v>
      </c>
      <c r="G5" s="16">
        <v>1.48</v>
      </c>
      <c r="H5" s="16">
        <v>0.86</v>
      </c>
      <c r="I5" s="17">
        <v>16447499.84</v>
      </c>
      <c r="J5" s="17">
        <v>6929237.21</v>
      </c>
      <c r="K5" s="18">
        <f t="shared" ref="K5:K10" si="3">(IF(F5&lt;1.5,1,0))+(IF(G5&lt;1,1,0))+(IF(H5&lt;0.8,1,0))</f>
        <v>0</v>
      </c>
      <c r="L5" s="18">
        <f t="shared" si="0"/>
        <v>0</v>
      </c>
      <c r="M5" s="18">
        <f t="shared" ref="M5:M12" si="4">IF(AND(J5&lt;0,I5&lt;0),2,IF(AND(J5&gt;0,I5&gt;0),0,IF(AND(I5&lt;0,J5&gt;0),IF(ABS((I5/(J5/9)))&lt;3,0,IF(ABS((I5/(J5/9)))&gt;6,2,1)),IF(AND(I5&gt;0,J5&lt;0),IF(ABS((I5/(J5/9)))&lt;3,2,IF(ABS((I5/(J5/9)))&gt;6,0,1))))))</f>
        <v>0</v>
      </c>
      <c r="N5" s="19" t="str">
        <f t="shared" ref="N5:N12" si="5">IF(AND(I5&gt;0,J5&gt;0),"",IF(AND(I5&lt;0,J5&lt;0),"",TRUNC(ABS(I5/(J5/9)),1)))</f>
        <v/>
      </c>
      <c r="O5" s="20">
        <f t="shared" ref="O5:O12" si="6">+K5+L5+M5</f>
        <v>0</v>
      </c>
      <c r="P5" s="21">
        <v>7722996.2800000003</v>
      </c>
      <c r="Q5" s="21">
        <v>-3687453.31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3" t="str">
        <f t="shared" si="1"/>
        <v>F</v>
      </c>
      <c r="Z5" s="23" t="str">
        <f t="shared" ref="Z5:Z11" si="7">O5&amp;Y5</f>
        <v>0F</v>
      </c>
      <c r="AA5" s="11" t="str">
        <f t="shared" si="2"/>
        <v>ไม่ผ่าน</v>
      </c>
    </row>
    <row r="6" spans="1:27" x14ac:dyDescent="0.55000000000000004">
      <c r="A6" s="11">
        <v>3</v>
      </c>
      <c r="B6" s="12">
        <v>10867</v>
      </c>
      <c r="C6" s="13" t="s">
        <v>35</v>
      </c>
      <c r="D6" s="14" t="s">
        <v>36</v>
      </c>
      <c r="E6" s="15" t="s">
        <v>37</v>
      </c>
      <c r="F6" s="16">
        <v>2.69</v>
      </c>
      <c r="G6" s="16">
        <v>2.46</v>
      </c>
      <c r="H6" s="16">
        <v>2.04</v>
      </c>
      <c r="I6" s="17">
        <v>37322484.509999998</v>
      </c>
      <c r="J6" s="17">
        <v>11463022.050000001</v>
      </c>
      <c r="K6" s="18">
        <f t="shared" si="3"/>
        <v>0</v>
      </c>
      <c r="L6" s="18">
        <f t="shared" si="0"/>
        <v>0</v>
      </c>
      <c r="M6" s="18">
        <f t="shared" si="4"/>
        <v>0</v>
      </c>
      <c r="N6" s="19" t="str">
        <f t="shared" si="5"/>
        <v/>
      </c>
      <c r="O6" s="20">
        <f t="shared" si="6"/>
        <v>0</v>
      </c>
      <c r="P6" s="21">
        <v>13905185.939999999</v>
      </c>
      <c r="Q6" s="21">
        <v>23092404.940000001</v>
      </c>
      <c r="R6" s="22">
        <v>1</v>
      </c>
      <c r="S6" s="22">
        <v>1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3" t="str">
        <f t="shared" si="1"/>
        <v>C-</v>
      </c>
      <c r="Z6" s="23" t="str">
        <f t="shared" si="7"/>
        <v>0C-</v>
      </c>
      <c r="AA6" s="11" t="str">
        <f t="shared" si="2"/>
        <v>ไม่ผ่าน</v>
      </c>
    </row>
    <row r="7" spans="1:27" x14ac:dyDescent="0.55000000000000004">
      <c r="A7" s="11">
        <v>4</v>
      </c>
      <c r="B7" s="12">
        <v>10868</v>
      </c>
      <c r="C7" s="13" t="s">
        <v>38</v>
      </c>
      <c r="D7" s="14" t="s">
        <v>39</v>
      </c>
      <c r="E7" s="15" t="s">
        <v>37</v>
      </c>
      <c r="F7" s="16">
        <v>2.2000000000000002</v>
      </c>
      <c r="G7" s="16">
        <v>2.0099999999999998</v>
      </c>
      <c r="H7" s="16">
        <v>0.72</v>
      </c>
      <c r="I7" s="17">
        <v>52838820.170000002</v>
      </c>
      <c r="J7" s="17">
        <v>15438829.23</v>
      </c>
      <c r="K7" s="18">
        <f t="shared" si="3"/>
        <v>1</v>
      </c>
      <c r="L7" s="18">
        <f t="shared" si="0"/>
        <v>0</v>
      </c>
      <c r="M7" s="18">
        <f t="shared" si="4"/>
        <v>0</v>
      </c>
      <c r="N7" s="19" t="str">
        <f t="shared" si="5"/>
        <v/>
      </c>
      <c r="O7" s="20">
        <f t="shared" si="6"/>
        <v>1</v>
      </c>
      <c r="P7" s="21">
        <v>22312755.870000001</v>
      </c>
      <c r="Q7" s="21">
        <v>-12499107.24</v>
      </c>
      <c r="R7" s="22">
        <v>1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3" t="str">
        <f t="shared" si="1"/>
        <v>D</v>
      </c>
      <c r="Z7" s="24" t="str">
        <f t="shared" si="7"/>
        <v>1D</v>
      </c>
      <c r="AA7" s="11" t="str">
        <f t="shared" si="2"/>
        <v>ไม่ผ่าน</v>
      </c>
    </row>
    <row r="8" spans="1:27" x14ac:dyDescent="0.55000000000000004">
      <c r="A8" s="11">
        <v>5</v>
      </c>
      <c r="B8" s="12">
        <v>10869</v>
      </c>
      <c r="C8" s="13" t="s">
        <v>40</v>
      </c>
      <c r="D8" s="14" t="s">
        <v>41</v>
      </c>
      <c r="E8" s="15" t="s">
        <v>37</v>
      </c>
      <c r="F8" s="25">
        <v>1.6</v>
      </c>
      <c r="G8" s="25">
        <v>1.49</v>
      </c>
      <c r="H8" s="25">
        <v>1.1100000000000001</v>
      </c>
      <c r="I8" s="26">
        <v>23412706.210000001</v>
      </c>
      <c r="J8" s="26">
        <v>20822754.129999999</v>
      </c>
      <c r="K8" s="27">
        <f t="shared" si="3"/>
        <v>0</v>
      </c>
      <c r="L8" s="27">
        <f t="shared" si="0"/>
        <v>0</v>
      </c>
      <c r="M8" s="18">
        <f t="shared" si="4"/>
        <v>0</v>
      </c>
      <c r="N8" s="19" t="str">
        <f t="shared" si="5"/>
        <v/>
      </c>
      <c r="O8" s="20">
        <f t="shared" si="6"/>
        <v>0</v>
      </c>
      <c r="P8" s="21">
        <v>22042535.390000001</v>
      </c>
      <c r="Q8" s="21">
        <v>4264232.8099999996</v>
      </c>
      <c r="R8" s="22">
        <v>1</v>
      </c>
      <c r="S8" s="22">
        <v>1</v>
      </c>
      <c r="T8" s="22">
        <v>0</v>
      </c>
      <c r="U8" s="22">
        <v>1</v>
      </c>
      <c r="V8" s="22">
        <v>0</v>
      </c>
      <c r="W8" s="22">
        <v>0</v>
      </c>
      <c r="X8" s="22">
        <v>1</v>
      </c>
      <c r="Y8" s="23" t="str">
        <f t="shared" si="1"/>
        <v>B-</v>
      </c>
      <c r="Z8" s="23" t="str">
        <f t="shared" si="7"/>
        <v>0B-</v>
      </c>
      <c r="AA8" s="11" t="str">
        <f t="shared" si="2"/>
        <v>ไม่ผ่าน</v>
      </c>
    </row>
    <row r="9" spans="1:27" x14ac:dyDescent="0.55000000000000004">
      <c r="A9" s="11">
        <v>6</v>
      </c>
      <c r="B9" s="12">
        <v>10870</v>
      </c>
      <c r="C9" s="13" t="s">
        <v>42</v>
      </c>
      <c r="D9" s="14" t="s">
        <v>43</v>
      </c>
      <c r="E9" s="15" t="s">
        <v>44</v>
      </c>
      <c r="F9" s="16">
        <v>1.84</v>
      </c>
      <c r="G9" s="16">
        <v>1.74</v>
      </c>
      <c r="H9" s="16">
        <v>1.24</v>
      </c>
      <c r="I9" s="17">
        <v>74121079.170000002</v>
      </c>
      <c r="J9" s="17">
        <v>34536678.899999999</v>
      </c>
      <c r="K9" s="18">
        <f t="shared" si="3"/>
        <v>0</v>
      </c>
      <c r="L9" s="18">
        <f t="shared" si="0"/>
        <v>0</v>
      </c>
      <c r="M9" s="18">
        <f t="shared" si="4"/>
        <v>0</v>
      </c>
      <c r="N9" s="19" t="str">
        <f t="shared" si="5"/>
        <v/>
      </c>
      <c r="O9" s="20">
        <f t="shared" si="6"/>
        <v>0</v>
      </c>
      <c r="P9" s="21">
        <v>38992486.630000003</v>
      </c>
      <c r="Q9" s="21">
        <v>20863030.260000002</v>
      </c>
      <c r="R9" s="22">
        <v>1</v>
      </c>
      <c r="S9" s="22">
        <v>1</v>
      </c>
      <c r="T9" s="22">
        <v>0</v>
      </c>
      <c r="U9" s="22">
        <v>0</v>
      </c>
      <c r="V9" s="22">
        <v>0</v>
      </c>
      <c r="W9" s="22">
        <v>0</v>
      </c>
      <c r="X9" s="22">
        <v>1</v>
      </c>
      <c r="Y9" s="23" t="str">
        <f t="shared" si="1"/>
        <v>C</v>
      </c>
      <c r="Z9" s="23" t="str">
        <f t="shared" si="7"/>
        <v>0C</v>
      </c>
      <c r="AA9" s="11" t="str">
        <f t="shared" si="2"/>
        <v>ไม่ผ่าน</v>
      </c>
    </row>
    <row r="10" spans="1:27" x14ac:dyDescent="0.55000000000000004">
      <c r="A10" s="11">
        <v>7</v>
      </c>
      <c r="B10" s="12">
        <v>13817</v>
      </c>
      <c r="C10" s="13" t="s">
        <v>45</v>
      </c>
      <c r="D10" s="14" t="s">
        <v>46</v>
      </c>
      <c r="E10" s="15" t="s">
        <v>37</v>
      </c>
      <c r="F10" s="16">
        <v>2.4</v>
      </c>
      <c r="G10" s="16">
        <v>2.21</v>
      </c>
      <c r="H10" s="16">
        <v>1.97</v>
      </c>
      <c r="I10" s="17">
        <v>34348861.310000002</v>
      </c>
      <c r="J10" s="17">
        <v>11733348.73</v>
      </c>
      <c r="K10" s="18">
        <f t="shared" si="3"/>
        <v>0</v>
      </c>
      <c r="L10" s="18">
        <f t="shared" si="0"/>
        <v>0</v>
      </c>
      <c r="M10" s="18">
        <f t="shared" si="4"/>
        <v>0</v>
      </c>
      <c r="N10" s="19" t="str">
        <f t="shared" si="5"/>
        <v/>
      </c>
      <c r="O10" s="20">
        <f t="shared" si="6"/>
        <v>0</v>
      </c>
      <c r="P10" s="21">
        <v>13016829.880000001</v>
      </c>
      <c r="Q10" s="21">
        <v>23883344.52</v>
      </c>
      <c r="R10" s="22">
        <v>1</v>
      </c>
      <c r="S10" s="22">
        <v>1</v>
      </c>
      <c r="T10" s="22">
        <v>0</v>
      </c>
      <c r="U10" s="22">
        <v>1</v>
      </c>
      <c r="V10" s="22">
        <v>0</v>
      </c>
      <c r="W10" s="22">
        <v>0</v>
      </c>
      <c r="X10" s="22">
        <v>0</v>
      </c>
      <c r="Y10" s="23" t="str">
        <f t="shared" si="1"/>
        <v>C</v>
      </c>
      <c r="Z10" s="23" t="str">
        <f t="shared" si="7"/>
        <v>0C</v>
      </c>
      <c r="AA10" s="11" t="str">
        <f t="shared" si="2"/>
        <v>ไม่ผ่าน</v>
      </c>
    </row>
    <row r="11" spans="1:27" x14ac:dyDescent="0.55000000000000004">
      <c r="A11" s="11">
        <v>8</v>
      </c>
      <c r="B11" s="12">
        <v>28849</v>
      </c>
      <c r="C11" s="13" t="s">
        <v>47</v>
      </c>
      <c r="D11" s="14" t="s">
        <v>48</v>
      </c>
      <c r="E11" s="15" t="s">
        <v>49</v>
      </c>
      <c r="F11" s="16">
        <v>3.39</v>
      </c>
      <c r="G11" s="16">
        <v>3.18</v>
      </c>
      <c r="H11" s="16">
        <v>2.67</v>
      </c>
      <c r="I11" s="17">
        <v>25303534.93</v>
      </c>
      <c r="J11" s="17">
        <v>9418714.4100000001</v>
      </c>
      <c r="K11" s="18">
        <f>(IF(F11&lt;1.5,1,0))+(IF(G11&lt;1,1,0))+(IF(H11&lt;0.8,1,0))</f>
        <v>0</v>
      </c>
      <c r="L11" s="18">
        <f>IF(J11&lt;0,1,0)+IF(I11&lt;0,1,0)</f>
        <v>0</v>
      </c>
      <c r="M11" s="18">
        <f t="shared" si="4"/>
        <v>0</v>
      </c>
      <c r="N11" s="19" t="str">
        <f t="shared" si="5"/>
        <v/>
      </c>
      <c r="O11" s="20">
        <f t="shared" si="6"/>
        <v>0</v>
      </c>
      <c r="P11" s="21">
        <v>12725206.73</v>
      </c>
      <c r="Q11" s="21">
        <v>17724952.210000001</v>
      </c>
      <c r="R11" s="22">
        <v>1</v>
      </c>
      <c r="S11" s="22">
        <v>1</v>
      </c>
      <c r="T11" s="22">
        <v>0</v>
      </c>
      <c r="U11" s="22">
        <v>1</v>
      </c>
      <c r="V11" s="22">
        <v>0</v>
      </c>
      <c r="W11" s="22">
        <v>0</v>
      </c>
      <c r="X11" s="22">
        <v>0</v>
      </c>
      <c r="Y11" s="23" t="str">
        <f t="shared" si="1"/>
        <v>C</v>
      </c>
      <c r="Z11" s="23" t="str">
        <f t="shared" si="7"/>
        <v>0C</v>
      </c>
      <c r="AA11" s="11" t="str">
        <f t="shared" si="2"/>
        <v>ไม่ผ่าน</v>
      </c>
    </row>
    <row r="12" spans="1:27" x14ac:dyDescent="0.55000000000000004">
      <c r="A12" s="11">
        <v>9</v>
      </c>
      <c r="B12" s="12">
        <v>28850</v>
      </c>
      <c r="C12" s="13" t="s">
        <v>50</v>
      </c>
      <c r="D12" s="14" t="s">
        <v>48</v>
      </c>
      <c r="E12" s="15" t="s">
        <v>51</v>
      </c>
      <c r="F12" s="16">
        <v>1.37</v>
      </c>
      <c r="G12" s="16">
        <v>1.27</v>
      </c>
      <c r="H12" s="16">
        <v>1.1100000000000001</v>
      </c>
      <c r="I12" s="17">
        <v>8318935.2999999998</v>
      </c>
      <c r="J12" s="17">
        <v>1700073.01</v>
      </c>
      <c r="K12" s="18">
        <f>(IF(F12&lt;1.5,1,0))+(IF(G12&lt;1,1,0))+(IF(H12&lt;0.8,1,0))</f>
        <v>1</v>
      </c>
      <c r="L12" s="18">
        <f>IF(J12&lt;0,1,0)+IF(I12&lt;0,1,0)</f>
        <v>0</v>
      </c>
      <c r="M12" s="18">
        <f t="shared" si="4"/>
        <v>0</v>
      </c>
      <c r="N12" s="19" t="str">
        <f t="shared" si="5"/>
        <v/>
      </c>
      <c r="O12" s="20">
        <f t="shared" si="6"/>
        <v>1</v>
      </c>
      <c r="P12" s="21">
        <v>7257830.5499999998</v>
      </c>
      <c r="Q12" s="21">
        <v>2527342.44</v>
      </c>
      <c r="R12" s="22">
        <v>1</v>
      </c>
      <c r="S12" s="22">
        <v>0</v>
      </c>
      <c r="T12" s="22">
        <v>0</v>
      </c>
      <c r="U12" s="22">
        <v>1</v>
      </c>
      <c r="V12" s="22">
        <v>0</v>
      </c>
      <c r="W12" s="22">
        <v>0</v>
      </c>
      <c r="X12" s="22">
        <v>0</v>
      </c>
      <c r="Y12" s="23" t="str">
        <f t="shared" si="1"/>
        <v>C-</v>
      </c>
      <c r="Z12" s="23" t="str">
        <f>O12&amp;Y12</f>
        <v>1C-</v>
      </c>
      <c r="AA12" s="11" t="str">
        <f t="shared" si="2"/>
        <v>ไม่ผ่าน</v>
      </c>
    </row>
    <row r="13" spans="1:27" hidden="1" x14ac:dyDescent="0.55000000000000004">
      <c r="A13" s="28"/>
      <c r="B13" s="29"/>
      <c r="C13" s="30"/>
      <c r="D13" s="31"/>
      <c r="E13" s="32"/>
      <c r="N13" s="29"/>
    </row>
    <row r="14" spans="1:27" x14ac:dyDescent="0.55000000000000004">
      <c r="A14" s="43" t="s">
        <v>52</v>
      </c>
      <c r="B14" s="43"/>
      <c r="C14" s="41" t="s">
        <v>53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4"/>
      <c r="AA14" s="35"/>
    </row>
    <row r="15" spans="1:27" ht="48" customHeight="1" x14ac:dyDescent="0.55000000000000004">
      <c r="A15" s="36"/>
      <c r="B15" s="36"/>
      <c r="C15" s="41" t="s">
        <v>54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37"/>
    </row>
    <row r="16" spans="1:27" x14ac:dyDescent="0.55000000000000004">
      <c r="A16" s="36"/>
      <c r="B16" s="36"/>
      <c r="C16" s="41" t="s">
        <v>55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37"/>
    </row>
    <row r="17" spans="1:27" x14ac:dyDescent="0.55000000000000004">
      <c r="C17" s="41" t="s">
        <v>56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37"/>
    </row>
    <row r="18" spans="1:27" ht="51.75" customHeight="1" x14ac:dyDescent="0.55000000000000004">
      <c r="C18" s="40" t="s">
        <v>57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38"/>
    </row>
    <row r="19" spans="1:27" ht="122.25" customHeight="1" x14ac:dyDescent="0.55000000000000004">
      <c r="C19" s="40" t="s">
        <v>58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8"/>
    </row>
    <row r="20" spans="1:27" ht="147.75" customHeight="1" x14ac:dyDescent="0.55000000000000004">
      <c r="C20" s="40" t="s">
        <v>59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38"/>
    </row>
    <row r="21" spans="1:27" ht="102.75" customHeight="1" x14ac:dyDescent="0.55000000000000004">
      <c r="C21" s="40" t="s">
        <v>60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38"/>
    </row>
    <row r="22" spans="1:27" ht="99" customHeight="1" x14ac:dyDescent="0.55000000000000004">
      <c r="C22" s="40" t="s">
        <v>61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38"/>
    </row>
    <row r="23" spans="1:27" ht="102" customHeight="1" x14ac:dyDescent="0.55000000000000004">
      <c r="C23" s="40" t="s">
        <v>62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38"/>
    </row>
    <row r="24" spans="1:27" ht="29.25" customHeight="1" x14ac:dyDescent="0.55000000000000004">
      <c r="C24" s="41" t="s">
        <v>63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37"/>
    </row>
    <row r="25" spans="1:27" x14ac:dyDescent="0.55000000000000004">
      <c r="A25" s="42" t="s">
        <v>64</v>
      </c>
      <c r="B25" s="42"/>
      <c r="C25" s="1" t="s">
        <v>65</v>
      </c>
      <c r="N25" s="33"/>
      <c r="P25" s="1"/>
      <c r="Q25" s="1"/>
    </row>
    <row r="26" spans="1:27" x14ac:dyDescent="0.55000000000000004">
      <c r="C26" s="39" t="s">
        <v>66</v>
      </c>
      <c r="N26" s="33"/>
      <c r="P26" s="1"/>
      <c r="Q26" s="1"/>
    </row>
    <row r="27" spans="1:27" x14ac:dyDescent="0.55000000000000004">
      <c r="C27" s="39" t="s">
        <v>67</v>
      </c>
      <c r="N27" s="33"/>
      <c r="P27" s="1"/>
    </row>
    <row r="28" spans="1:27" x14ac:dyDescent="0.55000000000000004">
      <c r="P28" s="1"/>
    </row>
  </sheetData>
  <mergeCells count="15">
    <mergeCell ref="C16:Z16"/>
    <mergeCell ref="A1:Z1"/>
    <mergeCell ref="A2:Z2"/>
    <mergeCell ref="A14:B14"/>
    <mergeCell ref="C14:Y14"/>
    <mergeCell ref="C15:Z15"/>
    <mergeCell ref="C23:Z23"/>
    <mergeCell ref="C24:Z24"/>
    <mergeCell ref="A25:B25"/>
    <mergeCell ref="C17:Z17"/>
    <mergeCell ref="C18:Z18"/>
    <mergeCell ref="C19:Z19"/>
    <mergeCell ref="C20:Z20"/>
    <mergeCell ref="C21:Z21"/>
    <mergeCell ref="C22:Z22"/>
  </mergeCells>
  <conditionalFormatting sqref="O4:O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22" bottom="0.36" header="0.24" footer="0.15748031496062992"/>
  <pageSetup paperSize="5" scale="6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มิ.ย.62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2019-08-09T09:21:47Z</dcterms:created>
  <dcterms:modified xsi:type="dcterms:W3CDTF">2019-08-09T09:22:46Z</dcterms:modified>
</cp:coreProperties>
</file>