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0" windowWidth="15600" windowHeight="7710"/>
  </bookViews>
  <sheets>
    <sheet name="คก1" sheetId="1" r:id="rId1"/>
    <sheet name="คก 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5" i="1" l="1"/>
  <c r="F25" i="1"/>
  <c r="F37" i="1"/>
  <c r="F34" i="1"/>
  <c r="F38" i="1" s="1"/>
  <c r="F60" i="1"/>
  <c r="F59" i="1"/>
  <c r="F64" i="1" s="1"/>
  <c r="F58" i="1"/>
  <c r="F50" i="1"/>
  <c r="F49" i="1"/>
  <c r="F51" i="2"/>
  <c r="F50" i="2"/>
  <c r="F49" i="2"/>
  <c r="F46" i="2"/>
  <c r="F45" i="2"/>
  <c r="F44" i="2"/>
  <c r="F53" i="2" s="1"/>
  <c r="F13" i="2"/>
  <c r="F12" i="2"/>
  <c r="F11" i="2"/>
  <c r="F10" i="2"/>
  <c r="F16" i="2" s="1"/>
  <c r="F75" i="2" l="1"/>
  <c r="C75" i="2"/>
  <c r="F74" i="2"/>
  <c r="C74" i="2"/>
  <c r="F73" i="2"/>
  <c r="C73" i="2"/>
  <c r="C66" i="2"/>
  <c r="C65" i="2"/>
  <c r="C64" i="2"/>
  <c r="C61" i="2"/>
  <c r="C60" i="2"/>
  <c r="C45" i="2"/>
  <c r="C44" i="2"/>
  <c r="C38" i="2"/>
  <c r="F37" i="2"/>
  <c r="F36" i="2"/>
  <c r="C26" i="2"/>
  <c r="C27" i="2" s="1"/>
  <c r="C19" i="2"/>
  <c r="C18" i="2"/>
  <c r="C17" i="2"/>
  <c r="C12" i="2"/>
  <c r="I11" i="2"/>
  <c r="K10" i="2"/>
  <c r="C47" i="2" l="1"/>
  <c r="F76" i="2"/>
  <c r="C20" i="2"/>
  <c r="F38" i="2"/>
  <c r="C67" i="2"/>
  <c r="C76" i="2"/>
  <c r="C77" i="2" l="1"/>
  <c r="I77" i="2" s="1"/>
  <c r="F77" i="2"/>
  <c r="C60" i="1" l="1"/>
  <c r="C59" i="1"/>
  <c r="C58" i="1"/>
  <c r="C50" i="1"/>
  <c r="C49" i="1"/>
  <c r="C44" i="1"/>
  <c r="C43" i="1"/>
  <c r="C34" i="1"/>
  <c r="C33" i="1"/>
  <c r="C25" i="1"/>
</calcChain>
</file>

<file path=xl/sharedStrings.xml><?xml version="1.0" encoding="utf-8"?>
<sst xmlns="http://schemas.openxmlformats.org/spreadsheetml/2006/main" count="266" uniqueCount="160">
  <si>
    <t>ลำดับ</t>
  </si>
  <si>
    <t>เงินคงเหลือ</t>
  </si>
  <si>
    <t>แผนปรับใหม่</t>
  </si>
  <si>
    <t>แผนเดิม</t>
  </si>
  <si>
    <t>หมายเหตุ</t>
  </si>
  <si>
    <t xml:space="preserve">รายละเอียดงบประมาณโครงการยกระดับการจัดบริการระดับปฐมภูมิ ฯ </t>
  </si>
  <si>
    <t xml:space="preserve">ว/ด/ป ที่ดำเนินการ : </t>
  </si>
  <si>
    <t>รายละเอียด</t>
  </si>
  <si>
    <t xml:space="preserve"> 1. ค่าอาหารว่างและเครื่องดื่ม 60 คนๆ ละ 2 มื้อๆ ละ 20 บาท 
 2. ค่าถ่ายเอกสาร</t>
  </si>
  <si>
    <t>2400
600</t>
  </si>
  <si>
    <t>รวมเงินทั้งสิ้น</t>
  </si>
  <si>
    <t>ว/ด/ป ที่ดำเนินการ : 12 ธ.ค 60, พ.ค.61</t>
  </si>
  <si>
    <r>
      <rPr>
        <b/>
        <sz val="16"/>
        <rFont val="TH SarabunIT๙"/>
        <family val="2"/>
      </rPr>
      <t>กิจกรรม :</t>
    </r>
    <r>
      <rPr>
        <sz val="16"/>
        <rFont val="TH SarabunIT๙"/>
        <family val="2"/>
      </rPr>
      <t xml:space="preserve"> </t>
    </r>
  </si>
  <si>
    <r>
      <rPr>
        <b/>
        <sz val="16"/>
        <rFont val="TH SarabunIT๙"/>
        <family val="2"/>
      </rPr>
      <t>กลุ่มเป้าหมาย :</t>
    </r>
    <r>
      <rPr>
        <sz val="16"/>
        <rFont val="TH SarabunIT๙"/>
        <family val="2"/>
      </rPr>
      <t xml:space="preserve"> </t>
    </r>
  </si>
  <si>
    <r>
      <rPr>
        <b/>
        <sz val="16"/>
        <rFont val="TH SarabunIT๙"/>
        <family val="2"/>
      </rPr>
      <t>กลุ่มเป้าหมาย</t>
    </r>
    <r>
      <rPr>
        <sz val="16"/>
        <rFont val="TH SarabunIT๙"/>
        <family val="2"/>
      </rPr>
      <t xml:space="preserve"> : ทีมนำการพัฒนาคุณภาพชีวิตแบบองค์รวมระดับจังหวัด จำนวน 40 คน</t>
    </r>
  </si>
  <si>
    <t>ว/ด/ป ที่ดำเนินการ : 5 ม.ค. 61</t>
  </si>
  <si>
    <t>ว/ด/ป ที่ดำเนินการ :  14 ธ.ค. 61</t>
  </si>
  <si>
    <t xml:space="preserve">1. ค่าอาหารว่างและเครื่องดื่ม 200  คนๆละ 1 มื้อๆ ละ  20  บาท
</t>
  </si>
  <si>
    <t>2. ค่าป้ายไวนิล 2.5x5 = 12.5 ตารางเมตร ๆ ละ 150  บาท</t>
  </si>
  <si>
    <t>3. ค่าถ่ายเอกสาร</t>
  </si>
  <si>
    <t>4. ค่าวัสดุใช้สอย</t>
  </si>
  <si>
    <r>
      <rPr>
        <b/>
        <sz val="16"/>
        <rFont val="TH SarabunIT๙"/>
        <family val="2"/>
      </rPr>
      <t>กลุ่มเป้าหมาย</t>
    </r>
    <r>
      <rPr>
        <sz val="16"/>
        <rFont val="TH SarabunIT๙"/>
        <family val="2"/>
      </rPr>
      <t xml:space="preserve"> : คณะกรรมพัฒนาคุณภาพชีวิตระดับอำเภอ จำนวน 200 คน</t>
    </r>
  </si>
  <si>
    <t>4. ค่าเช่าห้องประชุม</t>
  </si>
  <si>
    <t>5. ค่าวัสดุใช้สอย</t>
  </si>
  <si>
    <t>1. ค่าอาหารว่างและเครื่องดื่ม 250  คน คนละ 1 มื้อมื้อละ  20  บาท</t>
  </si>
  <si>
    <t>2. ค่าป้ายไวนิล 2.5x5 = 12.5 ตารางเมตร ตารางเมตรละ 150  บาท</t>
  </si>
  <si>
    <t>5. ค่าถ่ายเอกสาร</t>
  </si>
  <si>
    <t xml:space="preserve">2. ค่าอาหารว่างและเครื่องดื่ม 40  คน ๆละ  4 มื้อ ๆ ละ  20  บาท </t>
  </si>
  <si>
    <t>3. ค่าวัสดุใช้สอย</t>
  </si>
  <si>
    <t xml:space="preserve">1. ค่าอาหารกลางวัน 40  คน ๆ ละ  2 มื้อๆละ 80  บาท
</t>
  </si>
  <si>
    <t>4. ค่าถ่ายเอกสาร</t>
  </si>
  <si>
    <t xml:space="preserve">6400
</t>
  </si>
  <si>
    <t>ว/ด/ป ที่ดำเนินการ : 25 ม.ค 61</t>
  </si>
  <si>
    <r>
      <rPr>
        <b/>
        <sz val="16"/>
        <rFont val="TH SarabunIT๙"/>
        <family val="2"/>
      </rPr>
      <t>กลุ่มเป้าหมาย</t>
    </r>
    <r>
      <rPr>
        <sz val="16"/>
        <rFont val="TH SarabunIT๙"/>
        <family val="2"/>
      </rPr>
      <t xml:space="preserve"> : คณะกรรมการพัฒนาคุณภาพชีวิต ระดับจังหวัดและระดับอำเภอและภาคีเครือข่าย จำนวน 250 คน</t>
    </r>
  </si>
  <si>
    <r>
      <rPr>
        <b/>
        <sz val="16"/>
        <rFont val="TH SarabunIT๙"/>
        <family val="2"/>
      </rPr>
      <t>กลุ่มเป้าหมาย</t>
    </r>
    <r>
      <rPr>
        <sz val="16"/>
        <rFont val="TH SarabunIT๙"/>
        <family val="2"/>
      </rPr>
      <t xml:space="preserve"> : คณะกรรมการพัฒนาคุณภาพชีวิตกลุ่มวัยและภัยสุขภาพแบบองค์รวม จำนวน 60 คน</t>
    </r>
  </si>
  <si>
    <t>ว/ด/ป ที่ดำเนินการ : 4-5,10,23-27 เม.ย. 61</t>
  </si>
  <si>
    <t xml:space="preserve"> -ค่าเบี้ยเลี้ยง 20  คน ๆ ละ  9  วัน ๆ ละ  120  บาท</t>
  </si>
  <si>
    <r>
      <rPr>
        <b/>
        <sz val="16"/>
        <rFont val="TH SarabunIT๙"/>
        <family val="2"/>
      </rPr>
      <t>กลุ่มเป้าหมาย</t>
    </r>
    <r>
      <rPr>
        <sz val="16"/>
        <rFont val="TH SarabunIT๙"/>
        <family val="2"/>
      </rPr>
      <t xml:space="preserve"> : ทีมเยี่ยมเสริมพลัง ระดับจังหวัด จำนวน 20 คน</t>
    </r>
  </si>
  <si>
    <t>ว/ด/ป ที่ดำเนินการ : พ.ย.-ธ.ค. 61</t>
  </si>
  <si>
    <t xml:space="preserve">1. ค่าอาหารกลางวัน 100  คนๆละ 1 มื้อๆละ  80  บาท </t>
  </si>
  <si>
    <t>2. ค่าอาหารว่างและเครื่องดื่ม 100  คนๆ ละ 2 มื้อๆ ละ  20  บาท</t>
  </si>
  <si>
    <t>3. ค่าเช่าห้องประชุม</t>
  </si>
  <si>
    <t>4. ค่าวัสดุสำนักงาน</t>
  </si>
  <si>
    <r>
      <rPr>
        <b/>
        <sz val="16"/>
        <rFont val="TH SarabunIT๙"/>
        <family val="2"/>
      </rPr>
      <t>กลุ่มเป้าหมาย</t>
    </r>
    <r>
      <rPr>
        <sz val="16"/>
        <rFont val="TH SarabunIT๙"/>
        <family val="2"/>
      </rPr>
      <t xml:space="preserve"> : คณะกรรมการพัฒนาคุณภาพชีวิตระดับจังหวัดและระดับอำเภอ จำนวน 100 คน</t>
    </r>
  </si>
  <si>
    <t>1. ค่าอาหารว่างและเครื่องดื่ม 10  คน ๆ ละ9  มื้อ ๆ ละ  20  บาท</t>
  </si>
  <si>
    <t>2. ค่าสมนาคุณกรรมการ 10  คน ๆ ละ  9  วัน  ๆ ละ  400  บาท</t>
  </si>
  <si>
    <t>3. ค่าเบี้ยเลี้ยงพนักงานขับรถยนต์ 9 วันๆ ละ  120  บาท</t>
  </si>
  <si>
    <r>
      <rPr>
        <b/>
        <sz val="16"/>
        <rFont val="TH SarabunIT๙"/>
        <family val="2"/>
      </rPr>
      <t>กลุ่มเป้าหมาย</t>
    </r>
    <r>
      <rPr>
        <sz val="16"/>
        <rFont val="TH SarabunIT๙"/>
        <family val="2"/>
      </rPr>
      <t xml:space="preserve"> : คณะกรรมการคัดเลือกพื้นที่ต้นแบบการพัฒนาคุณภาพชีวิตกลุ่มวัยและภัยสุขภาพแบบองค์รวม จำนวน 10 คน</t>
    </r>
  </si>
  <si>
    <r>
      <rPr>
        <b/>
        <sz val="16"/>
        <rFont val="TH SarabunIT๙"/>
        <family val="2"/>
      </rPr>
      <t>กิจกรรม :</t>
    </r>
    <r>
      <rPr>
        <sz val="16"/>
        <rFont val="TH SarabunIT๙"/>
        <family val="2"/>
      </rPr>
      <t xml:space="preserve"> 1.1 แตงตั้งและประชุมคณะกรรมการขับเคลื่อนมาตรการPIRAB ในการพัฒนาคุณภาพชีวิตกลุมวัยและภัยสุขภาพดวยกลไก สระแกวเมืองแหงความสุข 4 ดี วิถีพอเพียง</t>
    </r>
  </si>
  <si>
    <r>
      <rPr>
        <b/>
        <sz val="16"/>
        <rFont val="TH SarabunIT๙"/>
        <family val="2"/>
      </rPr>
      <t>กิจกรรม :</t>
    </r>
    <r>
      <rPr>
        <sz val="16"/>
        <rFont val="TH SarabunIT๙"/>
        <family val="2"/>
      </rPr>
      <t xml:space="preserve"> 1.3 ประชุมซักซอมบทบาท กก.พชอ.และมอบนโยบายและแนว ทางการสนับสนุนการดําเนินงานของจังหวัดสระแกว</t>
    </r>
  </si>
  <si>
    <r>
      <rPr>
        <b/>
        <sz val="16"/>
        <rFont val="TH SarabunIT๙"/>
        <family val="2"/>
      </rPr>
      <t>กิจกรรม :</t>
    </r>
    <r>
      <rPr>
        <sz val="16"/>
        <rFont val="TH SarabunIT๙"/>
        <family val="2"/>
      </rPr>
      <t xml:space="preserve"> 1.5 ประชุมสื่อสารนโยบาย มาตรการ และMOUการพัฒนา คุณภาพชีวิตกลุมวัยและภัยสุขภาพกับภาคีเครือขายสระแกว เมืองแหงความสุข 4ดีวิถีพอเพียง</t>
    </r>
  </si>
  <si>
    <r>
      <rPr>
        <b/>
        <sz val="16"/>
        <rFont val="TH SarabunIT๙"/>
        <family val="2"/>
      </rPr>
      <t>กิจกรรม :</t>
    </r>
    <r>
      <rPr>
        <sz val="16"/>
        <rFont val="TH SarabunIT๙"/>
        <family val="2"/>
      </rPr>
      <t xml:space="preserve"> 1.7 ประชุมถอดบทเรียนกระบวนการขับเคลื่อน พชอ.และทีมนำการพัฒนาคุณภาพชีวิตในภาพรวมจังหวัด</t>
    </r>
  </si>
  <si>
    <r>
      <rPr>
        <b/>
        <sz val="16"/>
        <rFont val="TH SarabunIT๙"/>
        <family val="2"/>
      </rPr>
      <t>กิจกรรม :</t>
    </r>
    <r>
      <rPr>
        <sz val="16"/>
        <rFont val="TH SarabunIT๙"/>
        <family val="2"/>
      </rPr>
      <t xml:space="preserve"> 2.3 จัดประกวดพื้นที่ต้นแบบการพัฒนาคุณภาพชีวิตกลุ่มวัยและภัยสุขภาพแบบองค์รวม</t>
    </r>
  </si>
  <si>
    <t>2. ค่าอาหารว่างและเครื่องดื่ม 90  คน คนละ 2 มื้อมื้อละ  20  บาท</t>
  </si>
  <si>
    <t>5. ค่าป้ายไวนิล 2.5*3 = 7.5 ตารางเมตร ตารางเมตรละ 150  บาท</t>
  </si>
  <si>
    <r>
      <rPr>
        <b/>
        <sz val="16"/>
        <rFont val="TH SarabunIT๙"/>
        <family val="2"/>
      </rPr>
      <t>กิจกรรม</t>
    </r>
    <r>
      <rPr>
        <sz val="16"/>
        <rFont val="TH SarabunIT๙"/>
        <family val="2"/>
      </rPr>
      <t xml:space="preserve"> : การพัฒนาศักยภาพ อสม.นักจัดการสุขภาพชุมชน</t>
    </r>
  </si>
  <si>
    <t>1.1 อบรมพัฒนาศักยภาพ อสม. (นักจัดการสุขภาพ กลุ่มวัยทำงาน</t>
  </si>
  <si>
    <t>1. ประชุมประเมินผลการดำเนินงาน อสม.นักจัดการสุขภาพชุมชน</t>
  </si>
  <si>
    <t>กลุ่มผู้สูงอายุ)</t>
  </si>
  <si>
    <t>กลุ่มเป้าหมาย : อสม.จังหวัดสระแก้ว จำนวน 590 คน</t>
  </si>
  <si>
    <t>วัน/เดือน/ปี ที่ดำเนินการ : 23-30 เม.ย. 2561</t>
  </si>
  <si>
    <t>จำนวนเงิน (บาท)</t>
  </si>
  <si>
    <t xml:space="preserve">  1) ค่าอาหารกลางวัน 350 คน x 1 มื้อ x 80  บาท </t>
  </si>
  <si>
    <t xml:space="preserve">   3) ค่าถ่ายเอกสาร</t>
  </si>
  <si>
    <t xml:space="preserve">  2) ค่าอาหารว่างและเครื่องดื่ม 350 คน x 2 มื้อ x 20 บาท</t>
  </si>
  <si>
    <t>รวม</t>
  </si>
  <si>
    <t>1.2 ประชุมประเมินผลการดำเนินงาน อสม.นักจัดการสุขภาพชุมชน</t>
  </si>
  <si>
    <t>กลุ่มเป้าหมาย : อสม.จังหวัดสระแก้ว จำนวน 200 คน</t>
  </si>
  <si>
    <t xml:space="preserve">  5) ค่าถ่ายเอกสาร</t>
  </si>
  <si>
    <t>วัน/เดือน/ปี ที่ดำเนินการ : 24 เม.ย. - 4 พ.ค. 2561</t>
  </si>
  <si>
    <t xml:space="preserve">  6) ค่าวัสดุสำนักงาน</t>
  </si>
  <si>
    <t xml:space="preserve">   1) ค่าอาหารกลางวัน 200 คน x 1 มื้อ x 80  บาท </t>
  </si>
  <si>
    <t xml:space="preserve">   2) ค่าอาหารว่างและเครื่องดื่ม 200 คน x 2 มื้อ x 20 บาท</t>
  </si>
  <si>
    <t xml:space="preserve">   3) ค่าสมนาคุณวิทยากร จำนวน 5 คน x 3 ชั่วโมง x 600 บาท</t>
  </si>
  <si>
    <r>
      <rPr>
        <b/>
        <sz val="16"/>
        <rFont val="TH SarabunIT๙"/>
        <family val="2"/>
      </rPr>
      <t xml:space="preserve">กิจกรรม : </t>
    </r>
    <r>
      <rPr>
        <sz val="16"/>
        <rFont val="TH SarabunIT๙"/>
        <family val="2"/>
      </rPr>
      <t>การพัฒนาระบบสารสนเทศงานสุขภาพภาคประชาชน</t>
    </r>
  </si>
  <si>
    <t>3.2 ผลิตและจ้างโฆษณาข่าวสารความรู้กิจกรรมสาธารณสุขผ่านสื่อ</t>
  </si>
  <si>
    <t>1. ประชุมชี้แจงระบบบูรณาการฐานข้อมูลสวัสดิการสังคม</t>
  </si>
  <si>
    <t>ออนไลน์</t>
  </si>
  <si>
    <t>กลุ่มเป้าหมาย : จนท.สสจ./สสอ./รพ. ผู้รับผิดชอบงานสุขภาพ</t>
  </si>
  <si>
    <t>กลุ่มเป้าหมาย : ช่องทางสื่อสารสู่ประชาชน 2 ช่องทางหลัก</t>
  </si>
  <si>
    <t>ภาคประชาชน</t>
  </si>
  <si>
    <t>วัน/เดือน/ปี ที่ดำเนินการ : มี.ค. 2561</t>
  </si>
  <si>
    <t>วัน/เดือน/ปี ที่ดำเนินการ : 28 พ.ค. 2561</t>
  </si>
  <si>
    <t xml:space="preserve">   1) ค่าจ้างประชาสัมพันธ์ผ่านสื่อสังคมออนไลน์</t>
  </si>
  <si>
    <t xml:space="preserve">   1) ค่าอาหารกลางวัน 50 คน x 1 มื้อ x 80  บาท </t>
  </si>
  <si>
    <t xml:space="preserve"> - Line@ จำนวน 10 เดือน x 3,000 บาท</t>
  </si>
  <si>
    <t xml:space="preserve">   2) ค่าอาหารว่างและเครื่องดื่ม 50 คน x 2 มื้อ x 20 บาท</t>
  </si>
  <si>
    <t>รายละเอียดงบประมาณโครงการเสริมสร้างความเข้มแข็งตำบลจัดการสุขภาพแบบบูรณาการ เพื่อเสริมสร้างสุขภาพและลดพฤติกรรมเสี่ยงในวัยทำงาน ปีงบประมาณ พ.ศ. 2561</t>
  </si>
  <si>
    <t>เงินคงเหลือ (บาท)</t>
  </si>
  <si>
    <r>
      <rPr>
        <b/>
        <sz val="16"/>
        <rFont val="TH SarabunIT๙"/>
        <family val="2"/>
      </rPr>
      <t xml:space="preserve">กิจกรรม : </t>
    </r>
    <r>
      <rPr>
        <sz val="16"/>
        <rFont val="TH SarabunIT๙"/>
        <family val="2"/>
      </rPr>
      <t>การดำเนินงานตำบลจัดการสุขภาพแบบบูรณาการ</t>
    </r>
  </si>
  <si>
    <t>2.1 ประกวดคัดเลือกตำบลจัดการสุขภาพแบบบูรณาการ</t>
  </si>
  <si>
    <t>กลุ่มเป้าหมาย : ตำบลจัดการสุขภาพ จังหวัดสระแก้ว จำนวน 9 ตำบล</t>
  </si>
  <si>
    <t>วัน/เดือน/ปี ที่ดำเนินการ : 19-29 มี.ค. 2561</t>
  </si>
  <si>
    <t xml:space="preserve">   1) เงินรางวัลชนะเลิศระดับอำเภอ 9 อำเภอ x 2,500 บาท</t>
  </si>
  <si>
    <r>
      <rPr>
        <b/>
        <sz val="16"/>
        <color theme="1"/>
        <rFont val="TH SarabunIT๙"/>
        <family val="2"/>
      </rPr>
      <t>กิจกรรม :</t>
    </r>
    <r>
      <rPr>
        <sz val="16"/>
        <color theme="1"/>
        <rFont val="TH SarabunIT๙"/>
        <family val="2"/>
      </rPr>
      <t xml:space="preserve"> การคัดเลือกผลงานนวัตกรรมสุขภาพชุมชนดีเด่นระดับจังหวัด เขตสุขภาพ ภาค และชาติ</t>
    </r>
  </si>
  <si>
    <t>4.3 รณรงค์วัน อสม.แห่งชาติ ปี 2561</t>
  </si>
  <si>
    <t>1. ประกวดคัดเลือกผลงานนวัตกรรมสุขภาพชุมชนดีเด่นระดับจังหวัด</t>
  </si>
  <si>
    <t>กลุ่มเป้าหมาย : จนท. อสม. และชมรม อสม. จ.สระแก้ว 100 คน</t>
  </si>
  <si>
    <t>กลุ่มเป้าหมาย : อสม.ในตำบลจัดการสุขภาพ จ.สระแก้ว 59 ตำบล</t>
  </si>
  <si>
    <t>วัน/เดือน/ปี ที่ดำเนินการ : 20 มี.ค. 2561</t>
  </si>
  <si>
    <t xml:space="preserve">   1) ค่าอาหารกลางวัน 100 คน x 1 มื้อ x 80  บาท </t>
  </si>
  <si>
    <t xml:space="preserve">   1) ค่าตอบแทนคณะกรรมการ 5 คน x 9 วัน x 400 บาท</t>
  </si>
  <si>
    <t xml:space="preserve">   2) ค่าอาหารว่างและเครื่องดื่ม 100 คน x 2 มื้อ x 20 บาท</t>
  </si>
  <si>
    <t xml:space="preserve">   2) ค่าเบี้ยเลี้ยง พขร. 1 คน x 9 วัน x 120 บาท</t>
  </si>
  <si>
    <t xml:space="preserve">   3) ค่าจ้างเหมาจัดนิทรรศการวัน อสม.แห่งชาติ</t>
  </si>
  <si>
    <t xml:space="preserve">   2) เงินรางวัล ชนะเลิศ 1 รางวัล x 10,000 บาท</t>
  </si>
  <si>
    <t xml:space="preserve">   3) เงินรางวัลรองชนะเลิศ 1 รางวัล x 7,000 บาท</t>
  </si>
  <si>
    <t xml:space="preserve">   4) เงินรางวัลอันดับสาม 1 รางวัล x 5,000 บาท</t>
  </si>
  <si>
    <t xml:space="preserve">   5) เงินรางวัล อสม.ดีเด่น 11 สาขา x 3,000 บาท</t>
  </si>
  <si>
    <t xml:space="preserve">   6) ค่าใบประกาศ/กรอบ อสม.ดีเด่น ระดับจังหวัด 11 คน x 250 บาท</t>
  </si>
  <si>
    <t xml:space="preserve">   7) ค่าใบประกาศ อสม.ดีเด่น ระดับอำเภอ 88  คน x 35 บาท</t>
  </si>
  <si>
    <t xml:space="preserve">   8) ค่าถ่ายเอกสาร</t>
  </si>
  <si>
    <t>4.4 ประกวดคัดเลือกผลงานนวัตกรรมสุขภาพชุมชนดีเด่นระดับจังหวัด</t>
  </si>
  <si>
    <t>กลุ่มเป้าหมาย : อสม.ในตำบลจัดการสุขภาพ จังหวัดสระแก้ว จำนวน 59 ตำบล</t>
  </si>
  <si>
    <t>วัน/เดือน/ปี ที่ดำเนินการ : 4-15 มิ.ย. 2561</t>
  </si>
  <si>
    <r>
      <rPr>
        <b/>
        <sz val="16"/>
        <color theme="1"/>
        <rFont val="TH SarabunIT๙"/>
        <family val="2"/>
      </rPr>
      <t>กิจกรรม :</t>
    </r>
    <r>
      <rPr>
        <sz val="16"/>
        <color theme="1"/>
        <rFont val="TH SarabunIT๙"/>
        <family val="2"/>
      </rPr>
      <t xml:space="preserve"> การสรุปผลการดำเนินงานสุขภาพภาคประชาชน</t>
    </r>
  </si>
  <si>
    <t>5.1 ประชุมเชิงปฏิบัติการถอดบทเรียนกระบวนการขับเคลื่อนตำบลจัดการสุขภาพในภาพรวมจังหวัด</t>
  </si>
  <si>
    <t>กลุ่มเป้าหมาย : อสม.ดีเด่นระดับจังหวัด จนท.สธ./อปท./ผู้เกี่ยวข้อง ในตำบลจัดการสุขภาพ จำนวน 100 คน</t>
  </si>
  <si>
    <t>วัน/เดือน/ปี ที่ดำเนินการ : 20 มิ.ย. 2561</t>
  </si>
  <si>
    <t xml:space="preserve">ค่าอาหารกลางวัน 100 คน x 1 มื้อ x 80  บาท </t>
  </si>
  <si>
    <t xml:space="preserve">   1) ค่าอาหารกลางวัน 150 คน x 1 มื้อ x 80  บาท </t>
  </si>
  <si>
    <t>ค่าอาหารว่างและเครื่องดื่ม 100 คน x 2 มื้อ x 20 บาท</t>
  </si>
  <si>
    <t xml:space="preserve">   2) ค่าอาหารว่างและเครื่องดื่ม 150 คน x 2 มื้อ x 20 บาท</t>
  </si>
  <si>
    <t>ค่าสมนาคุณวิทยากร จำนวน 5 คน x 2 ชั่วโมง x 600 บาท</t>
  </si>
  <si>
    <t xml:space="preserve">   3) ค่าสมนาคุณวิทยากร จำนวน 2 คน x 2 ชั่วโมง x 600 บาท</t>
  </si>
  <si>
    <t>รวมเป็นเงินทั้งสิ้น</t>
  </si>
  <si>
    <t xml:space="preserve">  2) ค่าเบี้ยเลี้ยง พขร. 1 คน x 9 วัน x 120 บาท</t>
  </si>
  <si>
    <t xml:space="preserve">   3) เงินรางวัล ชนะเลิศ 1 รางวัล x 10,000 บาท</t>
  </si>
  <si>
    <t xml:space="preserve">   4) เงินรางวัลรองชนะเลิศ 1 รางวัล x 7,000 บาท</t>
  </si>
  <si>
    <t xml:space="preserve">   5) เงินรางวัลอันดับสาม 1 รางวัล x 5,000 บาท</t>
  </si>
  <si>
    <t xml:space="preserve">   9) ค่าถ่ายเอกสาร</t>
  </si>
  <si>
    <r>
      <rPr>
        <b/>
        <sz val="16"/>
        <rFont val="TH SarabunIT๙"/>
        <family val="2"/>
      </rPr>
      <t>กิจกรรม :</t>
    </r>
    <r>
      <rPr>
        <sz val="16"/>
        <rFont val="TH SarabunIT๙"/>
        <family val="2"/>
      </rPr>
      <t xml:space="preserve"> การคัดเลือกผลงานพื้นที่ต้นแบบการพัฒนาคุณภาพชีวิตกลุ่มวัยและภัยสุขภาพแบบองค์รวม
1. ประกวดคัดเลือกผลงานหมู่บ้านปรับเปลี่ยนพฤติกรรมสุขภาพ โรงเรียนส่งเสริมสุขภาพดีเด่น ระดับจังหวัด</t>
    </r>
  </si>
  <si>
    <r>
      <rPr>
        <b/>
        <sz val="16"/>
        <rFont val="TH SarabunIT๙"/>
        <family val="2"/>
      </rPr>
      <t>กลุ่มเป้าหมาย :</t>
    </r>
    <r>
      <rPr>
        <sz val="16"/>
        <rFont val="TH SarabunIT๙"/>
        <family val="2"/>
      </rPr>
      <t xml:space="preserve"> คณะกรรมการคัดเลือกฯ จำนวน 5 คน</t>
    </r>
  </si>
  <si>
    <r>
      <rPr>
        <b/>
        <sz val="16"/>
        <rFont val="TH SarabunIT๙"/>
        <family val="2"/>
      </rPr>
      <t>กลุ่มเป้าหมาย</t>
    </r>
    <r>
      <rPr>
        <sz val="16"/>
        <rFont val="TH SarabunIT๙"/>
        <family val="2"/>
      </rPr>
      <t xml:space="preserve"> :ผู้รับผิดชอบงานดูแลต่อเนื่องและผู้รับผิดชอบศูนย์ส่งส่งต่อในเครือข่ายบริการสุขภาพอำเภอและจังหวัด จำนวน 60 คน</t>
    </r>
  </si>
  <si>
    <r>
      <t xml:space="preserve">กิจกรรม 1.1 </t>
    </r>
    <r>
      <rPr>
        <sz val="16"/>
        <rFont val="TH SarabunIT๙"/>
        <family val="2"/>
      </rPr>
      <t>ประชุมแลกเปลี่ยนเรียนรู้เพื่อปรับปรุงระบบการดูแลต่อเนื่องให้มีความเชื่องโยงระดับเครือข่ายบริการสุขภาพอำเภอและจังหวัด</t>
    </r>
  </si>
  <si>
    <t>ว/ด/ป ที่ดำเนินการ : ครั้งที่ 1 วันที่ 16 พ.ค.61/ครั้งที่ 2 วันที่21 พ.ค.61</t>
  </si>
  <si>
    <t xml:space="preserve"> 1. ค่าอาหารว่างและเครื่องดื่ม 60 คนๆ ละ1 มื้อๆ ละ 30 บาท 
 2. วัสดุสำนักงาน</t>
  </si>
  <si>
    <t>1800
600</t>
  </si>
  <si>
    <t>คืนเงิน</t>
  </si>
  <si>
    <r>
      <t xml:space="preserve">ว/ด/ป ที่ดำเนินการ :  </t>
    </r>
    <r>
      <rPr>
        <sz val="16"/>
        <color rgb="FFFF0000"/>
        <rFont val="TH SarabunIT๙"/>
        <family val="2"/>
      </rPr>
      <t>ภายในเดือน พ.ค.61</t>
    </r>
  </si>
  <si>
    <t>1. ค่าอาหารกลางวัน 120  คน คนละ 1 มื้อมื้อละ  80  บาท</t>
  </si>
  <si>
    <r>
      <rPr>
        <b/>
        <sz val="16"/>
        <rFont val="TH SarabunIT๙"/>
        <family val="2"/>
      </rPr>
      <t>กิจกรรม :</t>
    </r>
    <r>
      <rPr>
        <sz val="16"/>
        <rFont val="TH SarabunIT๙"/>
        <family val="2"/>
      </rPr>
      <t xml:space="preserve"> 1.5 ประชุมเชิงปฏิบัติการพัฒนาศักยภาพพี่เลี้ยงรพ.สต.ติดดาว จังหวัดสระแก้ว</t>
    </r>
  </si>
  <si>
    <r>
      <rPr>
        <b/>
        <sz val="16"/>
        <rFont val="TH SarabunIT๙"/>
        <family val="2"/>
      </rPr>
      <t>กลุ่มเป้าหมาย :</t>
    </r>
    <r>
      <rPr>
        <sz val="16"/>
        <rFont val="TH SarabunIT๙"/>
        <family val="2"/>
      </rPr>
      <t xml:space="preserve"> ทีมพี่เลี้ยงระดับอำเภอและจังหวัด จำนวน 120คน</t>
    </r>
  </si>
  <si>
    <t>ว/ด/ป ที่ดำเนินการ : 24 พ.ค.61</t>
  </si>
  <si>
    <r>
      <rPr>
        <b/>
        <sz val="16"/>
        <color rgb="FFFF0000"/>
        <rFont val="TH SarabunIT๙"/>
        <family val="2"/>
      </rPr>
      <t>กิจกรรม :</t>
    </r>
    <r>
      <rPr>
        <sz val="16"/>
        <color rgb="FFFF0000"/>
        <rFont val="TH SarabunIT๙"/>
        <family val="2"/>
      </rPr>
      <t xml:space="preserve"> 1.6 เยี่ยมเสริมพลัง กก.พชอ.และการดําเนินงานในพื้นที่ตําบล ดวยกลไก4ดีวิถีพอเพียง</t>
    </r>
  </si>
  <si>
    <r>
      <rPr>
        <b/>
        <sz val="16"/>
        <color rgb="FFC00000"/>
        <rFont val="TH SarabunIT๙"/>
        <family val="2"/>
      </rPr>
      <t>กิจกรรม :</t>
    </r>
    <r>
      <rPr>
        <sz val="16"/>
        <color rgb="FFC00000"/>
        <rFont val="TH SarabunIT๙"/>
        <family val="2"/>
      </rPr>
      <t xml:space="preserve"> 1.2 ประชุมทีมนำยกร่างนโยบายและมาตรการพัฒนาคุณภาพชีวิตกลุ่มวัยและภัยสุขภาพแบบองค์รวมด้วย 4 ดีวิถีพอเพียง จังหวัดสระแก้ว</t>
    </r>
  </si>
  <si>
    <t xml:space="preserve"> 3. ค่าถ่ายเอกสาร</t>
  </si>
  <si>
    <t>วัน/เดือน/ปี ที่ดำเนินการ : 6-10 ส.ค.61</t>
  </si>
  <si>
    <r>
      <t xml:space="preserve">กลุ่มเป้าหมาย : จนท./อสม.จังหวัดสระแก้ว </t>
    </r>
    <r>
      <rPr>
        <sz val="16"/>
        <color rgb="FF0070C0"/>
        <rFont val="TH SarabunIT๙"/>
        <family val="2"/>
      </rPr>
      <t>2 รุ่น รวม 350 คน</t>
    </r>
  </si>
  <si>
    <t>วัน/เดือน/ปี ที่ดำเนินการ : 25 ,26มิ.ย. 2561</t>
  </si>
  <si>
    <t xml:space="preserve">  3) ค่าสมนาคุณวิทยากร จำนวน 3 คน x 5 ชั่วโมง x 600 บาท</t>
  </si>
  <si>
    <t xml:space="preserve">  4) ค่าเช่าห้องประชุม จำนวน 2 วัน x 5,000 บาท</t>
  </si>
  <si>
    <t xml:space="preserve">   2) เงินรางวัล ต.จัดการสุขภาพฯ ชนะเลิศ 1 รางวัล x 10,000 บาท</t>
  </si>
  <si>
    <t xml:space="preserve">   3) เงินรางวัลรองชนะเลิศ ต.จัดการสุขภาพฯ 1 รางวัล x 7,000 บาท</t>
  </si>
  <si>
    <t xml:space="preserve">   4) เงินรางวัลอันดับสาม ต.จัดการสุขภาพฯ 1 รางวัล x 5,000 บาท</t>
  </si>
  <si>
    <t>วัน/เดือน/ปี ที่ดำเนินการ : 6-16 ส.ค.2561</t>
  </si>
  <si>
    <t>วัน/เดือน/ปี ที่ดำเนินการ : 21 2561</t>
  </si>
  <si>
    <t>จำนวนเงิน</t>
  </si>
  <si>
    <t>รวมทั้งสิ้น</t>
  </si>
  <si>
    <t>ว/ด/ป ที่ดำเนินการ : 23 ส.ค.61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</si>
</sst>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_-* #,##0_-;\-* #,##0_-;_-* &quot;-&quot;??_-;_-@_-"/>
  </numFmts>
  <fonts count="17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sz val="16"/>
      <color rgb="FFFF0000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4"/>
      <color theme="1"/>
      <name val="TH SarabunIT๙"/>
      <family val="2"/>
    </font>
    <font>
      <sz val="14"/>
      <name val="TH SarabunIT๙"/>
      <family val="2"/>
    </font>
    <font>
      <b/>
      <sz val="14"/>
      <color theme="1"/>
      <name val="TH SarabunIT๙"/>
      <family val="2"/>
    </font>
    <font>
      <b/>
      <sz val="14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rgb="FFC00000"/>
      <name val="TH SarabunIT๙"/>
      <family val="2"/>
    </font>
    <font>
      <b/>
      <sz val="16"/>
      <color rgb="FFC00000"/>
      <name val="TH SarabunIT๙"/>
      <family val="2"/>
    </font>
    <font>
      <sz val="16"/>
      <color rgb="FF0070C0"/>
      <name val="TH SarabunIT๙"/>
      <family val="2"/>
    </font>
    <font>
      <sz val="14"/>
      <color rgb="FF0070C0"/>
      <name val="TH SarabunIT๙"/>
      <family val="2"/>
    </font>
    <font>
      <sz val="12"/>
      <color rgb="FFFF000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2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7" xfId="0" applyFont="1" applyBorder="1"/>
    <xf numFmtId="0" fontId="3" fillId="0" borderId="3" xfId="0" applyFont="1" applyBorder="1" applyAlignment="1">
      <alignment wrapText="1"/>
    </xf>
    <xf numFmtId="0" fontId="3" fillId="0" borderId="0" xfId="0" applyFont="1"/>
    <xf numFmtId="0" fontId="3" fillId="0" borderId="5" xfId="0" applyFont="1" applyBorder="1"/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3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5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/>
    <xf numFmtId="3" fontId="5" fillId="0" borderId="1" xfId="0" applyNumberFormat="1" applyFont="1" applyBorder="1" applyAlignment="1">
      <alignment horizontal="center" vertical="top" wrapText="1"/>
    </xf>
    <xf numFmtId="0" fontId="4" fillId="0" borderId="4" xfId="0" applyFont="1" applyBorder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/>
    </xf>
    <xf numFmtId="0" fontId="5" fillId="0" borderId="3" xfId="0" applyFont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wrapText="1"/>
    </xf>
    <xf numFmtId="0" fontId="3" fillId="0" borderId="3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6" fillId="2" borderId="10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3" fontId="7" fillId="3" borderId="8" xfId="0" applyNumberFormat="1" applyFont="1" applyFill="1" applyBorder="1" applyAlignment="1">
      <alignment horizontal="center" vertical="top" wrapText="1"/>
    </xf>
    <xf numFmtId="3" fontId="7" fillId="3" borderId="2" xfId="0" applyNumberFormat="1" applyFont="1" applyFill="1" applyBorder="1" applyAlignment="1">
      <alignment horizontal="center" vertical="top" wrapText="1"/>
    </xf>
    <xf numFmtId="3" fontId="6" fillId="2" borderId="9" xfId="0" applyNumberFormat="1" applyFont="1" applyFill="1" applyBorder="1" applyAlignment="1">
      <alignment horizontal="center" vertical="top"/>
    </xf>
    <xf numFmtId="3" fontId="7" fillId="3" borderId="1" xfId="0" applyNumberFormat="1" applyFont="1" applyFill="1" applyBorder="1" applyAlignment="1">
      <alignment horizontal="center" vertical="top" wrapText="1"/>
    </xf>
    <xf numFmtId="188" fontId="6" fillId="0" borderId="1" xfId="1" applyNumberFormat="1" applyFont="1" applyFill="1" applyBorder="1" applyAlignment="1">
      <alignment horizontal="center" vertical="top"/>
    </xf>
    <xf numFmtId="188" fontId="8" fillId="0" borderId="1" xfId="1" applyNumberFormat="1" applyFont="1" applyFill="1" applyBorder="1" applyAlignment="1">
      <alignment horizontal="center" vertical="top"/>
    </xf>
    <xf numFmtId="188" fontId="7" fillId="0" borderId="1" xfId="1" applyNumberFormat="1" applyFont="1" applyFill="1" applyBorder="1" applyAlignment="1">
      <alignment horizontal="center" vertical="top" wrapText="1"/>
    </xf>
    <xf numFmtId="188" fontId="9" fillId="0" borderId="1" xfId="1" applyNumberFormat="1" applyFont="1" applyFill="1" applyBorder="1" applyAlignment="1">
      <alignment horizontal="center" vertical="top" wrapText="1"/>
    </xf>
    <xf numFmtId="188" fontId="7" fillId="0" borderId="2" xfId="1" applyNumberFormat="1" applyFont="1" applyFill="1" applyBorder="1" applyAlignment="1">
      <alignment horizontal="center" vertical="top" wrapText="1"/>
    </xf>
    <xf numFmtId="188" fontId="9" fillId="0" borderId="2" xfId="1" applyNumberFormat="1" applyFont="1" applyFill="1" applyBorder="1" applyAlignment="1">
      <alignment horizontal="center" vertical="top" wrapText="1"/>
    </xf>
    <xf numFmtId="0" fontId="2" fillId="0" borderId="0" xfId="0" applyFont="1" applyBorder="1"/>
    <xf numFmtId="0" fontId="4" fillId="0" borderId="0" xfId="0" applyFont="1" applyBorder="1"/>
    <xf numFmtId="3" fontId="5" fillId="0" borderId="1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wrapText="1"/>
    </xf>
    <xf numFmtId="188" fontId="2" fillId="0" borderId="1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wrapText="1"/>
    </xf>
    <xf numFmtId="0" fontId="6" fillId="2" borderId="4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3" fontId="6" fillId="0" borderId="4" xfId="0" applyNumberFormat="1" applyFont="1" applyFill="1" applyBorder="1" applyAlignment="1">
      <alignment horizontal="center" vertical="top" wrapText="1"/>
    </xf>
    <xf numFmtId="3" fontId="6" fillId="0" borderId="7" xfId="0" applyNumberFormat="1" applyFont="1" applyFill="1" applyBorder="1" applyAlignment="1">
      <alignment horizontal="center" vertical="top" wrapText="1"/>
    </xf>
    <xf numFmtId="3" fontId="6" fillId="0" borderId="5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/>
    </xf>
    <xf numFmtId="188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0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3" fontId="10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 wrapText="1"/>
    </xf>
    <xf numFmtId="3" fontId="4" fillId="0" borderId="16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3" fontId="2" fillId="0" borderId="16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wrapText="1"/>
    </xf>
    <xf numFmtId="3" fontId="2" fillId="0" borderId="17" xfId="1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left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4" fillId="0" borderId="16" xfId="0" applyFont="1" applyBorder="1"/>
    <xf numFmtId="3" fontId="4" fillId="0" borderId="7" xfId="0" applyNumberFormat="1" applyFont="1" applyBorder="1" applyAlignment="1">
      <alignment horizontal="center"/>
    </xf>
    <xf numFmtId="0" fontId="6" fillId="0" borderId="16" xfId="0" applyFont="1" applyFill="1" applyBorder="1" applyAlignment="1">
      <alignment horizontal="left" wrapText="1" shrinkToFit="1"/>
    </xf>
    <xf numFmtId="3" fontId="4" fillId="0" borderId="16" xfId="0" applyNumberFormat="1" applyFont="1" applyBorder="1" applyAlignment="1">
      <alignment horizontal="center"/>
    </xf>
    <xf numFmtId="0" fontId="2" fillId="0" borderId="16" xfId="0" applyFont="1" applyBorder="1"/>
    <xf numFmtId="0" fontId="5" fillId="0" borderId="1" xfId="0" applyFont="1" applyBorder="1" applyAlignment="1">
      <alignment horizontal="center" wrapText="1"/>
    </xf>
    <xf numFmtId="0" fontId="6" fillId="2" borderId="16" xfId="0" applyFont="1" applyFill="1" applyBorder="1" applyAlignment="1">
      <alignment vertical="top" wrapText="1" shrinkToFit="1"/>
    </xf>
    <xf numFmtId="0" fontId="4" fillId="0" borderId="18" xfId="0" applyFont="1" applyBorder="1" applyAlignment="1">
      <alignment horizontal="left" vertical="center"/>
    </xf>
    <xf numFmtId="3" fontId="2" fillId="0" borderId="18" xfId="1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6" fillId="2" borderId="17" xfId="0" applyFont="1" applyFill="1" applyBorder="1" applyAlignment="1">
      <alignment vertical="top" wrapText="1" shrinkToFit="1"/>
    </xf>
    <xf numFmtId="0" fontId="5" fillId="0" borderId="15" xfId="0" applyFont="1" applyBorder="1" applyAlignment="1">
      <alignment horizontal="center" vertical="center"/>
    </xf>
    <xf numFmtId="3" fontId="4" fillId="0" borderId="15" xfId="1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/>
    <xf numFmtId="0" fontId="4" fillId="0" borderId="15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 applyAlignment="1">
      <alignment wrapText="1"/>
    </xf>
    <xf numFmtId="3" fontId="4" fillId="0" borderId="18" xfId="0" applyNumberFormat="1" applyFont="1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wrapText="1" shrinkToFi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3" fontId="2" fillId="0" borderId="16" xfId="0" applyNumberFormat="1" applyFont="1" applyBorder="1" applyAlignment="1">
      <alignment horizontal="center"/>
    </xf>
    <xf numFmtId="3" fontId="5" fillId="0" borderId="16" xfId="1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 shrinkToFit="1"/>
    </xf>
    <xf numFmtId="0" fontId="4" fillId="0" borderId="19" xfId="0" applyFont="1" applyBorder="1"/>
    <xf numFmtId="0" fontId="5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left" wrapText="1"/>
    </xf>
    <xf numFmtId="3" fontId="4" fillId="0" borderId="18" xfId="1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shrinkToFit="1"/>
    </xf>
    <xf numFmtId="3" fontId="4" fillId="0" borderId="16" xfId="1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/>
    </xf>
    <xf numFmtId="0" fontId="6" fillId="2" borderId="18" xfId="0" applyFont="1" applyFill="1" applyBorder="1" applyAlignment="1">
      <alignment wrapText="1" shrinkToFit="1"/>
    </xf>
    <xf numFmtId="0" fontId="7" fillId="0" borderId="1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left"/>
    </xf>
    <xf numFmtId="0" fontId="5" fillId="0" borderId="18" xfId="0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vertical="top" wrapText="1"/>
    </xf>
    <xf numFmtId="0" fontId="6" fillId="2" borderId="16" xfId="0" applyFont="1" applyFill="1" applyBorder="1" applyAlignment="1">
      <alignment horizontal="left" vertical="top"/>
    </xf>
    <xf numFmtId="3" fontId="4" fillId="0" borderId="16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 vertical="top" wrapText="1"/>
    </xf>
    <xf numFmtId="0" fontId="6" fillId="2" borderId="16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0" fontId="5" fillId="0" borderId="19" xfId="0" applyFont="1" applyBorder="1" applyAlignment="1">
      <alignment horizontal="center" wrapText="1"/>
    </xf>
    <xf numFmtId="3" fontId="5" fillId="0" borderId="19" xfId="0" applyNumberFormat="1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shrinkToFit="1"/>
    </xf>
    <xf numFmtId="3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10" fillId="0" borderId="16" xfId="0" applyFont="1" applyBorder="1" applyAlignment="1">
      <alignment horizontal="center" vertical="center"/>
    </xf>
    <xf numFmtId="3" fontId="4" fillId="0" borderId="17" xfId="1" applyNumberFormat="1" applyFont="1" applyBorder="1" applyAlignment="1">
      <alignment horizontal="center"/>
    </xf>
    <xf numFmtId="0" fontId="2" fillId="0" borderId="19" xfId="0" applyFont="1" applyBorder="1"/>
    <xf numFmtId="3" fontId="10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/>
    <xf numFmtId="0" fontId="3" fillId="0" borderId="14" xfId="0" applyFont="1" applyBorder="1"/>
    <xf numFmtId="0" fontId="3" fillId="0" borderId="11" xfId="0" applyFont="1" applyBorder="1"/>
    <xf numFmtId="0" fontId="4" fillId="0" borderId="12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3" fontId="7" fillId="2" borderId="2" xfId="0" applyNumberFormat="1" applyFont="1" applyFill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3" fontId="5" fillId="0" borderId="9" xfId="0" applyNumberFormat="1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wrapText="1"/>
    </xf>
    <xf numFmtId="0" fontId="6" fillId="2" borderId="3" xfId="0" applyFont="1" applyFill="1" applyBorder="1" applyAlignment="1">
      <alignment wrapText="1" shrinkToFit="1"/>
    </xf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right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3" fontId="12" fillId="0" borderId="2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center" vertical="top" wrapText="1"/>
    </xf>
    <xf numFmtId="0" fontId="14" fillId="0" borderId="16" xfId="0" applyFont="1" applyBorder="1" applyAlignment="1">
      <alignment horizontal="left" vertical="center"/>
    </xf>
    <xf numFmtId="3" fontId="14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 wrapText="1"/>
    </xf>
    <xf numFmtId="3" fontId="14" fillId="0" borderId="17" xfId="0" applyNumberFormat="1" applyFont="1" applyBorder="1" applyAlignment="1">
      <alignment horizontal="center" vertical="center"/>
    </xf>
    <xf numFmtId="0" fontId="15" fillId="2" borderId="16" xfId="0" applyFont="1" applyFill="1" applyBorder="1" applyAlignment="1">
      <alignment horizontal="left"/>
    </xf>
    <xf numFmtId="3" fontId="14" fillId="0" borderId="16" xfId="1" applyNumberFormat="1" applyFont="1" applyBorder="1" applyAlignment="1">
      <alignment horizontal="center"/>
    </xf>
    <xf numFmtId="0" fontId="15" fillId="2" borderId="16" xfId="0" applyFont="1" applyFill="1" applyBorder="1" applyAlignment="1">
      <alignment horizontal="left" vertical="top"/>
    </xf>
    <xf numFmtId="3" fontId="14" fillId="0" borderId="16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3" fontId="4" fillId="0" borderId="12" xfId="0" applyNumberFormat="1" applyFont="1" applyBorder="1" applyAlignment="1">
      <alignment horizontal="left" vertical="top" wrapText="1"/>
    </xf>
    <xf numFmtId="0" fontId="12" fillId="0" borderId="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3" fontId="12" fillId="0" borderId="5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left" vertical="center" wrapText="1"/>
    </xf>
    <xf numFmtId="3" fontId="12" fillId="0" borderId="1" xfId="1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workbookViewId="0">
      <pane ySplit="3" topLeftCell="A4" activePane="bottomLeft" state="frozen"/>
      <selection pane="bottomLeft" activeCell="C71" sqref="C71"/>
    </sheetView>
  </sheetViews>
  <sheetFormatPr defaultColWidth="9.125" defaultRowHeight="20.25" x14ac:dyDescent="0.3"/>
  <cols>
    <col min="1" max="1" width="7" style="1" customWidth="1"/>
    <col min="2" max="2" width="44.875" style="1" customWidth="1"/>
    <col min="3" max="3" width="17.375" style="2" customWidth="1"/>
    <col min="4" max="4" width="9.125" style="1"/>
    <col min="5" max="5" width="45.125" style="1" customWidth="1"/>
    <col min="6" max="6" width="12.875" style="1" customWidth="1"/>
    <col min="7" max="7" width="8.375" style="2" customWidth="1"/>
    <col min="8" max="8" width="9.125" style="1"/>
    <col min="9" max="9" width="9.125" style="1" customWidth="1"/>
    <col min="10" max="16384" width="9.125" style="1"/>
  </cols>
  <sheetData>
    <row r="1" spans="1:7" s="33" customFormat="1" x14ac:dyDescent="0.2">
      <c r="A1" s="183" t="s">
        <v>5</v>
      </c>
      <c r="B1" s="183"/>
      <c r="C1" s="183"/>
      <c r="D1" s="183"/>
      <c r="E1" s="183"/>
      <c r="F1" s="183"/>
      <c r="G1" s="183"/>
    </row>
    <row r="2" spans="1:7" s="33" customFormat="1" x14ac:dyDescent="0.2">
      <c r="A2" s="180" t="s">
        <v>0</v>
      </c>
      <c r="B2" s="178" t="s">
        <v>3</v>
      </c>
      <c r="C2" s="179"/>
      <c r="D2" s="180" t="s">
        <v>0</v>
      </c>
      <c r="E2" s="34" t="s">
        <v>2</v>
      </c>
      <c r="F2" s="34"/>
      <c r="G2" s="180" t="s">
        <v>4</v>
      </c>
    </row>
    <row r="3" spans="1:7" s="33" customFormat="1" x14ac:dyDescent="0.2">
      <c r="A3" s="181"/>
      <c r="B3" s="34"/>
      <c r="C3" s="34" t="s">
        <v>1</v>
      </c>
      <c r="D3" s="181"/>
      <c r="E3" s="34"/>
      <c r="F3" s="34" t="s">
        <v>157</v>
      </c>
      <c r="G3" s="182"/>
    </row>
    <row r="4" spans="1:7" s="12" customFormat="1" ht="81" customHeight="1" x14ac:dyDescent="0.2">
      <c r="A4" s="10">
        <v>1</v>
      </c>
      <c r="B4" s="8" t="s">
        <v>48</v>
      </c>
      <c r="C4" s="9">
        <v>3000</v>
      </c>
      <c r="D4" s="10"/>
      <c r="E4" s="188" t="s">
        <v>134</v>
      </c>
      <c r="F4" s="212"/>
      <c r="G4" s="11"/>
    </row>
    <row r="5" spans="1:7" s="12" customFormat="1" ht="60.75" x14ac:dyDescent="0.3">
      <c r="A5" s="7"/>
      <c r="B5" s="8" t="s">
        <v>34</v>
      </c>
      <c r="C5" s="13"/>
      <c r="D5" s="7"/>
      <c r="E5" s="15" t="s">
        <v>133</v>
      </c>
      <c r="F5" s="213"/>
      <c r="G5" s="11"/>
    </row>
    <row r="6" spans="1:7" s="17" customFormat="1" ht="40.5" x14ac:dyDescent="0.3">
      <c r="A6" s="14"/>
      <c r="B6" s="15" t="s">
        <v>11</v>
      </c>
      <c r="C6" s="16"/>
      <c r="D6" s="14"/>
      <c r="E6" s="15" t="s">
        <v>135</v>
      </c>
      <c r="F6" s="15"/>
      <c r="G6" s="67"/>
    </row>
    <row r="7" spans="1:7" s="17" customFormat="1" x14ac:dyDescent="0.3">
      <c r="A7" s="14"/>
      <c r="B7" s="15" t="s">
        <v>7</v>
      </c>
      <c r="C7" s="9"/>
      <c r="D7" s="14"/>
      <c r="E7" s="15" t="s">
        <v>7</v>
      </c>
      <c r="F7" s="15"/>
      <c r="G7" s="67"/>
    </row>
    <row r="8" spans="1:7" s="17" customFormat="1" ht="63.75" customHeight="1" x14ac:dyDescent="0.3">
      <c r="A8" s="14"/>
      <c r="B8" s="15" t="s">
        <v>8</v>
      </c>
      <c r="C8" s="9" t="s">
        <v>9</v>
      </c>
      <c r="D8" s="14"/>
      <c r="E8" s="15" t="s">
        <v>136</v>
      </c>
      <c r="F8" s="20" t="s">
        <v>137</v>
      </c>
      <c r="G8" s="20"/>
    </row>
    <row r="9" spans="1:7" s="17" customFormat="1" ht="23.25" customHeight="1" x14ac:dyDescent="0.3">
      <c r="A9" s="14"/>
      <c r="B9" s="15"/>
      <c r="C9" s="9"/>
      <c r="D9" s="14"/>
      <c r="E9" s="15" t="s">
        <v>146</v>
      </c>
      <c r="F9" s="20">
        <v>600</v>
      </c>
      <c r="G9" s="20"/>
    </row>
    <row r="10" spans="1:7" s="17" customFormat="1" x14ac:dyDescent="0.3">
      <c r="A10" s="18"/>
      <c r="B10" s="27" t="s">
        <v>10</v>
      </c>
      <c r="C10" s="35">
        <v>3000</v>
      </c>
      <c r="D10" s="18"/>
      <c r="E10" s="27" t="s">
        <v>10</v>
      </c>
      <c r="F10" s="67">
        <v>3000</v>
      </c>
      <c r="G10" s="67"/>
    </row>
    <row r="11" spans="1:7" s="12" customFormat="1" ht="81" customHeight="1" x14ac:dyDescent="0.2">
      <c r="A11" s="7">
        <v>2</v>
      </c>
      <c r="B11" s="199" t="s">
        <v>145</v>
      </c>
      <c r="C11" s="200">
        <v>10600</v>
      </c>
      <c r="D11" s="201"/>
      <c r="E11" s="202" t="s">
        <v>138</v>
      </c>
      <c r="F11" s="202"/>
      <c r="G11" s="203">
        <v>10600</v>
      </c>
    </row>
    <row r="12" spans="1:7" s="12" customFormat="1" ht="40.5" x14ac:dyDescent="0.2">
      <c r="A12" s="7"/>
      <c r="B12" s="8" t="s">
        <v>14</v>
      </c>
      <c r="C12" s="13"/>
      <c r="D12" s="7"/>
      <c r="E12" s="8"/>
      <c r="F12" s="162"/>
      <c r="G12" s="11"/>
    </row>
    <row r="13" spans="1:7" s="17" customFormat="1" x14ac:dyDescent="0.3">
      <c r="A13" s="14"/>
      <c r="B13" s="15" t="s">
        <v>15</v>
      </c>
      <c r="C13" s="16"/>
      <c r="D13" s="14"/>
      <c r="E13" s="15"/>
      <c r="F13" s="15"/>
      <c r="G13" s="67"/>
    </row>
    <row r="14" spans="1:7" s="17" customFormat="1" x14ac:dyDescent="0.3">
      <c r="A14" s="14"/>
      <c r="B14" s="15" t="s">
        <v>7</v>
      </c>
      <c r="C14" s="9"/>
      <c r="D14" s="14"/>
      <c r="E14" s="15"/>
      <c r="F14" s="15"/>
      <c r="G14" s="67"/>
    </row>
    <row r="15" spans="1:7" s="17" customFormat="1" ht="45.75" customHeight="1" x14ac:dyDescent="0.3">
      <c r="A15" s="18"/>
      <c r="B15" s="19" t="s">
        <v>29</v>
      </c>
      <c r="C15" s="20" t="s">
        <v>31</v>
      </c>
      <c r="D15" s="18"/>
      <c r="E15" s="63"/>
      <c r="F15" s="63"/>
      <c r="G15" s="68"/>
    </row>
    <row r="16" spans="1:7" s="17" customFormat="1" ht="40.5" x14ac:dyDescent="0.3">
      <c r="A16" s="14"/>
      <c r="B16" s="21" t="s">
        <v>27</v>
      </c>
      <c r="C16" s="20">
        <v>3200</v>
      </c>
      <c r="D16" s="14"/>
      <c r="E16" s="64"/>
      <c r="F16" s="64"/>
      <c r="G16" s="69"/>
    </row>
    <row r="17" spans="1:7" s="17" customFormat="1" x14ac:dyDescent="0.3">
      <c r="A17" s="14"/>
      <c r="B17" s="21" t="s">
        <v>28</v>
      </c>
      <c r="C17" s="20">
        <v>600</v>
      </c>
      <c r="D17" s="14"/>
      <c r="E17" s="65"/>
      <c r="F17" s="65"/>
      <c r="G17" s="69"/>
    </row>
    <row r="18" spans="1:7" s="17" customFormat="1" x14ac:dyDescent="0.3">
      <c r="A18" s="14"/>
      <c r="B18" s="21" t="s">
        <v>30</v>
      </c>
      <c r="C18" s="20">
        <v>400</v>
      </c>
      <c r="D18" s="14"/>
      <c r="E18" s="66"/>
      <c r="F18" s="66"/>
      <c r="G18" s="70"/>
    </row>
    <row r="19" spans="1:7" s="17" customFormat="1" x14ac:dyDescent="0.3">
      <c r="A19" s="14"/>
      <c r="B19" s="27" t="s">
        <v>10</v>
      </c>
      <c r="C19" s="23">
        <v>10600</v>
      </c>
      <c r="D19" s="14"/>
      <c r="E19" s="27" t="s">
        <v>10</v>
      </c>
      <c r="F19" s="27"/>
      <c r="G19" s="71"/>
    </row>
    <row r="20" spans="1:7" s="76" customFormat="1" ht="81" customHeight="1" x14ac:dyDescent="0.2">
      <c r="A20" s="75">
        <v>3</v>
      </c>
      <c r="B20" s="32" t="s">
        <v>49</v>
      </c>
      <c r="C20" s="9">
        <v>8875</v>
      </c>
      <c r="D20" s="75"/>
      <c r="E20" s="32" t="s">
        <v>49</v>
      </c>
      <c r="F20" s="218">
        <v>8875</v>
      </c>
      <c r="G20" s="192"/>
    </row>
    <row r="21" spans="1:7" s="12" customFormat="1" ht="40.5" x14ac:dyDescent="0.2">
      <c r="A21" s="7"/>
      <c r="B21" s="8" t="s">
        <v>21</v>
      </c>
      <c r="C21" s="13"/>
      <c r="D21" s="7"/>
      <c r="E21" s="8" t="s">
        <v>21</v>
      </c>
      <c r="F21" s="8"/>
      <c r="G21" s="189"/>
    </row>
    <row r="22" spans="1:7" s="17" customFormat="1" x14ac:dyDescent="0.3">
      <c r="A22" s="14"/>
      <c r="B22" s="15" t="s">
        <v>16</v>
      </c>
      <c r="C22" s="16"/>
      <c r="D22" s="14"/>
      <c r="E22" s="15" t="s">
        <v>139</v>
      </c>
      <c r="F22" s="15"/>
      <c r="G22" s="217"/>
    </row>
    <row r="23" spans="1:7" s="17" customFormat="1" x14ac:dyDescent="0.3">
      <c r="A23" s="14"/>
      <c r="B23" s="15" t="s">
        <v>7</v>
      </c>
      <c r="C23" s="9"/>
      <c r="D23" s="14"/>
      <c r="E23" s="15" t="s">
        <v>7</v>
      </c>
      <c r="F23" s="15"/>
      <c r="G23" s="20"/>
    </row>
    <row r="24" spans="1:7" s="17" customFormat="1" ht="60.75" x14ac:dyDescent="0.3">
      <c r="A24" s="14"/>
      <c r="B24" s="21" t="s">
        <v>17</v>
      </c>
      <c r="C24" s="30">
        <v>4000</v>
      </c>
      <c r="D24" s="14"/>
      <c r="E24" s="21" t="s">
        <v>17</v>
      </c>
      <c r="F24" s="190">
        <v>4000</v>
      </c>
      <c r="G24" s="190"/>
    </row>
    <row r="25" spans="1:7" s="17" customFormat="1" x14ac:dyDescent="0.3">
      <c r="A25" s="14"/>
      <c r="B25" s="28" t="s">
        <v>18</v>
      </c>
      <c r="C25" s="31">
        <f>12.5*150</f>
        <v>1875</v>
      </c>
      <c r="D25" s="14"/>
      <c r="E25" s="28" t="s">
        <v>18</v>
      </c>
      <c r="F25" s="191">
        <f>12.5*150</f>
        <v>1875</v>
      </c>
      <c r="G25" s="191"/>
    </row>
    <row r="26" spans="1:7" s="17" customFormat="1" x14ac:dyDescent="0.3">
      <c r="A26" s="14"/>
      <c r="B26" s="29" t="s">
        <v>19</v>
      </c>
      <c r="C26" s="31">
        <v>1000</v>
      </c>
      <c r="D26" s="14"/>
      <c r="E26" s="29" t="s">
        <v>19</v>
      </c>
      <c r="F26" s="191">
        <v>1000</v>
      </c>
      <c r="G26" s="191"/>
    </row>
    <row r="27" spans="1:7" s="17" customFormat="1" x14ac:dyDescent="0.3">
      <c r="A27" s="14"/>
      <c r="B27" s="29" t="s">
        <v>20</v>
      </c>
      <c r="C27" s="31">
        <v>2000</v>
      </c>
      <c r="D27" s="14"/>
      <c r="E27" s="29" t="s">
        <v>20</v>
      </c>
      <c r="F27" s="191">
        <v>2000</v>
      </c>
      <c r="G27" s="191"/>
    </row>
    <row r="28" spans="1:7" s="17" customFormat="1" x14ac:dyDescent="0.3">
      <c r="A28" s="18"/>
      <c r="B28" s="27" t="s">
        <v>10</v>
      </c>
      <c r="C28" s="30">
        <v>8875</v>
      </c>
      <c r="D28" s="14"/>
      <c r="E28" s="27" t="s">
        <v>10</v>
      </c>
      <c r="F28" s="190">
        <v>8875</v>
      </c>
      <c r="G28" s="190"/>
    </row>
    <row r="29" spans="1:7" s="12" customFormat="1" ht="81" customHeight="1" x14ac:dyDescent="0.2">
      <c r="A29" s="7">
        <v>4</v>
      </c>
      <c r="B29" s="32" t="s">
        <v>50</v>
      </c>
      <c r="C29" s="9">
        <v>17875</v>
      </c>
      <c r="D29" s="10"/>
      <c r="E29" s="32" t="s">
        <v>141</v>
      </c>
      <c r="F29" s="32"/>
      <c r="G29" s="190"/>
    </row>
    <row r="30" spans="1:7" s="12" customFormat="1" ht="40.5" x14ac:dyDescent="0.2">
      <c r="A30" s="7"/>
      <c r="B30" s="8" t="s">
        <v>33</v>
      </c>
      <c r="C30" s="13"/>
      <c r="D30" s="7"/>
      <c r="E30" s="32" t="s">
        <v>142</v>
      </c>
      <c r="F30" s="166"/>
      <c r="G30" s="11"/>
    </row>
    <row r="31" spans="1:7" s="17" customFormat="1" x14ac:dyDescent="0.3">
      <c r="A31" s="14"/>
      <c r="B31" s="15" t="s">
        <v>32</v>
      </c>
      <c r="C31" s="16"/>
      <c r="D31" s="14"/>
      <c r="E31" s="15" t="s">
        <v>143</v>
      </c>
      <c r="F31" s="15"/>
      <c r="G31" s="67"/>
    </row>
    <row r="32" spans="1:7" s="17" customFormat="1" x14ac:dyDescent="0.3">
      <c r="A32" s="14"/>
      <c r="B32" s="15" t="s">
        <v>7</v>
      </c>
      <c r="C32" s="9"/>
      <c r="D32" s="14"/>
      <c r="E32" s="15" t="s">
        <v>7</v>
      </c>
      <c r="F32" s="15"/>
      <c r="G32" s="67"/>
    </row>
    <row r="33" spans="1:7" s="17" customFormat="1" ht="37.5" x14ac:dyDescent="0.3">
      <c r="A33" s="14"/>
      <c r="B33" s="36" t="s">
        <v>24</v>
      </c>
      <c r="C33" s="44">
        <f>250*20</f>
        <v>5000</v>
      </c>
      <c r="D33" s="14"/>
      <c r="E33" s="59" t="s">
        <v>140</v>
      </c>
      <c r="F33" s="60">
        <v>9600</v>
      </c>
      <c r="G33" s="60"/>
    </row>
    <row r="34" spans="1:7" s="17" customFormat="1" ht="37.5" x14ac:dyDescent="0.3">
      <c r="A34" s="14"/>
      <c r="B34" s="25" t="s">
        <v>25</v>
      </c>
      <c r="C34" s="45">
        <f>12.5*150</f>
        <v>1875</v>
      </c>
      <c r="D34" s="14"/>
      <c r="E34" s="59" t="s">
        <v>53</v>
      </c>
      <c r="F34" s="60">
        <f>90*2*20</f>
        <v>3600</v>
      </c>
      <c r="G34" s="60"/>
    </row>
    <row r="35" spans="1:7" s="17" customFormat="1" x14ac:dyDescent="0.3">
      <c r="A35" s="14"/>
      <c r="B35" s="26" t="s">
        <v>22</v>
      </c>
      <c r="C35" s="44">
        <v>6000</v>
      </c>
      <c r="D35" s="14"/>
      <c r="E35" s="61" t="s">
        <v>19</v>
      </c>
      <c r="F35" s="60">
        <v>1275</v>
      </c>
      <c r="G35" s="60"/>
    </row>
    <row r="36" spans="1:7" s="17" customFormat="1" x14ac:dyDescent="0.3">
      <c r="A36" s="14"/>
      <c r="B36" s="26" t="s">
        <v>26</v>
      </c>
      <c r="C36" s="44">
        <v>2500</v>
      </c>
      <c r="D36" s="14"/>
      <c r="E36" s="61" t="s">
        <v>42</v>
      </c>
      <c r="F36" s="60">
        <v>2275</v>
      </c>
      <c r="G36" s="60"/>
    </row>
    <row r="37" spans="1:7" s="17" customFormat="1" ht="37.5" x14ac:dyDescent="0.3">
      <c r="A37" s="14"/>
      <c r="B37" s="26" t="s">
        <v>23</v>
      </c>
      <c r="C37" s="44">
        <v>2500</v>
      </c>
      <c r="D37" s="14"/>
      <c r="E37" s="62" t="s">
        <v>54</v>
      </c>
      <c r="F37" s="193">
        <f>7.5*150</f>
        <v>1125</v>
      </c>
      <c r="G37" s="193"/>
    </row>
    <row r="38" spans="1:7" s="17" customFormat="1" x14ac:dyDescent="0.3">
      <c r="A38" s="24"/>
      <c r="B38" s="27" t="s">
        <v>10</v>
      </c>
      <c r="C38" s="35">
        <v>17875</v>
      </c>
      <c r="D38" s="38"/>
      <c r="E38" s="27" t="s">
        <v>10</v>
      </c>
      <c r="F38" s="72">
        <f>SUM(F33:F37)</f>
        <v>17875</v>
      </c>
      <c r="G38" s="72"/>
    </row>
    <row r="39" spans="1:7" s="12" customFormat="1" ht="40.5" x14ac:dyDescent="0.2">
      <c r="A39" s="10">
        <v>5</v>
      </c>
      <c r="B39" s="196" t="s">
        <v>144</v>
      </c>
      <c r="C39" s="197">
        <v>21600</v>
      </c>
      <c r="D39" s="198"/>
      <c r="E39" s="194" t="s">
        <v>138</v>
      </c>
      <c r="F39" s="214"/>
      <c r="G39" s="195">
        <v>21600</v>
      </c>
    </row>
    <row r="40" spans="1:7" s="12" customFormat="1" ht="40.5" x14ac:dyDescent="0.2">
      <c r="A40" s="7"/>
      <c r="B40" s="8" t="s">
        <v>37</v>
      </c>
      <c r="C40" s="13"/>
      <c r="D40" s="7"/>
      <c r="E40" s="8" t="s">
        <v>13</v>
      </c>
      <c r="F40" s="162"/>
      <c r="G40" s="11"/>
    </row>
    <row r="41" spans="1:7" s="17" customFormat="1" x14ac:dyDescent="0.3">
      <c r="A41" s="14"/>
      <c r="B41" s="15" t="s">
        <v>35</v>
      </c>
      <c r="C41" s="16"/>
      <c r="D41" s="14"/>
      <c r="E41" s="15" t="s">
        <v>6</v>
      </c>
      <c r="F41" s="15"/>
      <c r="G41" s="67"/>
    </row>
    <row r="42" spans="1:7" s="17" customFormat="1" x14ac:dyDescent="0.3">
      <c r="A42" s="14"/>
      <c r="B42" s="15" t="s">
        <v>7</v>
      </c>
      <c r="C42" s="9"/>
      <c r="D42" s="14"/>
      <c r="E42" s="15" t="s">
        <v>7</v>
      </c>
      <c r="F42" s="15"/>
      <c r="G42" s="67"/>
    </row>
    <row r="43" spans="1:7" s="5" customFormat="1" x14ac:dyDescent="0.3">
      <c r="A43" s="3"/>
      <c r="B43" s="41" t="s">
        <v>36</v>
      </c>
      <c r="C43" s="46">
        <f>20*9*120</f>
        <v>21600</v>
      </c>
      <c r="D43" s="39"/>
      <c r="E43" s="37"/>
      <c r="F43" s="37"/>
      <c r="G43" s="73"/>
    </row>
    <row r="44" spans="1:7" s="5" customFormat="1" x14ac:dyDescent="0.3">
      <c r="A44" s="6"/>
      <c r="B44" s="27" t="s">
        <v>10</v>
      </c>
      <c r="C44" s="46">
        <f>20*9*120</f>
        <v>21600</v>
      </c>
      <c r="D44" s="40"/>
      <c r="E44" s="27" t="s">
        <v>10</v>
      </c>
      <c r="F44" s="215"/>
      <c r="G44" s="74"/>
    </row>
    <row r="45" spans="1:7" s="12" customFormat="1" ht="40.5" x14ac:dyDescent="0.2">
      <c r="A45" s="7">
        <v>6</v>
      </c>
      <c r="B45" s="32" t="s">
        <v>51</v>
      </c>
      <c r="C45" s="20">
        <v>16000</v>
      </c>
      <c r="D45" s="7"/>
      <c r="E45" s="32" t="s">
        <v>12</v>
      </c>
      <c r="F45" s="166"/>
      <c r="G45" s="11"/>
    </row>
    <row r="46" spans="1:7" s="12" customFormat="1" ht="40.5" x14ac:dyDescent="0.2">
      <c r="A46" s="7"/>
      <c r="B46" s="8" t="s">
        <v>43</v>
      </c>
      <c r="C46" s="13"/>
      <c r="D46" s="7"/>
      <c r="E46" s="8" t="s">
        <v>43</v>
      </c>
      <c r="F46" s="8"/>
      <c r="G46" s="189"/>
    </row>
    <row r="47" spans="1:7" s="17" customFormat="1" x14ac:dyDescent="0.3">
      <c r="A47" s="14"/>
      <c r="B47" s="15" t="s">
        <v>38</v>
      </c>
      <c r="C47" s="16"/>
      <c r="D47" s="14"/>
      <c r="E47" s="15" t="s">
        <v>159</v>
      </c>
      <c r="F47" s="15"/>
      <c r="G47" s="67"/>
    </row>
    <row r="48" spans="1:7" s="17" customFormat="1" x14ac:dyDescent="0.3">
      <c r="A48" s="14"/>
      <c r="B48" s="15" t="s">
        <v>7</v>
      </c>
      <c r="C48" s="9"/>
      <c r="D48" s="14"/>
      <c r="E48" s="15" t="s">
        <v>7</v>
      </c>
      <c r="F48" s="15"/>
      <c r="G48" s="20"/>
    </row>
    <row r="49" spans="1:7" s="17" customFormat="1" x14ac:dyDescent="0.3">
      <c r="A49" s="14"/>
      <c r="B49" s="36" t="s">
        <v>39</v>
      </c>
      <c r="C49" s="47">
        <f>80*100</f>
        <v>8000</v>
      </c>
      <c r="D49" s="14"/>
      <c r="E49" s="36" t="s">
        <v>39</v>
      </c>
      <c r="F49" s="47">
        <f>80*100</f>
        <v>8000</v>
      </c>
      <c r="G49" s="47"/>
    </row>
    <row r="50" spans="1:7" s="17" customFormat="1" x14ac:dyDescent="0.3">
      <c r="A50" s="14"/>
      <c r="B50" s="36" t="s">
        <v>40</v>
      </c>
      <c r="C50" s="44">
        <f>100*2*20</f>
        <v>4000</v>
      </c>
      <c r="D50" s="14"/>
      <c r="E50" s="36" t="s">
        <v>40</v>
      </c>
      <c r="F50" s="47">
        <f>100*2*20</f>
        <v>4000</v>
      </c>
      <c r="G50" s="47"/>
    </row>
    <row r="51" spans="1:7" s="17" customFormat="1" x14ac:dyDescent="0.3">
      <c r="A51" s="14"/>
      <c r="B51" s="26" t="s">
        <v>41</v>
      </c>
      <c r="C51" s="44">
        <v>3000</v>
      </c>
      <c r="D51" s="14"/>
      <c r="E51" s="26" t="s">
        <v>41</v>
      </c>
      <c r="F51" s="47">
        <v>3000</v>
      </c>
      <c r="G51" s="47"/>
    </row>
    <row r="52" spans="1:7" s="17" customFormat="1" x14ac:dyDescent="0.3">
      <c r="A52" s="14"/>
      <c r="B52" s="26" t="s">
        <v>42</v>
      </c>
      <c r="C52" s="44">
        <v>1000</v>
      </c>
      <c r="D52" s="14"/>
      <c r="E52" s="26" t="s">
        <v>42</v>
      </c>
      <c r="F52" s="47">
        <v>1000</v>
      </c>
      <c r="G52" s="47"/>
    </row>
    <row r="53" spans="1:7" s="17" customFormat="1" x14ac:dyDescent="0.3">
      <c r="A53" s="14"/>
      <c r="B53" s="27" t="s">
        <v>10</v>
      </c>
      <c r="C53" s="23">
        <v>16000</v>
      </c>
      <c r="D53" s="14"/>
      <c r="E53" s="27" t="s">
        <v>10</v>
      </c>
      <c r="F53" s="23">
        <v>16000</v>
      </c>
      <c r="G53" s="23"/>
    </row>
    <row r="54" spans="1:7" s="12" customFormat="1" ht="81" x14ac:dyDescent="0.2">
      <c r="A54" s="10">
        <v>7</v>
      </c>
      <c r="B54" s="32" t="s">
        <v>52</v>
      </c>
      <c r="C54" s="20">
        <v>43145</v>
      </c>
      <c r="D54" s="10"/>
      <c r="E54" s="32" t="s">
        <v>131</v>
      </c>
      <c r="F54" s="166"/>
      <c r="G54" s="11"/>
    </row>
    <row r="55" spans="1:7" s="12" customFormat="1" ht="60.75" x14ac:dyDescent="0.2">
      <c r="A55" s="7"/>
      <c r="B55" s="8" t="s">
        <v>47</v>
      </c>
      <c r="C55" s="13"/>
      <c r="D55" s="7"/>
      <c r="E55" s="32" t="s">
        <v>132</v>
      </c>
      <c r="F55" s="166"/>
      <c r="G55" s="11"/>
    </row>
    <row r="56" spans="1:7" s="17" customFormat="1" x14ac:dyDescent="0.3">
      <c r="A56" s="24"/>
      <c r="B56" s="15" t="s">
        <v>6</v>
      </c>
      <c r="C56" s="16"/>
      <c r="D56" s="24"/>
      <c r="E56" s="173" t="s">
        <v>147</v>
      </c>
      <c r="F56" s="216"/>
      <c r="G56" s="67"/>
    </row>
    <row r="57" spans="1:7" s="17" customFormat="1" x14ac:dyDescent="0.3">
      <c r="A57" s="14"/>
      <c r="B57" s="15" t="s">
        <v>7</v>
      </c>
      <c r="C57" s="9"/>
      <c r="D57" s="14"/>
      <c r="E57" s="15" t="s">
        <v>7</v>
      </c>
      <c r="F57" s="15"/>
      <c r="G57" s="67"/>
    </row>
    <row r="58" spans="1:7" s="17" customFormat="1" x14ac:dyDescent="0.3">
      <c r="A58" s="14"/>
      <c r="B58" s="163" t="s">
        <v>44</v>
      </c>
      <c r="C58" s="169">
        <f>10*9*20</f>
        <v>1800</v>
      </c>
      <c r="D58" s="14"/>
      <c r="E58" s="174" t="s">
        <v>101</v>
      </c>
      <c r="F58" s="57">
        <f>5*9*400</f>
        <v>18000</v>
      </c>
      <c r="G58" s="57"/>
    </row>
    <row r="59" spans="1:7" s="17" customFormat="1" x14ac:dyDescent="0.3">
      <c r="A59" s="14"/>
      <c r="B59" s="164" t="s">
        <v>45</v>
      </c>
      <c r="C59" s="169">
        <f>9*400*10</f>
        <v>36000</v>
      </c>
      <c r="D59" s="14"/>
      <c r="E59" s="22" t="s">
        <v>126</v>
      </c>
      <c r="F59" s="57">
        <f>1*9*120</f>
        <v>1080</v>
      </c>
      <c r="G59" s="57"/>
    </row>
    <row r="60" spans="1:7" s="17" customFormat="1" x14ac:dyDescent="0.3">
      <c r="A60" s="14"/>
      <c r="B60" s="164" t="s">
        <v>46</v>
      </c>
      <c r="C60" s="169">
        <f>9*120</f>
        <v>1080</v>
      </c>
      <c r="D60" s="14"/>
      <c r="E60" s="175" t="s">
        <v>127</v>
      </c>
      <c r="F60" s="57">
        <f>1*10000</f>
        <v>10000</v>
      </c>
      <c r="G60" s="57"/>
    </row>
    <row r="61" spans="1:7" s="17" customFormat="1" x14ac:dyDescent="0.3">
      <c r="A61" s="14"/>
      <c r="B61" s="164" t="s">
        <v>30</v>
      </c>
      <c r="C61" s="169">
        <v>4265</v>
      </c>
      <c r="D61" s="14"/>
      <c r="E61" s="175" t="s">
        <v>128</v>
      </c>
      <c r="F61" s="57">
        <v>7000</v>
      </c>
      <c r="G61" s="57"/>
    </row>
    <row r="62" spans="1:7" s="5" customFormat="1" x14ac:dyDescent="0.3">
      <c r="A62" s="3"/>
      <c r="B62" s="165" t="s">
        <v>10</v>
      </c>
      <c r="C62" s="170">
        <v>43145</v>
      </c>
      <c r="D62" s="3"/>
      <c r="E62" s="176" t="s">
        <v>129</v>
      </c>
      <c r="F62" s="20">
        <v>5000</v>
      </c>
      <c r="G62" s="20"/>
    </row>
    <row r="63" spans="1:7" s="5" customFormat="1" x14ac:dyDescent="0.3">
      <c r="A63" s="161"/>
      <c r="B63" s="167"/>
      <c r="C63" s="171"/>
      <c r="D63" s="3"/>
      <c r="E63" s="177" t="s">
        <v>130</v>
      </c>
      <c r="F63" s="20">
        <v>2065</v>
      </c>
      <c r="G63" s="20"/>
    </row>
    <row r="64" spans="1:7" s="5" customFormat="1" x14ac:dyDescent="0.3">
      <c r="A64" s="160"/>
      <c r="B64" s="168"/>
      <c r="C64" s="172"/>
      <c r="D64" s="6"/>
      <c r="E64" s="27" t="s">
        <v>10</v>
      </c>
      <c r="F64" s="71">
        <f>SUM(F58:F63)</f>
        <v>43145</v>
      </c>
      <c r="G64" s="71"/>
    </row>
    <row r="65" spans="1:7" s="225" customFormat="1" ht="23.25" customHeight="1" x14ac:dyDescent="0.3">
      <c r="A65" s="219"/>
      <c r="B65" s="220" t="s">
        <v>158</v>
      </c>
      <c r="C65" s="221">
        <v>121095</v>
      </c>
      <c r="D65" s="219"/>
      <c r="E65" s="222" t="s">
        <v>158</v>
      </c>
      <c r="F65" s="223">
        <v>88895</v>
      </c>
      <c r="G65" s="224">
        <f>SUM(G4:G64)</f>
        <v>32200</v>
      </c>
    </row>
    <row r="66" spans="1:7" s="12" customFormat="1" x14ac:dyDescent="0.2">
      <c r="A66" s="7"/>
      <c r="B66" s="8"/>
      <c r="C66" s="13"/>
      <c r="D66" s="7"/>
      <c r="E66" s="8"/>
      <c r="F66" s="20"/>
      <c r="G66" s="11"/>
    </row>
    <row r="67" spans="1:7" s="17" customFormat="1" x14ac:dyDescent="0.3">
      <c r="A67" s="14"/>
      <c r="B67" s="15"/>
      <c r="C67" s="16"/>
      <c r="D67" s="14"/>
      <c r="E67" s="15"/>
      <c r="F67" s="20"/>
      <c r="G67" s="67"/>
    </row>
    <row r="68" spans="1:7" s="17" customFormat="1" x14ac:dyDescent="0.3">
      <c r="A68" s="14"/>
      <c r="B68" s="15"/>
      <c r="C68" s="9"/>
      <c r="D68" s="14"/>
      <c r="E68" s="15"/>
      <c r="F68" s="71"/>
      <c r="G68" s="67"/>
    </row>
    <row r="69" spans="1:7" s="5" customFormat="1" x14ac:dyDescent="0.3">
      <c r="A69" s="3"/>
      <c r="B69" s="42"/>
      <c r="C69" s="48"/>
      <c r="D69" s="3"/>
      <c r="E69" s="4"/>
      <c r="F69" s="4"/>
      <c r="G69" s="73"/>
    </row>
    <row r="70" spans="1:7" s="5" customFormat="1" x14ac:dyDescent="0.3">
      <c r="A70" s="3"/>
      <c r="B70" s="27"/>
      <c r="C70" s="49"/>
      <c r="D70" s="3"/>
      <c r="E70" s="4"/>
      <c r="F70" s="4"/>
      <c r="G70" s="73"/>
    </row>
    <row r="71" spans="1:7" s="12" customFormat="1" ht="81" customHeight="1" x14ac:dyDescent="0.2">
      <c r="A71" s="10"/>
      <c r="B71" s="8"/>
      <c r="C71" s="43"/>
      <c r="D71" s="10"/>
      <c r="E71" s="8"/>
      <c r="F71" s="162"/>
      <c r="G71" s="11"/>
    </row>
    <row r="72" spans="1:7" s="12" customFormat="1" x14ac:dyDescent="0.2">
      <c r="A72" s="7"/>
      <c r="B72" s="8"/>
      <c r="C72" s="13"/>
      <c r="D72" s="7"/>
      <c r="E72" s="8"/>
      <c r="F72" s="162"/>
      <c r="G72" s="11"/>
    </row>
    <row r="73" spans="1:7" s="17" customFormat="1" x14ac:dyDescent="0.3">
      <c r="A73" s="14"/>
      <c r="B73" s="15"/>
      <c r="C73" s="16"/>
      <c r="D73" s="14"/>
      <c r="E73" s="15"/>
      <c r="F73" s="15"/>
      <c r="G73" s="67"/>
    </row>
    <row r="74" spans="1:7" s="17" customFormat="1" x14ac:dyDescent="0.3">
      <c r="A74" s="14"/>
      <c r="B74" s="15"/>
      <c r="C74" s="9"/>
      <c r="D74" s="14"/>
      <c r="E74" s="15"/>
      <c r="F74" s="15"/>
      <c r="G74" s="67"/>
    </row>
    <row r="75" spans="1:7" s="17" customFormat="1" x14ac:dyDescent="0.3">
      <c r="A75" s="14"/>
      <c r="B75" s="19"/>
      <c r="C75" s="50"/>
      <c r="D75" s="14"/>
      <c r="E75" s="15"/>
      <c r="F75" s="15"/>
      <c r="G75" s="67"/>
    </row>
    <row r="76" spans="1:7" s="17" customFormat="1" x14ac:dyDescent="0.3">
      <c r="A76" s="14"/>
      <c r="B76" s="27"/>
      <c r="C76" s="51"/>
      <c r="D76" s="14"/>
      <c r="E76" s="15"/>
      <c r="F76" s="15"/>
      <c r="G76" s="67"/>
    </row>
    <row r="77" spans="1:7" s="12" customFormat="1" ht="81" customHeight="1" x14ac:dyDescent="0.2">
      <c r="A77" s="10"/>
      <c r="B77" s="32"/>
      <c r="C77" s="9"/>
      <c r="D77" s="10"/>
      <c r="E77" s="8"/>
      <c r="F77" s="162"/>
      <c r="G77" s="11"/>
    </row>
    <row r="78" spans="1:7" s="12" customFormat="1" x14ac:dyDescent="0.2">
      <c r="A78" s="7"/>
      <c r="B78" s="8"/>
      <c r="C78" s="13"/>
      <c r="D78" s="7"/>
      <c r="E78" s="8"/>
      <c r="F78" s="162"/>
      <c r="G78" s="11"/>
    </row>
    <row r="79" spans="1:7" s="17" customFormat="1" x14ac:dyDescent="0.3">
      <c r="A79" s="14"/>
      <c r="B79" s="15"/>
      <c r="C79" s="16"/>
      <c r="D79" s="14"/>
      <c r="E79" s="15"/>
      <c r="F79" s="15"/>
      <c r="G79" s="67"/>
    </row>
    <row r="80" spans="1:7" s="17" customFormat="1" x14ac:dyDescent="0.3">
      <c r="A80" s="14"/>
      <c r="B80" s="15"/>
      <c r="C80" s="9"/>
      <c r="D80" s="14"/>
      <c r="E80" s="15"/>
      <c r="F80" s="15"/>
      <c r="G80" s="67"/>
    </row>
    <row r="81" spans="1:7" s="17" customFormat="1" x14ac:dyDescent="0.3">
      <c r="A81" s="14"/>
      <c r="B81" s="21"/>
      <c r="C81" s="52"/>
      <c r="D81" s="14"/>
      <c r="E81" s="22"/>
      <c r="F81" s="22"/>
      <c r="G81" s="67"/>
    </row>
    <row r="82" spans="1:7" s="17" customFormat="1" x14ac:dyDescent="0.3">
      <c r="A82" s="14"/>
      <c r="B82" s="27"/>
      <c r="C82" s="53"/>
      <c r="D82" s="14"/>
      <c r="E82" s="15"/>
      <c r="F82" s="15"/>
      <c r="G82" s="67"/>
    </row>
    <row r="83" spans="1:7" s="12" customFormat="1" x14ac:dyDescent="0.2">
      <c r="A83" s="10"/>
      <c r="B83" s="32"/>
      <c r="C83" s="9"/>
      <c r="D83" s="10"/>
      <c r="E83" s="8"/>
      <c r="F83" s="162"/>
      <c r="G83" s="11"/>
    </row>
    <row r="84" spans="1:7" s="12" customFormat="1" x14ac:dyDescent="0.2">
      <c r="A84" s="7"/>
      <c r="B84" s="8"/>
      <c r="C84" s="13"/>
      <c r="D84" s="7"/>
      <c r="E84" s="8"/>
      <c r="F84" s="162"/>
      <c r="G84" s="11"/>
    </row>
    <row r="85" spans="1:7" s="17" customFormat="1" x14ac:dyDescent="0.3">
      <c r="A85" s="14"/>
      <c r="B85" s="15"/>
      <c r="C85" s="16"/>
      <c r="D85" s="14"/>
      <c r="E85" s="15"/>
      <c r="F85" s="15"/>
      <c r="G85" s="67"/>
    </row>
    <row r="86" spans="1:7" s="17" customFormat="1" x14ac:dyDescent="0.3">
      <c r="A86" s="14"/>
      <c r="B86" s="15"/>
      <c r="C86" s="9"/>
      <c r="D86" s="14"/>
      <c r="E86" s="15"/>
      <c r="F86" s="15"/>
      <c r="G86" s="67"/>
    </row>
    <row r="87" spans="1:7" s="17" customFormat="1" x14ac:dyDescent="0.3">
      <c r="A87" s="14"/>
      <c r="B87" s="21"/>
      <c r="C87" s="52"/>
      <c r="D87" s="14"/>
      <c r="E87" s="22"/>
      <c r="F87" s="22"/>
      <c r="G87" s="67"/>
    </row>
    <row r="88" spans="1:7" s="17" customFormat="1" x14ac:dyDescent="0.3">
      <c r="A88" s="14"/>
      <c r="B88" s="27"/>
      <c r="C88" s="53"/>
      <c r="D88" s="14"/>
      <c r="E88" s="15"/>
      <c r="F88" s="15"/>
      <c r="G88" s="67"/>
    </row>
    <row r="89" spans="1:7" s="12" customFormat="1" x14ac:dyDescent="0.2">
      <c r="A89" s="10"/>
      <c r="B89" s="32"/>
      <c r="C89" s="9"/>
      <c r="D89" s="10"/>
      <c r="E89" s="8"/>
      <c r="F89" s="162"/>
      <c r="G89" s="11"/>
    </row>
    <row r="90" spans="1:7" s="12" customFormat="1" x14ac:dyDescent="0.2">
      <c r="A90" s="7"/>
      <c r="B90" s="8"/>
      <c r="C90" s="13"/>
      <c r="D90" s="7"/>
      <c r="E90" s="8"/>
      <c r="F90" s="162"/>
      <c r="G90" s="11"/>
    </row>
    <row r="91" spans="1:7" s="17" customFormat="1" x14ac:dyDescent="0.3">
      <c r="A91" s="14"/>
      <c r="B91" s="15"/>
      <c r="C91" s="16"/>
      <c r="D91" s="14"/>
      <c r="E91" s="15"/>
      <c r="F91" s="15"/>
      <c r="G91" s="67"/>
    </row>
    <row r="92" spans="1:7" s="17" customFormat="1" x14ac:dyDescent="0.3">
      <c r="A92" s="14"/>
      <c r="B92" s="15"/>
      <c r="C92" s="9"/>
      <c r="D92" s="14"/>
      <c r="E92" s="15"/>
      <c r="F92" s="15"/>
      <c r="G92" s="67"/>
    </row>
    <row r="93" spans="1:7" s="17" customFormat="1" x14ac:dyDescent="0.3">
      <c r="A93" s="14"/>
      <c r="B93" s="21"/>
      <c r="C93" s="52"/>
      <c r="D93" s="14"/>
      <c r="E93" s="22"/>
      <c r="F93" s="22"/>
      <c r="G93" s="67"/>
    </row>
    <row r="94" spans="1:7" s="17" customFormat="1" x14ac:dyDescent="0.3">
      <c r="A94" s="18"/>
      <c r="B94" s="27"/>
      <c r="C94" s="53"/>
      <c r="D94" s="18"/>
      <c r="E94" s="15"/>
      <c r="F94" s="15"/>
      <c r="G94" s="67"/>
    </row>
  </sheetData>
  <mergeCells count="5">
    <mergeCell ref="B2:C2"/>
    <mergeCell ref="A2:A3"/>
    <mergeCell ref="D2:D3"/>
    <mergeCell ref="G2:G3"/>
    <mergeCell ref="A1:G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17" workbookViewId="0">
      <selection activeCell="I71" sqref="I71"/>
    </sheetView>
  </sheetViews>
  <sheetFormatPr defaultColWidth="9.125" defaultRowHeight="20.25" x14ac:dyDescent="0.3"/>
  <cols>
    <col min="1" max="1" width="5.125" style="54" customWidth="1"/>
    <col min="2" max="2" width="47.625" style="54" customWidth="1"/>
    <col min="3" max="3" width="10.625" style="54" customWidth="1"/>
    <col min="4" max="4" width="5.125" style="54" customWidth="1"/>
    <col min="5" max="5" width="47.625" style="54" customWidth="1"/>
    <col min="6" max="6" width="10.625" style="54" customWidth="1"/>
    <col min="7" max="7" width="8.625" style="54" customWidth="1"/>
    <col min="8" max="16384" width="9.125" style="54"/>
  </cols>
  <sheetData>
    <row r="1" spans="1:11" s="80" customFormat="1" x14ac:dyDescent="0.2">
      <c r="A1" s="187" t="s">
        <v>87</v>
      </c>
      <c r="B1" s="187"/>
      <c r="C1" s="187"/>
      <c r="D1" s="187"/>
      <c r="E1" s="187"/>
      <c r="F1" s="187"/>
      <c r="G1" s="187"/>
    </row>
    <row r="2" spans="1:11" s="80" customFormat="1" x14ac:dyDescent="0.2"/>
    <row r="3" spans="1:11" s="80" customFormat="1" x14ac:dyDescent="0.2">
      <c r="A3" s="184" t="s">
        <v>0</v>
      </c>
      <c r="B3" s="186" t="s">
        <v>3</v>
      </c>
      <c r="C3" s="186"/>
      <c r="D3" s="186" t="s">
        <v>0</v>
      </c>
      <c r="E3" s="186" t="s">
        <v>2</v>
      </c>
      <c r="F3" s="186"/>
      <c r="G3" s="186" t="s">
        <v>4</v>
      </c>
    </row>
    <row r="4" spans="1:11" s="80" customFormat="1" x14ac:dyDescent="0.2">
      <c r="A4" s="185"/>
      <c r="B4" s="58"/>
      <c r="C4" s="120" t="s">
        <v>88</v>
      </c>
      <c r="D4" s="186"/>
      <c r="E4" s="119"/>
      <c r="F4" s="120" t="s">
        <v>61</v>
      </c>
      <c r="G4" s="186"/>
    </row>
    <row r="5" spans="1:11" s="80" customFormat="1" x14ac:dyDescent="0.2">
      <c r="A5" s="77">
        <v>1</v>
      </c>
      <c r="B5" s="78" t="s">
        <v>55</v>
      </c>
      <c r="C5" s="79"/>
      <c r="D5" s="77">
        <v>1</v>
      </c>
      <c r="E5" s="78" t="s">
        <v>55</v>
      </c>
      <c r="F5" s="77"/>
      <c r="G5" s="77"/>
    </row>
    <row r="6" spans="1:11" s="87" customFormat="1" x14ac:dyDescent="0.3">
      <c r="A6" s="81"/>
      <c r="B6" s="82" t="s">
        <v>56</v>
      </c>
      <c r="C6" s="83"/>
      <c r="D6" s="84"/>
      <c r="E6" s="85" t="s">
        <v>57</v>
      </c>
      <c r="F6" s="86"/>
      <c r="G6" s="84"/>
    </row>
    <row r="7" spans="1:11" s="87" customFormat="1" x14ac:dyDescent="0.3">
      <c r="A7" s="81"/>
      <c r="B7" s="82" t="s">
        <v>58</v>
      </c>
      <c r="C7" s="83"/>
      <c r="D7" s="84"/>
      <c r="E7" s="88" t="s">
        <v>148</v>
      </c>
      <c r="F7" s="86"/>
      <c r="G7" s="84"/>
    </row>
    <row r="8" spans="1:11" s="87" customFormat="1" x14ac:dyDescent="0.3">
      <c r="A8" s="84"/>
      <c r="B8" s="88" t="s">
        <v>59</v>
      </c>
      <c r="C8" s="89"/>
      <c r="D8" s="84"/>
      <c r="E8" s="90" t="s">
        <v>149</v>
      </c>
      <c r="F8" s="91"/>
      <c r="G8" s="84"/>
    </row>
    <row r="9" spans="1:11" s="87" customFormat="1" x14ac:dyDescent="0.3">
      <c r="A9" s="84"/>
      <c r="B9" s="90" t="s">
        <v>60</v>
      </c>
      <c r="C9" s="92"/>
      <c r="D9" s="84"/>
      <c r="E9" s="34" t="s">
        <v>7</v>
      </c>
      <c r="F9" s="93" t="s">
        <v>61</v>
      </c>
      <c r="G9" s="84"/>
    </row>
    <row r="10" spans="1:11" s="87" customFormat="1" x14ac:dyDescent="0.2">
      <c r="A10" s="84"/>
      <c r="B10" s="34" t="s">
        <v>7</v>
      </c>
      <c r="C10" s="93" t="s">
        <v>61</v>
      </c>
      <c r="D10" s="84"/>
      <c r="E10" s="94" t="s">
        <v>62</v>
      </c>
      <c r="F10" s="95">
        <f>350*1*80</f>
        <v>28000</v>
      </c>
      <c r="G10" s="84"/>
      <c r="H10" s="87">
        <v>59</v>
      </c>
      <c r="I10" s="87">
        <v>5</v>
      </c>
      <c r="J10" s="87">
        <v>80</v>
      </c>
      <c r="K10" s="87">
        <f>H10*I10*J10</f>
        <v>23600</v>
      </c>
    </row>
    <row r="11" spans="1:11" s="55" customFormat="1" x14ac:dyDescent="0.3">
      <c r="A11" s="96"/>
      <c r="B11" s="65" t="s">
        <v>63</v>
      </c>
      <c r="C11" s="97">
        <v>1670</v>
      </c>
      <c r="D11" s="96"/>
      <c r="E11" s="98" t="s">
        <v>64</v>
      </c>
      <c r="F11" s="99">
        <f>350*2*20</f>
        <v>14000</v>
      </c>
      <c r="G11" s="96"/>
      <c r="I11" s="55">
        <f>H10*I10</f>
        <v>295</v>
      </c>
    </row>
    <row r="12" spans="1:11" x14ac:dyDescent="0.3">
      <c r="A12" s="100"/>
      <c r="B12" s="101" t="s">
        <v>65</v>
      </c>
      <c r="C12" s="71">
        <f>C11</f>
        <v>1670</v>
      </c>
      <c r="D12" s="100"/>
      <c r="E12" s="102" t="s">
        <v>150</v>
      </c>
      <c r="F12" s="89">
        <f>3*5*600</f>
        <v>9000</v>
      </c>
      <c r="G12" s="100"/>
    </row>
    <row r="13" spans="1:11" s="87" customFormat="1" x14ac:dyDescent="0.3">
      <c r="A13" s="84"/>
      <c r="B13" s="103" t="s">
        <v>66</v>
      </c>
      <c r="C13" s="104"/>
      <c r="D13" s="84"/>
      <c r="E13" s="204" t="s">
        <v>151</v>
      </c>
      <c r="F13" s="205">
        <f>5000*2</f>
        <v>10000</v>
      </c>
      <c r="G13" s="84"/>
    </row>
    <row r="14" spans="1:11" s="87" customFormat="1" x14ac:dyDescent="0.3">
      <c r="A14" s="84"/>
      <c r="B14" s="88" t="s">
        <v>67</v>
      </c>
      <c r="C14" s="86"/>
      <c r="D14" s="84"/>
      <c r="E14" s="88" t="s">
        <v>68</v>
      </c>
      <c r="F14" s="105">
        <v>9590</v>
      </c>
      <c r="G14" s="84"/>
    </row>
    <row r="15" spans="1:11" s="87" customFormat="1" x14ac:dyDescent="0.3">
      <c r="A15" s="84"/>
      <c r="B15" s="90" t="s">
        <v>69</v>
      </c>
      <c r="C15" s="91"/>
      <c r="D15" s="84"/>
      <c r="E15" s="206" t="s">
        <v>70</v>
      </c>
      <c r="F15" s="207">
        <v>5000</v>
      </c>
      <c r="G15" s="84"/>
    </row>
    <row r="16" spans="1:11" s="87" customFormat="1" x14ac:dyDescent="0.3">
      <c r="A16" s="84"/>
      <c r="B16" s="34" t="s">
        <v>7</v>
      </c>
      <c r="C16" s="93" t="s">
        <v>61</v>
      </c>
      <c r="D16" s="84"/>
      <c r="E16" s="101" t="s">
        <v>65</v>
      </c>
      <c r="F16" s="106">
        <f>SUM(F10:F15)</f>
        <v>75590</v>
      </c>
      <c r="G16" s="84"/>
    </row>
    <row r="17" spans="1:7" s="87" customFormat="1" x14ac:dyDescent="0.3">
      <c r="A17" s="84"/>
      <c r="B17" s="94" t="s">
        <v>71</v>
      </c>
      <c r="C17" s="95">
        <f>200*1*80</f>
        <v>16000</v>
      </c>
      <c r="D17" s="84"/>
      <c r="E17" s="101"/>
      <c r="F17" s="106"/>
      <c r="G17" s="84"/>
    </row>
    <row r="18" spans="1:7" s="55" customFormat="1" x14ac:dyDescent="0.3">
      <c r="A18" s="96"/>
      <c r="B18" s="98" t="s">
        <v>72</v>
      </c>
      <c r="C18" s="99">
        <f>200*2*20</f>
        <v>8000</v>
      </c>
      <c r="D18" s="96"/>
      <c r="E18" s="96"/>
      <c r="F18" s="96"/>
      <c r="G18" s="96"/>
    </row>
    <row r="19" spans="1:7" s="55" customFormat="1" x14ac:dyDescent="0.3">
      <c r="A19" s="96"/>
      <c r="B19" s="107" t="s">
        <v>73</v>
      </c>
      <c r="C19" s="92">
        <f>5*3*600</f>
        <v>9000</v>
      </c>
      <c r="D19" s="96"/>
      <c r="E19" s="96"/>
      <c r="F19" s="96"/>
      <c r="G19" s="96"/>
    </row>
    <row r="20" spans="1:7" s="55" customFormat="1" x14ac:dyDescent="0.3">
      <c r="A20" s="96"/>
      <c r="B20" s="101" t="s">
        <v>65</v>
      </c>
      <c r="C20" s="23">
        <f>SUM(C17:C19)</f>
        <v>33000</v>
      </c>
      <c r="D20" s="96"/>
      <c r="E20" s="96"/>
      <c r="F20" s="96"/>
      <c r="G20" s="96"/>
    </row>
    <row r="21" spans="1:7" s="55" customFormat="1" x14ac:dyDescent="0.3">
      <c r="A21" s="121">
        <v>2</v>
      </c>
      <c r="B21" s="116" t="s">
        <v>89</v>
      </c>
      <c r="C21" s="117"/>
      <c r="D21" s="96"/>
      <c r="E21" s="96"/>
      <c r="F21" s="96"/>
      <c r="G21" s="96"/>
    </row>
    <row r="22" spans="1:7" x14ac:dyDescent="0.3">
      <c r="A22" s="100"/>
      <c r="B22" s="122" t="s">
        <v>90</v>
      </c>
      <c r="C22" s="123"/>
      <c r="D22" s="100"/>
      <c r="E22" s="100"/>
      <c r="F22" s="100"/>
      <c r="G22" s="100"/>
    </row>
    <row r="23" spans="1:7" s="55" customFormat="1" x14ac:dyDescent="0.3">
      <c r="A23" s="96"/>
      <c r="B23" s="96" t="s">
        <v>91</v>
      </c>
      <c r="C23" s="124"/>
      <c r="D23" s="96"/>
      <c r="E23" s="96"/>
      <c r="F23" s="96"/>
      <c r="G23" s="96"/>
    </row>
    <row r="24" spans="1:7" s="55" customFormat="1" x14ac:dyDescent="0.3">
      <c r="A24" s="96"/>
      <c r="B24" s="125" t="s">
        <v>92</v>
      </c>
      <c r="C24" s="124"/>
      <c r="D24" s="96"/>
      <c r="E24" s="96"/>
      <c r="F24" s="96"/>
      <c r="G24" s="96"/>
    </row>
    <row r="25" spans="1:7" s="55" customFormat="1" x14ac:dyDescent="0.3">
      <c r="A25" s="96"/>
      <c r="B25" s="126" t="s">
        <v>7</v>
      </c>
      <c r="C25" s="127" t="s">
        <v>61</v>
      </c>
      <c r="D25" s="96"/>
      <c r="E25" s="96"/>
      <c r="F25" s="96"/>
      <c r="G25" s="96"/>
    </row>
    <row r="26" spans="1:7" s="55" customFormat="1" x14ac:dyDescent="0.3">
      <c r="A26" s="96"/>
      <c r="B26" s="90" t="s">
        <v>93</v>
      </c>
      <c r="C26" s="92">
        <f>9*2500</f>
        <v>22500</v>
      </c>
      <c r="D26" s="96"/>
      <c r="E26" s="96"/>
      <c r="F26" s="96"/>
      <c r="G26" s="96"/>
    </row>
    <row r="27" spans="1:7" s="55" customFormat="1" x14ac:dyDescent="0.3">
      <c r="A27" s="128"/>
      <c r="B27" s="101" t="s">
        <v>65</v>
      </c>
      <c r="C27" s="56">
        <f>C26</f>
        <v>22500</v>
      </c>
      <c r="D27" s="128"/>
      <c r="E27" s="128"/>
      <c r="F27" s="128"/>
      <c r="G27" s="128"/>
    </row>
    <row r="28" spans="1:7" s="80" customFormat="1" x14ac:dyDescent="0.2">
      <c r="A28" s="184" t="s">
        <v>0</v>
      </c>
      <c r="B28" s="186" t="s">
        <v>3</v>
      </c>
      <c r="C28" s="186"/>
      <c r="D28" s="186" t="s">
        <v>0</v>
      </c>
      <c r="E28" s="186" t="s">
        <v>2</v>
      </c>
      <c r="F28" s="186"/>
      <c r="G28" s="186" t="s">
        <v>4</v>
      </c>
    </row>
    <row r="29" spans="1:7" s="80" customFormat="1" x14ac:dyDescent="0.2">
      <c r="A29" s="185"/>
      <c r="B29" s="58"/>
      <c r="C29" s="120" t="s">
        <v>88</v>
      </c>
      <c r="D29" s="186"/>
      <c r="E29" s="58"/>
      <c r="F29" s="120" t="s">
        <v>61</v>
      </c>
      <c r="G29" s="186"/>
    </row>
    <row r="30" spans="1:7" s="87" customFormat="1" x14ac:dyDescent="0.3">
      <c r="A30" s="108">
        <v>3</v>
      </c>
      <c r="B30" s="78" t="s">
        <v>74</v>
      </c>
      <c r="C30" s="109"/>
      <c r="D30" s="110">
        <v>2</v>
      </c>
      <c r="E30" s="78" t="s">
        <v>74</v>
      </c>
      <c r="F30" s="111"/>
      <c r="G30" s="112"/>
    </row>
    <row r="31" spans="1:7" s="87" customFormat="1" x14ac:dyDescent="0.3">
      <c r="A31" s="84"/>
      <c r="B31" s="85" t="s">
        <v>75</v>
      </c>
      <c r="C31" s="113"/>
      <c r="D31" s="96"/>
      <c r="E31" s="85" t="s">
        <v>76</v>
      </c>
      <c r="F31" s="96"/>
      <c r="G31" s="84"/>
    </row>
    <row r="32" spans="1:7" s="87" customFormat="1" x14ac:dyDescent="0.3">
      <c r="A32" s="84"/>
      <c r="B32" s="88" t="s">
        <v>77</v>
      </c>
      <c r="C32" s="113"/>
      <c r="D32" s="96"/>
      <c r="E32" s="96" t="s">
        <v>78</v>
      </c>
      <c r="F32" s="96"/>
      <c r="G32" s="84"/>
    </row>
    <row r="33" spans="1:7" s="87" customFormat="1" x14ac:dyDescent="0.3">
      <c r="A33" s="84"/>
      <c r="B33" s="96" t="s">
        <v>79</v>
      </c>
      <c r="C33" s="113"/>
      <c r="D33" s="96"/>
      <c r="E33" s="85" t="s">
        <v>80</v>
      </c>
      <c r="F33" s="96"/>
      <c r="G33" s="84"/>
    </row>
    <row r="34" spans="1:7" s="55" customFormat="1" x14ac:dyDescent="0.3">
      <c r="A34" s="96"/>
      <c r="B34" s="90" t="s">
        <v>81</v>
      </c>
      <c r="C34" s="114"/>
      <c r="D34" s="100"/>
      <c r="E34" s="90" t="s">
        <v>82</v>
      </c>
      <c r="F34" s="115"/>
      <c r="G34" s="96"/>
    </row>
    <row r="35" spans="1:7" s="55" customFormat="1" x14ac:dyDescent="0.3">
      <c r="A35" s="96"/>
      <c r="B35" s="34" t="s">
        <v>7</v>
      </c>
      <c r="C35" s="93" t="s">
        <v>61</v>
      </c>
      <c r="D35" s="96"/>
      <c r="E35" s="34" t="s">
        <v>7</v>
      </c>
      <c r="F35" s="93" t="s">
        <v>61</v>
      </c>
      <c r="G35" s="96"/>
    </row>
    <row r="36" spans="1:7" s="55" customFormat="1" x14ac:dyDescent="0.3">
      <c r="A36" s="96"/>
      <c r="B36" s="116" t="s">
        <v>83</v>
      </c>
      <c r="C36" s="117"/>
      <c r="D36" s="96"/>
      <c r="E36" s="94" t="s">
        <v>84</v>
      </c>
      <c r="F36" s="95">
        <f>50*1*80</f>
        <v>4000</v>
      </c>
      <c r="G36" s="96"/>
    </row>
    <row r="37" spans="1:7" s="55" customFormat="1" x14ac:dyDescent="0.3">
      <c r="A37" s="96"/>
      <c r="B37" s="90" t="s">
        <v>85</v>
      </c>
      <c r="C37" s="92">
        <v>15420</v>
      </c>
      <c r="D37" s="96"/>
      <c r="E37" s="118" t="s">
        <v>86</v>
      </c>
      <c r="F37" s="114">
        <f>50*2*20</f>
        <v>2000</v>
      </c>
      <c r="G37" s="96"/>
    </row>
    <row r="38" spans="1:7" s="55" customFormat="1" x14ac:dyDescent="0.3">
      <c r="A38" s="96"/>
      <c r="B38" s="101" t="s">
        <v>65</v>
      </c>
      <c r="C38" s="23">
        <f>SUM(C37)</f>
        <v>15420</v>
      </c>
      <c r="D38" s="96"/>
      <c r="E38" s="101" t="s">
        <v>65</v>
      </c>
      <c r="F38" s="23">
        <f>SUM(F36:F37)</f>
        <v>6000</v>
      </c>
      <c r="G38" s="96"/>
    </row>
    <row r="39" spans="1:7" s="55" customFormat="1" ht="40.5" x14ac:dyDescent="0.3">
      <c r="A39" s="129">
        <v>4</v>
      </c>
      <c r="B39" s="130" t="s">
        <v>94</v>
      </c>
      <c r="C39" s="131"/>
      <c r="D39" s="129">
        <v>3</v>
      </c>
      <c r="E39" s="130" t="s">
        <v>94</v>
      </c>
      <c r="F39" s="132"/>
      <c r="G39" s="96"/>
    </row>
    <row r="40" spans="1:7" s="55" customFormat="1" x14ac:dyDescent="0.3">
      <c r="A40" s="96"/>
      <c r="B40" s="125" t="s">
        <v>95</v>
      </c>
      <c r="C40" s="124"/>
      <c r="D40" s="96"/>
      <c r="E40" s="133" t="s">
        <v>96</v>
      </c>
      <c r="F40" s="125"/>
      <c r="G40" s="96"/>
    </row>
    <row r="41" spans="1:7" s="87" customFormat="1" x14ac:dyDescent="0.3">
      <c r="A41" s="84"/>
      <c r="B41" s="82" t="s">
        <v>97</v>
      </c>
      <c r="C41" s="134"/>
      <c r="D41" s="96"/>
      <c r="E41" s="82" t="s">
        <v>98</v>
      </c>
      <c r="F41" s="89"/>
      <c r="G41" s="84"/>
    </row>
    <row r="42" spans="1:7" s="87" customFormat="1" x14ac:dyDescent="0.3">
      <c r="A42" s="84"/>
      <c r="B42" s="90" t="s">
        <v>99</v>
      </c>
      <c r="C42" s="135"/>
      <c r="D42" s="96"/>
      <c r="E42" s="90" t="s">
        <v>155</v>
      </c>
      <c r="F42" s="135"/>
      <c r="G42" s="84"/>
    </row>
    <row r="43" spans="1:7" s="87" customFormat="1" x14ac:dyDescent="0.3">
      <c r="A43" s="84"/>
      <c r="B43" s="34" t="s">
        <v>7</v>
      </c>
      <c r="C43" s="93" t="s">
        <v>61</v>
      </c>
      <c r="D43" s="96"/>
      <c r="E43" s="34" t="s">
        <v>7</v>
      </c>
      <c r="F43" s="93" t="s">
        <v>61</v>
      </c>
      <c r="G43" s="84"/>
    </row>
    <row r="44" spans="1:7" s="55" customFormat="1" x14ac:dyDescent="0.3">
      <c r="A44" s="96"/>
      <c r="B44" s="94" t="s">
        <v>100</v>
      </c>
      <c r="C44" s="136">
        <f>100*80</f>
        <v>8000</v>
      </c>
      <c r="D44" s="96"/>
      <c r="E44" s="137" t="s">
        <v>101</v>
      </c>
      <c r="F44" s="131">
        <f>5*9*400</f>
        <v>18000</v>
      </c>
      <c r="G44" s="96"/>
    </row>
    <row r="45" spans="1:7" s="55" customFormat="1" x14ac:dyDescent="0.3">
      <c r="A45" s="96"/>
      <c r="B45" s="98" t="s">
        <v>102</v>
      </c>
      <c r="C45" s="89">
        <f>100*2*20</f>
        <v>4000</v>
      </c>
      <c r="D45" s="100"/>
      <c r="E45" s="55" t="s">
        <v>103</v>
      </c>
      <c r="F45" s="134">
        <f>1*9*120</f>
        <v>1080</v>
      </c>
      <c r="G45" s="96"/>
    </row>
    <row r="46" spans="1:7" s="55" customFormat="1" x14ac:dyDescent="0.3">
      <c r="A46" s="96"/>
      <c r="B46" s="138" t="s">
        <v>104</v>
      </c>
      <c r="C46" s="92">
        <v>10000</v>
      </c>
      <c r="D46" s="96"/>
      <c r="E46" s="208" t="s">
        <v>152</v>
      </c>
      <c r="F46" s="209">
        <f>1*10000</f>
        <v>10000</v>
      </c>
      <c r="G46" s="96"/>
    </row>
    <row r="47" spans="1:7" s="55" customFormat="1" x14ac:dyDescent="0.3">
      <c r="A47" s="96"/>
      <c r="B47" s="101" t="s">
        <v>65</v>
      </c>
      <c r="C47" s="23">
        <f>SUM(C44:C46)</f>
        <v>22000</v>
      </c>
      <c r="D47" s="96"/>
      <c r="E47" s="208" t="s">
        <v>153</v>
      </c>
      <c r="F47" s="209">
        <v>7000</v>
      </c>
      <c r="G47" s="96"/>
    </row>
    <row r="48" spans="1:7" s="55" customFormat="1" x14ac:dyDescent="0.3">
      <c r="A48" s="96"/>
      <c r="B48" s="140"/>
      <c r="C48" s="141"/>
      <c r="D48" s="96"/>
      <c r="E48" s="210" t="s">
        <v>154</v>
      </c>
      <c r="F48" s="211">
        <v>5000</v>
      </c>
      <c r="G48" s="96"/>
    </row>
    <row r="49" spans="1:7" s="55" customFormat="1" x14ac:dyDescent="0.3">
      <c r="A49" s="96"/>
      <c r="B49" s="140"/>
      <c r="C49" s="141"/>
      <c r="D49" s="96"/>
      <c r="E49" s="142" t="s">
        <v>108</v>
      </c>
      <c r="F49" s="143">
        <f>11*3000</f>
        <v>33000</v>
      </c>
      <c r="G49" s="96"/>
    </row>
    <row r="50" spans="1:7" s="55" customFormat="1" x14ac:dyDescent="0.3">
      <c r="A50" s="96"/>
      <c r="B50" s="144"/>
      <c r="C50" s="145"/>
      <c r="D50" s="96"/>
      <c r="E50" s="146" t="s">
        <v>109</v>
      </c>
      <c r="F50" s="89">
        <f>11*250</f>
        <v>2750</v>
      </c>
      <c r="G50" s="96"/>
    </row>
    <row r="51" spans="1:7" s="55" customFormat="1" x14ac:dyDescent="0.3">
      <c r="A51" s="96"/>
      <c r="B51" s="144"/>
      <c r="C51" s="145"/>
      <c r="D51" s="96"/>
      <c r="E51" s="147" t="s">
        <v>110</v>
      </c>
      <c r="F51" s="89">
        <f>88*35</f>
        <v>3080</v>
      </c>
      <c r="G51" s="96"/>
    </row>
    <row r="52" spans="1:7" s="55" customFormat="1" x14ac:dyDescent="0.3">
      <c r="A52" s="96"/>
      <c r="B52" s="144"/>
      <c r="C52" s="145"/>
      <c r="D52" s="96"/>
      <c r="E52" s="148" t="s">
        <v>111</v>
      </c>
      <c r="F52" s="92">
        <v>9520</v>
      </c>
      <c r="G52" s="96"/>
    </row>
    <row r="53" spans="1:7" s="55" customFormat="1" x14ac:dyDescent="0.3">
      <c r="A53" s="128"/>
      <c r="B53" s="149"/>
      <c r="C53" s="150"/>
      <c r="D53" s="151"/>
      <c r="E53" s="101" t="s">
        <v>65</v>
      </c>
      <c r="F53" s="23">
        <f>SUM(F44:F52)</f>
        <v>89430</v>
      </c>
      <c r="G53" s="128"/>
    </row>
    <row r="54" spans="1:7" s="80" customFormat="1" x14ac:dyDescent="0.2">
      <c r="A54" s="184" t="s">
        <v>0</v>
      </c>
      <c r="B54" s="186" t="s">
        <v>3</v>
      </c>
      <c r="C54" s="186"/>
      <c r="D54" s="186" t="s">
        <v>0</v>
      </c>
      <c r="E54" s="186" t="s">
        <v>2</v>
      </c>
      <c r="F54" s="186"/>
      <c r="G54" s="186" t="s">
        <v>4</v>
      </c>
    </row>
    <row r="55" spans="1:7" s="80" customFormat="1" x14ac:dyDescent="0.2">
      <c r="A55" s="185"/>
      <c r="B55" s="58"/>
      <c r="C55" s="120" t="s">
        <v>88</v>
      </c>
      <c r="D55" s="186"/>
      <c r="E55" s="58"/>
      <c r="F55" s="120" t="s">
        <v>61</v>
      </c>
      <c r="G55" s="186"/>
    </row>
    <row r="56" spans="1:7" s="55" customFormat="1" x14ac:dyDescent="0.3">
      <c r="A56" s="111"/>
      <c r="B56" s="152" t="s">
        <v>112</v>
      </c>
      <c r="C56" s="153"/>
      <c r="D56" s="111"/>
      <c r="E56" s="154"/>
      <c r="F56" s="154"/>
      <c r="G56" s="111"/>
    </row>
    <row r="57" spans="1:7" s="55" customFormat="1" ht="40.5" x14ac:dyDescent="0.3">
      <c r="A57" s="96"/>
      <c r="B57" s="82" t="s">
        <v>113</v>
      </c>
      <c r="C57" s="134"/>
      <c r="D57" s="96"/>
      <c r="E57" s="125"/>
      <c r="F57" s="125"/>
      <c r="G57" s="96"/>
    </row>
    <row r="58" spans="1:7" s="55" customFormat="1" x14ac:dyDescent="0.3">
      <c r="A58" s="96"/>
      <c r="B58" s="90" t="s">
        <v>114</v>
      </c>
      <c r="C58" s="135"/>
      <c r="D58" s="96"/>
      <c r="E58" s="125"/>
      <c r="F58" s="125"/>
      <c r="G58" s="96"/>
    </row>
    <row r="59" spans="1:7" s="55" customFormat="1" x14ac:dyDescent="0.3">
      <c r="A59" s="96"/>
      <c r="B59" s="34" t="s">
        <v>7</v>
      </c>
      <c r="C59" s="93" t="s">
        <v>61</v>
      </c>
      <c r="D59" s="96"/>
      <c r="E59" s="125"/>
      <c r="F59" s="125"/>
      <c r="G59" s="96"/>
    </row>
    <row r="60" spans="1:7" s="55" customFormat="1" x14ac:dyDescent="0.3">
      <c r="A60" s="96"/>
      <c r="B60" s="137" t="s">
        <v>101</v>
      </c>
      <c r="C60" s="131">
        <f>5*9*400</f>
        <v>18000</v>
      </c>
      <c r="D60" s="96"/>
      <c r="E60" s="96"/>
      <c r="F60" s="96"/>
      <c r="G60" s="96"/>
    </row>
    <row r="61" spans="1:7" s="55" customFormat="1" x14ac:dyDescent="0.3">
      <c r="A61" s="96"/>
      <c r="B61" s="139" t="s">
        <v>105</v>
      </c>
      <c r="C61" s="134">
        <f>1*10000</f>
        <v>10000</v>
      </c>
      <c r="D61" s="96"/>
      <c r="E61" s="96"/>
      <c r="F61" s="96"/>
      <c r="G61" s="96"/>
    </row>
    <row r="62" spans="1:7" s="87" customFormat="1" x14ac:dyDescent="0.3">
      <c r="A62" s="84"/>
      <c r="B62" s="139" t="s">
        <v>106</v>
      </c>
      <c r="C62" s="134">
        <v>7000</v>
      </c>
      <c r="D62" s="84"/>
      <c r="E62" s="88"/>
      <c r="F62" s="88"/>
      <c r="G62" s="84"/>
    </row>
    <row r="63" spans="1:7" s="87" customFormat="1" x14ac:dyDescent="0.3">
      <c r="A63" s="84"/>
      <c r="B63" s="139" t="s">
        <v>107</v>
      </c>
      <c r="C63" s="113">
        <v>5000</v>
      </c>
      <c r="D63" s="84"/>
      <c r="E63" s="88"/>
      <c r="F63" s="88"/>
      <c r="G63" s="84"/>
    </row>
    <row r="64" spans="1:7" s="55" customFormat="1" x14ac:dyDescent="0.3">
      <c r="A64" s="96"/>
      <c r="B64" s="139" t="s">
        <v>108</v>
      </c>
      <c r="C64" s="99">
        <f>11*3000</f>
        <v>33000</v>
      </c>
      <c r="D64" s="96"/>
      <c r="E64" s="125"/>
      <c r="F64" s="125"/>
      <c r="G64" s="96"/>
    </row>
    <row r="65" spans="1:9" s="55" customFormat="1" x14ac:dyDescent="0.3">
      <c r="A65" s="96"/>
      <c r="B65" s="147" t="s">
        <v>109</v>
      </c>
      <c r="C65" s="89">
        <f>11*250</f>
        <v>2750</v>
      </c>
      <c r="D65" s="96"/>
      <c r="E65" s="125"/>
      <c r="F65" s="125"/>
      <c r="G65" s="96"/>
    </row>
    <row r="66" spans="1:9" s="55" customFormat="1" x14ac:dyDescent="0.3">
      <c r="A66" s="96"/>
      <c r="B66" s="148" t="s">
        <v>110</v>
      </c>
      <c r="C66" s="92">
        <f>88*35</f>
        <v>3080</v>
      </c>
      <c r="D66" s="96"/>
      <c r="E66" s="125"/>
      <c r="F66" s="125"/>
      <c r="G66" s="96"/>
    </row>
    <row r="67" spans="1:9" s="55" customFormat="1" x14ac:dyDescent="0.3">
      <c r="A67" s="96"/>
      <c r="B67" s="101" t="s">
        <v>65</v>
      </c>
      <c r="C67" s="23">
        <f>SUM(C60:C66)</f>
        <v>78830</v>
      </c>
      <c r="D67" s="96"/>
      <c r="E67" s="125"/>
      <c r="F67" s="125"/>
      <c r="G67" s="96"/>
    </row>
    <row r="68" spans="1:9" x14ac:dyDescent="0.3">
      <c r="A68" s="129">
        <v>5</v>
      </c>
      <c r="B68" s="130" t="s">
        <v>115</v>
      </c>
      <c r="C68" s="131"/>
      <c r="D68" s="155">
        <v>4</v>
      </c>
      <c r="E68" s="130" t="s">
        <v>115</v>
      </c>
      <c r="F68" s="131"/>
      <c r="G68" s="100"/>
    </row>
    <row r="69" spans="1:9" s="55" customFormat="1" ht="40.5" x14ac:dyDescent="0.3">
      <c r="A69" s="96"/>
      <c r="B69" s="125" t="s">
        <v>116</v>
      </c>
      <c r="C69" s="124"/>
      <c r="D69" s="96"/>
      <c r="E69" s="125" t="s">
        <v>116</v>
      </c>
      <c r="F69" s="124"/>
      <c r="G69" s="96"/>
    </row>
    <row r="70" spans="1:9" ht="40.5" x14ac:dyDescent="0.3">
      <c r="A70" s="84"/>
      <c r="B70" s="82" t="s">
        <v>117</v>
      </c>
      <c r="C70" s="134"/>
      <c r="D70" s="100"/>
      <c r="E70" s="82" t="s">
        <v>117</v>
      </c>
      <c r="F70" s="134"/>
      <c r="G70" s="100"/>
    </row>
    <row r="71" spans="1:9" x14ac:dyDescent="0.3">
      <c r="A71" s="84"/>
      <c r="B71" s="90" t="s">
        <v>118</v>
      </c>
      <c r="C71" s="135"/>
      <c r="D71" s="100"/>
      <c r="E71" s="90" t="s">
        <v>156</v>
      </c>
      <c r="F71" s="135"/>
      <c r="G71" s="100"/>
    </row>
    <row r="72" spans="1:9" x14ac:dyDescent="0.3">
      <c r="A72" s="84"/>
      <c r="B72" s="34" t="s">
        <v>7</v>
      </c>
      <c r="C72" s="93" t="s">
        <v>61</v>
      </c>
      <c r="D72" s="100"/>
      <c r="E72" s="34" t="s">
        <v>7</v>
      </c>
      <c r="F72" s="93" t="s">
        <v>61</v>
      </c>
      <c r="G72" s="100"/>
    </row>
    <row r="73" spans="1:9" x14ac:dyDescent="0.3">
      <c r="A73" s="100"/>
      <c r="B73" s="94" t="s">
        <v>119</v>
      </c>
      <c r="C73" s="131">
        <f>100*80</f>
        <v>8000</v>
      </c>
      <c r="D73" s="100"/>
      <c r="E73" s="94" t="s">
        <v>120</v>
      </c>
      <c r="F73" s="131">
        <f>150*80</f>
        <v>12000</v>
      </c>
      <c r="G73" s="100"/>
    </row>
    <row r="74" spans="1:9" x14ac:dyDescent="0.3">
      <c r="A74" s="100"/>
      <c r="B74" s="98" t="s">
        <v>121</v>
      </c>
      <c r="C74" s="134">
        <f>100*2*20</f>
        <v>4000</v>
      </c>
      <c r="D74" s="100"/>
      <c r="E74" s="98" t="s">
        <v>122</v>
      </c>
      <c r="F74" s="134">
        <f>150*2*20</f>
        <v>6000</v>
      </c>
      <c r="G74" s="100"/>
    </row>
    <row r="75" spans="1:9" x14ac:dyDescent="0.3">
      <c r="A75" s="100"/>
      <c r="B75" s="107" t="s">
        <v>123</v>
      </c>
      <c r="C75" s="156">
        <f>5*2*600</f>
        <v>6000</v>
      </c>
      <c r="D75" s="100"/>
      <c r="E75" s="107" t="s">
        <v>124</v>
      </c>
      <c r="F75" s="156">
        <f>2*2*600</f>
        <v>2400</v>
      </c>
      <c r="G75" s="100"/>
    </row>
    <row r="76" spans="1:9" x14ac:dyDescent="0.3">
      <c r="A76" s="100"/>
      <c r="B76" s="101" t="s">
        <v>65</v>
      </c>
      <c r="C76" s="23">
        <f>SUM(C73:C75)</f>
        <v>18000</v>
      </c>
      <c r="D76" s="100"/>
      <c r="E76" s="101" t="s">
        <v>65</v>
      </c>
      <c r="F76" s="23">
        <f>SUM(F73:F75)</f>
        <v>20400</v>
      </c>
      <c r="G76" s="100"/>
    </row>
    <row r="77" spans="1:9" x14ac:dyDescent="0.3">
      <c r="A77" s="157"/>
      <c r="B77" s="101" t="s">
        <v>125</v>
      </c>
      <c r="C77" s="23">
        <f>C76+C67+C47+C38+C27+C20+C12</f>
        <v>191420</v>
      </c>
      <c r="D77" s="157"/>
      <c r="E77" s="101" t="s">
        <v>125</v>
      </c>
      <c r="F77" s="158">
        <f>F76+F53+F38+F16</f>
        <v>191420</v>
      </c>
      <c r="G77" s="157"/>
      <c r="I77" s="159">
        <f>C77-F77</f>
        <v>0</v>
      </c>
    </row>
  </sheetData>
  <mergeCells count="16">
    <mergeCell ref="A1:G1"/>
    <mergeCell ref="A3:A4"/>
    <mergeCell ref="B3:C3"/>
    <mergeCell ref="D3:D4"/>
    <mergeCell ref="E3:F3"/>
    <mergeCell ref="G3:G4"/>
    <mergeCell ref="A28:A29"/>
    <mergeCell ref="B28:C28"/>
    <mergeCell ref="D28:D29"/>
    <mergeCell ref="E28:F28"/>
    <mergeCell ref="G28:G29"/>
    <mergeCell ref="A54:A55"/>
    <mergeCell ref="B54:C54"/>
    <mergeCell ref="D54:D55"/>
    <mergeCell ref="E54:F54"/>
    <mergeCell ref="G54:G5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คก1</vt:lpstr>
      <vt:lpstr>คก 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</dc:creator>
  <cp:lastModifiedBy>DELL</cp:lastModifiedBy>
  <dcterms:created xsi:type="dcterms:W3CDTF">2018-05-04T06:46:44Z</dcterms:created>
  <dcterms:modified xsi:type="dcterms:W3CDTF">2018-05-15T01:51:21Z</dcterms:modified>
</cp:coreProperties>
</file>