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0" windowWidth="20490" windowHeight="7170" tabRatio="805" firstSheet="11" activeTab="17"/>
  </bookViews>
  <sheets>
    <sheet name="Sheet1" sheetId="27" r:id="rId1"/>
    <sheet name="Planfin2561" sheetId="8" r:id="rId2"/>
    <sheet name="Revenue" sheetId="1" r:id="rId3"/>
    <sheet name="Expense" sheetId="5" r:id="rId4"/>
    <sheet name="HGR2559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PlanFin Analysis" sheetId="30" r:id="rId10"/>
    <sheet name="2.WS-ยา วชภฯ" sheetId="19" r:id="rId11"/>
    <sheet name="3.WS-วัสดุอื่น" sheetId="20" r:id="rId12"/>
    <sheet name="4.WS-แผน จน." sheetId="22" r:id="rId13"/>
    <sheet name="5.WS-แผน ลน." sheetId="23" r:id="rId14"/>
    <sheet name="6.WS-แผนลงทุน" sheetId="24" r:id="rId15"/>
    <sheet name="7.WS-แผน รพ.สต." sheetId="25" r:id="rId16"/>
    <sheet name="แผนลงทุน ปรับใหม่ลาสุด" sheetId="34" r:id="rId17"/>
    <sheet name="แผนครุภัณฑ์ เงินบำรุง" sheetId="26" r:id="rId18"/>
    <sheet name="แผนครุภัณฑ์ UC 70%" sheetId="32" r:id="rId19"/>
    <sheet name="Sheet2" sheetId="33" r:id="rId20"/>
  </sheets>
  <definedNames>
    <definedName name="_xlnm._FilterDatabase" localSheetId="7" hidden="1">'1.WS-Re-Exp'!$A$2:$G$599</definedName>
    <definedName name="_xlnm._FilterDatabase" localSheetId="6" hidden="1">Mapping60!$A$1:$K$598</definedName>
    <definedName name="_xlnm._FilterDatabase" localSheetId="18" hidden="1">'แผนครุภัณฑ์ UC 70%'!$A$6:$S$25</definedName>
    <definedName name="DATA">#REF!</definedName>
    <definedName name="_xlnm.Print_Area" localSheetId="2">Revenue!$C$1:$G$19</definedName>
    <definedName name="_xlnm.Print_Titles" localSheetId="7">'1.WS-Re-Exp'!$1:$2</definedName>
    <definedName name="_xlnm.Print_Titles" localSheetId="1">Planfin2561!$1:$1</definedName>
    <definedName name="_xlnm.Print_Titles" localSheetId="16">'แผนลงทุน ปรับใหม่ลาสุด'!$1:$3</definedName>
  </definedNames>
  <calcPr calcId="144525"/>
</workbook>
</file>

<file path=xl/calcChain.xml><?xml version="1.0" encoding="utf-8"?>
<calcChain xmlns="http://schemas.openxmlformats.org/spreadsheetml/2006/main">
  <c r="A12" i="29" l="1"/>
  <c r="A11" i="29"/>
  <c r="A10" i="29"/>
  <c r="A9" i="29"/>
  <c r="A8" i="29"/>
  <c r="A7" i="29"/>
  <c r="G382" i="28" l="1"/>
  <c r="G381" i="28"/>
  <c r="G376" i="28"/>
  <c r="G13" i="20"/>
  <c r="G12" i="20"/>
  <c r="G11" i="20"/>
  <c r="G10" i="20"/>
  <c r="G9" i="20"/>
  <c r="G8" i="20"/>
  <c r="G7" i="20"/>
  <c r="G6" i="20"/>
  <c r="G5" i="20"/>
  <c r="D51" i="8" s="1"/>
  <c r="G4" i="20"/>
  <c r="G3" i="20"/>
  <c r="D49" i="8" s="1"/>
  <c r="D52" i="8"/>
  <c r="F268" i="28" l="1"/>
  <c r="E268" i="28"/>
  <c r="E185" i="28"/>
  <c r="C216" i="28"/>
  <c r="F374" i="28"/>
  <c r="C37" i="28" l="1"/>
  <c r="C40" i="28"/>
  <c r="C39" i="28"/>
  <c r="D4" i="24" l="1"/>
  <c r="C4" i="24"/>
  <c r="R73" i="34"/>
  <c r="Q73" i="34"/>
  <c r="P73" i="34"/>
  <c r="O73" i="34"/>
  <c r="N73" i="34"/>
  <c r="M73" i="34"/>
  <c r="L73" i="34"/>
  <c r="K73" i="34"/>
  <c r="J73" i="34"/>
  <c r="I73" i="34"/>
  <c r="H73" i="34"/>
  <c r="G73" i="34"/>
  <c r="F73" i="34"/>
  <c r="E73" i="34"/>
  <c r="D73" i="34"/>
  <c r="C73" i="34"/>
  <c r="T72" i="34"/>
  <c r="R72" i="34"/>
  <c r="R71" i="34"/>
  <c r="T71" i="34" s="1"/>
  <c r="T69" i="34"/>
  <c r="R69" i="34"/>
  <c r="R68" i="34"/>
  <c r="T68" i="34" s="1"/>
  <c r="T67" i="34"/>
  <c r="R67" i="34"/>
  <c r="R66" i="34"/>
  <c r="T66" i="34" s="1"/>
  <c r="T65" i="34"/>
  <c r="R65" i="34"/>
  <c r="R64" i="34"/>
  <c r="T64" i="34" s="1"/>
  <c r="T63" i="34"/>
  <c r="R63" i="34"/>
  <c r="R62" i="34"/>
  <c r="T62" i="34" s="1"/>
  <c r="T61" i="34"/>
  <c r="R61" i="34"/>
  <c r="R60" i="34"/>
  <c r="T60" i="34" s="1"/>
  <c r="T59" i="34"/>
  <c r="R59" i="34"/>
  <c r="R58" i="34"/>
  <c r="T58" i="34" s="1"/>
  <c r="T57" i="34"/>
  <c r="R57" i="34"/>
  <c r="R56" i="34"/>
  <c r="T56" i="34" s="1"/>
  <c r="T55" i="34"/>
  <c r="R55" i="34"/>
  <c r="R54" i="34"/>
  <c r="T54" i="34" s="1"/>
  <c r="T53" i="34"/>
  <c r="R53" i="34"/>
  <c r="R52" i="34"/>
  <c r="T52" i="34" s="1"/>
  <c r="T51" i="34"/>
  <c r="R51" i="34"/>
  <c r="R50" i="34"/>
  <c r="T50" i="34" s="1"/>
  <c r="T49" i="34"/>
  <c r="R49" i="34"/>
  <c r="R48" i="34"/>
  <c r="T48" i="34" s="1"/>
  <c r="T47" i="34"/>
  <c r="R47" i="34"/>
  <c r="R46" i="34"/>
  <c r="T46" i="34" s="1"/>
  <c r="T45" i="34"/>
  <c r="R45" i="34"/>
  <c r="R44" i="34"/>
  <c r="T44" i="34" s="1"/>
  <c r="T43" i="34"/>
  <c r="R43" i="34"/>
  <c r="R42" i="34"/>
  <c r="T42" i="34" s="1"/>
  <c r="T41" i="34"/>
  <c r="R41" i="34"/>
  <c r="R40" i="34"/>
  <c r="T40" i="34" s="1"/>
  <c r="T39" i="34"/>
  <c r="R39" i="34"/>
  <c r="R38" i="34"/>
  <c r="T38" i="34" s="1"/>
  <c r="T37" i="34"/>
  <c r="R37" i="34"/>
  <c r="R36" i="34"/>
  <c r="T36" i="34" s="1"/>
  <c r="T35" i="34"/>
  <c r="R35" i="34"/>
  <c r="R34" i="34"/>
  <c r="T34" i="34" s="1"/>
  <c r="T33" i="34"/>
  <c r="R33" i="34"/>
  <c r="R32" i="34"/>
  <c r="T32" i="34" s="1"/>
  <c r="T31" i="34"/>
  <c r="R31" i="34"/>
  <c r="R30" i="34"/>
  <c r="T30" i="34" s="1"/>
  <c r="T29" i="34"/>
  <c r="R29" i="34"/>
  <c r="R28" i="34"/>
  <c r="T28" i="34" s="1"/>
  <c r="T27" i="34"/>
  <c r="R27" i="34"/>
  <c r="R26" i="34"/>
  <c r="T26" i="34" s="1"/>
  <c r="T25" i="34"/>
  <c r="R25" i="34"/>
  <c r="R24" i="34"/>
  <c r="T24" i="34" s="1"/>
  <c r="T23" i="34"/>
  <c r="R23" i="34"/>
  <c r="R22" i="34"/>
  <c r="T22" i="34" s="1"/>
  <c r="T21" i="34"/>
  <c r="R21" i="34"/>
  <c r="R20" i="34"/>
  <c r="T20" i="34" s="1"/>
  <c r="T19" i="34"/>
  <c r="R19" i="34"/>
  <c r="R18" i="34"/>
  <c r="T18" i="34" s="1"/>
  <c r="T17" i="34"/>
  <c r="R17" i="34"/>
  <c r="R16" i="34"/>
  <c r="T16" i="34" s="1"/>
  <c r="T15" i="34"/>
  <c r="R15" i="34"/>
  <c r="R14" i="34"/>
  <c r="T14" i="34" s="1"/>
  <c r="T13" i="34"/>
  <c r="R13" i="34"/>
  <c r="R12" i="34"/>
  <c r="T12" i="34" s="1"/>
  <c r="T11" i="34"/>
  <c r="R11" i="34"/>
  <c r="R10" i="34"/>
  <c r="T10" i="34" s="1"/>
  <c r="T9" i="34"/>
  <c r="R9" i="34"/>
  <c r="R8" i="34"/>
  <c r="T8" i="34" s="1"/>
  <c r="T7" i="34"/>
  <c r="R7" i="34"/>
  <c r="R6" i="34"/>
  <c r="T6" i="34" s="1"/>
  <c r="T5" i="34"/>
  <c r="R5" i="34"/>
  <c r="R4" i="34"/>
  <c r="T4" i="34" s="1"/>
  <c r="T73" i="34" s="1"/>
  <c r="M67" i="26" l="1"/>
  <c r="L67" i="26"/>
  <c r="K67" i="26"/>
  <c r="J67" i="26"/>
  <c r="I67" i="26"/>
  <c r="H67" i="26"/>
  <c r="G67" i="26"/>
  <c r="F67" i="26"/>
  <c r="E67" i="26"/>
  <c r="D67" i="26"/>
  <c r="C67" i="26"/>
  <c r="K62" i="26"/>
  <c r="B5" i="24"/>
  <c r="P64" i="26"/>
  <c r="N19" i="26" l="1"/>
  <c r="P19" i="26" s="1"/>
  <c r="N63" i="26" l="1"/>
  <c r="P63" i="26" s="1"/>
  <c r="N62" i="26"/>
  <c r="P62" i="26" s="1"/>
  <c r="N61" i="26"/>
  <c r="P61" i="26" s="1"/>
  <c r="N60" i="26" l="1"/>
  <c r="P60" i="26" s="1"/>
  <c r="L52" i="26"/>
  <c r="N59" i="26"/>
  <c r="N58" i="26"/>
  <c r="N57" i="26"/>
  <c r="N56" i="26"/>
  <c r="N55" i="26"/>
  <c r="N54" i="26"/>
  <c r="N53" i="26"/>
  <c r="N52" i="26"/>
  <c r="P59" i="26"/>
  <c r="P58" i="26"/>
  <c r="P57" i="26"/>
  <c r="P56" i="26"/>
  <c r="P55" i="26"/>
  <c r="P54" i="26"/>
  <c r="P53" i="26"/>
  <c r="P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6" i="26"/>
  <c r="N5" i="26"/>
  <c r="N4" i="26"/>
  <c r="P4" i="26" l="1"/>
  <c r="N67" i="26"/>
  <c r="P50" i="26"/>
  <c r="P47" i="26"/>
  <c r="P48" i="26"/>
  <c r="P4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35" i="26"/>
  <c r="P36" i="26"/>
  <c r="P37" i="26"/>
  <c r="P38" i="26"/>
  <c r="P39" i="26"/>
  <c r="P40" i="26"/>
  <c r="C66" i="28" l="1"/>
  <c r="P46" i="26"/>
  <c r="P45" i="26"/>
  <c r="P44" i="26"/>
  <c r="P43" i="26"/>
  <c r="P42" i="26"/>
  <c r="P41" i="26"/>
  <c r="P15" i="26"/>
  <c r="P14" i="26"/>
  <c r="P13" i="26"/>
  <c r="P12" i="26"/>
  <c r="P11" i="26"/>
  <c r="P10" i="26"/>
  <c r="P9" i="26"/>
  <c r="P8" i="26"/>
  <c r="P7" i="26"/>
  <c r="P6" i="26"/>
  <c r="P5" i="26"/>
  <c r="P67" i="26" s="1"/>
  <c r="G4" i="24" l="1"/>
  <c r="D7" i="24"/>
  <c r="G5" i="24"/>
  <c r="K14" i="33"/>
  <c r="I17" i="33"/>
  <c r="F9" i="25"/>
  <c r="F14" i="25"/>
  <c r="F15" i="25"/>
  <c r="F18" i="25"/>
  <c r="F20" i="25"/>
  <c r="F22" i="25"/>
  <c r="F21" i="25"/>
  <c r="F6" i="25"/>
  <c r="F4" i="25"/>
  <c r="N25" i="32"/>
  <c r="M25" i="32"/>
  <c r="I8" i="19" l="1"/>
  <c r="H8" i="19"/>
  <c r="D92" i="8" l="1"/>
  <c r="F25" i="25"/>
  <c r="D95" i="8" s="1"/>
  <c r="D25" i="25"/>
  <c r="D93" i="8" s="1"/>
  <c r="C25" i="25"/>
  <c r="G24" i="25"/>
  <c r="G23" i="25"/>
  <c r="G22" i="25"/>
  <c r="G21" i="25"/>
  <c r="E20" i="25"/>
  <c r="G20" i="25" s="1"/>
  <c r="G19" i="25"/>
  <c r="G18" i="25"/>
  <c r="G17" i="25"/>
  <c r="G16" i="25"/>
  <c r="E16" i="25"/>
  <c r="G15" i="25"/>
  <c r="E15" i="25"/>
  <c r="G14" i="25"/>
  <c r="E14" i="25"/>
  <c r="G13" i="25"/>
  <c r="G12" i="25"/>
  <c r="G11" i="25"/>
  <c r="E11" i="25"/>
  <c r="G10" i="25"/>
  <c r="E10" i="25"/>
  <c r="G9" i="25"/>
  <c r="G8" i="25"/>
  <c r="G7" i="25"/>
  <c r="G6" i="25"/>
  <c r="G5" i="25"/>
  <c r="E4" i="25"/>
  <c r="G3" i="25"/>
  <c r="E25" i="25" l="1"/>
  <c r="D94" i="8" s="1"/>
  <c r="C26" i="25"/>
  <c r="G4" i="25"/>
  <c r="H28" i="31"/>
  <c r="H27" i="31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2" i="31"/>
  <c r="G25" i="25" l="1"/>
  <c r="H6" i="8"/>
  <c r="I6" i="8"/>
  <c r="K6" i="8"/>
  <c r="H7" i="8"/>
  <c r="I7" i="8"/>
  <c r="K7" i="8"/>
  <c r="H8" i="8"/>
  <c r="I8" i="8"/>
  <c r="K8" i="8"/>
  <c r="H9" i="8"/>
  <c r="I9" i="8"/>
  <c r="K9" i="8"/>
  <c r="H10" i="8"/>
  <c r="I10" i="8"/>
  <c r="K10" i="8"/>
  <c r="H11" i="8"/>
  <c r="I11" i="8"/>
  <c r="K11" i="8"/>
  <c r="H12" i="8"/>
  <c r="I12" i="8"/>
  <c r="K12" i="8"/>
  <c r="H13" i="8"/>
  <c r="I13" i="8"/>
  <c r="K13" i="8"/>
  <c r="H14" i="8"/>
  <c r="I14" i="8"/>
  <c r="K14" i="8"/>
  <c r="H15" i="8"/>
  <c r="I15" i="8"/>
  <c r="K15" i="8"/>
  <c r="H16" i="8"/>
  <c r="I16" i="8"/>
  <c r="K16" i="8"/>
  <c r="H17" i="8"/>
  <c r="I17" i="8"/>
  <c r="K17" i="8"/>
  <c r="H18" i="8"/>
  <c r="I18" i="8"/>
  <c r="K18" i="8"/>
  <c r="H19" i="8"/>
  <c r="I19" i="8"/>
  <c r="K19" i="8"/>
  <c r="H20" i="8"/>
  <c r="I20" i="8"/>
  <c r="K20" i="8"/>
  <c r="H21" i="8"/>
  <c r="I21" i="8"/>
  <c r="K21" i="8"/>
  <c r="H22" i="8"/>
  <c r="I22" i="8"/>
  <c r="K22" i="8"/>
  <c r="H23" i="8"/>
  <c r="I23" i="8"/>
  <c r="K23" i="8"/>
  <c r="H24" i="8"/>
  <c r="I24" i="8"/>
  <c r="K24" i="8"/>
  <c r="H25" i="8"/>
  <c r="I25" i="8"/>
  <c r="K25" i="8"/>
  <c r="H26" i="8"/>
  <c r="I26" i="8"/>
  <c r="K26" i="8"/>
  <c r="H27" i="8"/>
  <c r="I27" i="8"/>
  <c r="K27" i="8"/>
  <c r="H28" i="8"/>
  <c r="I28" i="8"/>
  <c r="K28" i="8"/>
  <c r="H29" i="8"/>
  <c r="I29" i="8"/>
  <c r="K29" i="8"/>
  <c r="H30" i="8"/>
  <c r="I30" i="8"/>
  <c r="K30" i="8"/>
  <c r="H31" i="8"/>
  <c r="I31" i="8"/>
  <c r="I28" i="31"/>
  <c r="J31" i="8"/>
  <c r="K31" i="8"/>
  <c r="K5" i="8"/>
  <c r="I5" i="8"/>
  <c r="H5" i="8"/>
  <c r="I3" i="31"/>
  <c r="J6" i="8" s="1"/>
  <c r="I4" i="31"/>
  <c r="J7" i="8"/>
  <c r="I5" i="31"/>
  <c r="J8" i="8" s="1"/>
  <c r="I6" i="31"/>
  <c r="J9" i="8"/>
  <c r="I7" i="31"/>
  <c r="J10" i="8" s="1"/>
  <c r="I8" i="31"/>
  <c r="J11" i="8"/>
  <c r="I9" i="31"/>
  <c r="J12" i="8" s="1"/>
  <c r="I10" i="31"/>
  <c r="J13" i="8"/>
  <c r="I11" i="31"/>
  <c r="J14" i="8" s="1"/>
  <c r="I12" i="31"/>
  <c r="J15" i="8"/>
  <c r="I13" i="31"/>
  <c r="J16" i="8" s="1"/>
  <c r="I14" i="31"/>
  <c r="J17" i="8"/>
  <c r="I15" i="31"/>
  <c r="J18" i="8" s="1"/>
  <c r="I16" i="31"/>
  <c r="J19" i="8"/>
  <c r="I17" i="31"/>
  <c r="J20" i="8"/>
  <c r="I18" i="31"/>
  <c r="J21" i="8"/>
  <c r="I19" i="31"/>
  <c r="J22" i="8"/>
  <c r="I20" i="31"/>
  <c r="J23" i="8"/>
  <c r="I21" i="31"/>
  <c r="J24" i="8"/>
  <c r="I22" i="31"/>
  <c r="J25" i="8"/>
  <c r="I23" i="31"/>
  <c r="J26" i="8"/>
  <c r="I24" i="31"/>
  <c r="J27" i="8"/>
  <c r="I25" i="31"/>
  <c r="J28" i="8"/>
  <c r="I26" i="31"/>
  <c r="J29" i="8"/>
  <c r="I27" i="31"/>
  <c r="J30" i="8"/>
  <c r="I2" i="31"/>
  <c r="J5" i="8"/>
  <c r="J4" i="29"/>
  <c r="I4" i="29"/>
  <c r="D96" i="8"/>
  <c r="F7" i="24"/>
  <c r="D87" i="8"/>
  <c r="D88" i="8"/>
  <c r="D82" i="8"/>
  <c r="D81" i="8"/>
  <c r="D80" i="8"/>
  <c r="D79" i="8"/>
  <c r="D78" i="8"/>
  <c r="D77" i="8"/>
  <c r="D76" i="8"/>
  <c r="E11" i="23"/>
  <c r="F11" i="23"/>
  <c r="G11" i="23"/>
  <c r="B11" i="23"/>
  <c r="H11" i="23"/>
  <c r="D11" i="23"/>
  <c r="D71" i="8"/>
  <c r="D70" i="8"/>
  <c r="D69" i="8"/>
  <c r="D68" i="8"/>
  <c r="D67" i="8"/>
  <c r="D66" i="8"/>
  <c r="D65" i="8"/>
  <c r="D64" i="8"/>
  <c r="D56" i="8"/>
  <c r="D50" i="8"/>
  <c r="D53" i="8"/>
  <c r="D54" i="8"/>
  <c r="D55" i="8"/>
  <c r="D57" i="8"/>
  <c r="D58" i="8"/>
  <c r="D59" i="8"/>
  <c r="D43" i="8"/>
  <c r="D45" i="8"/>
  <c r="D44" i="8"/>
  <c r="G14" i="20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C284" i="16"/>
  <c r="C285" i="16"/>
  <c r="C286" i="16"/>
  <c r="C287" i="16"/>
  <c r="C288" i="16"/>
  <c r="C289" i="16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C440" i="16"/>
  <c r="C441" i="16"/>
  <c r="C442" i="16"/>
  <c r="C443" i="16"/>
  <c r="C444" i="16"/>
  <c r="C445" i="16"/>
  <c r="C446" i="16"/>
  <c r="C447" i="16"/>
  <c r="C448" i="16"/>
  <c r="C449" i="16"/>
  <c r="C450" i="16"/>
  <c r="C451" i="16"/>
  <c r="C452" i="16"/>
  <c r="C453" i="16"/>
  <c r="C454" i="16"/>
  <c r="C455" i="16"/>
  <c r="C456" i="16"/>
  <c r="C457" i="16"/>
  <c r="C458" i="16"/>
  <c r="C459" i="16"/>
  <c r="C460" i="16"/>
  <c r="C461" i="16"/>
  <c r="C462" i="16"/>
  <c r="C463" i="16"/>
  <c r="C464" i="16"/>
  <c r="C465" i="16"/>
  <c r="C466" i="16"/>
  <c r="C467" i="16"/>
  <c r="C468" i="16"/>
  <c r="C469" i="16"/>
  <c r="C470" i="16"/>
  <c r="C471" i="16"/>
  <c r="C472" i="16"/>
  <c r="C473" i="16"/>
  <c r="C474" i="16"/>
  <c r="C475" i="16"/>
  <c r="C476" i="16"/>
  <c r="C477" i="16"/>
  <c r="C478" i="16"/>
  <c r="C479" i="16"/>
  <c r="C480" i="16"/>
  <c r="C481" i="16"/>
  <c r="C482" i="16"/>
  <c r="C483" i="16"/>
  <c r="C484" i="16"/>
  <c r="C485" i="16"/>
  <c r="C486" i="16"/>
  <c r="C487" i="16"/>
  <c r="C488" i="16"/>
  <c r="C489" i="16"/>
  <c r="C490" i="16"/>
  <c r="C491" i="16"/>
  <c r="C492" i="16"/>
  <c r="C493" i="16"/>
  <c r="C494" i="16"/>
  <c r="C495" i="16"/>
  <c r="C496" i="16"/>
  <c r="C497" i="16"/>
  <c r="C498" i="16"/>
  <c r="C499" i="16"/>
  <c r="C500" i="16"/>
  <c r="C501" i="16"/>
  <c r="C502" i="16"/>
  <c r="C503" i="16"/>
  <c r="C504" i="16"/>
  <c r="C505" i="16"/>
  <c r="C506" i="16"/>
  <c r="C507" i="16"/>
  <c r="C508" i="16"/>
  <c r="C509" i="16"/>
  <c r="C510" i="16"/>
  <c r="C511" i="16"/>
  <c r="C512" i="16"/>
  <c r="C513" i="16"/>
  <c r="C514" i="16"/>
  <c r="C515" i="16"/>
  <c r="C516" i="16"/>
  <c r="C517" i="16"/>
  <c r="C518" i="16"/>
  <c r="C519" i="16"/>
  <c r="C520" i="16"/>
  <c r="C521" i="16"/>
  <c r="C522" i="16"/>
  <c r="C523" i="16"/>
  <c r="C524" i="16"/>
  <c r="C525" i="16"/>
  <c r="C526" i="16"/>
  <c r="C527" i="16"/>
  <c r="C528" i="16"/>
  <c r="C529" i="16"/>
  <c r="C530" i="16"/>
  <c r="C531" i="16"/>
  <c r="C532" i="16"/>
  <c r="C533" i="16"/>
  <c r="C534" i="16"/>
  <c r="C535" i="16"/>
  <c r="C536" i="16"/>
  <c r="C537" i="16"/>
  <c r="C538" i="16"/>
  <c r="C539" i="16"/>
  <c r="C540" i="16"/>
  <c r="C541" i="16"/>
  <c r="C542" i="16"/>
  <c r="C543" i="16"/>
  <c r="C544" i="16"/>
  <c r="C545" i="16"/>
  <c r="C546" i="16"/>
  <c r="C547" i="16"/>
  <c r="C548" i="16"/>
  <c r="C549" i="16"/>
  <c r="C550" i="16"/>
  <c r="C551" i="16"/>
  <c r="C552" i="16"/>
  <c r="C553" i="16"/>
  <c r="C554" i="16"/>
  <c r="C555" i="16"/>
  <c r="C556" i="16"/>
  <c r="C557" i="16"/>
  <c r="C558" i="16"/>
  <c r="C559" i="16"/>
  <c r="C560" i="16"/>
  <c r="C561" i="16"/>
  <c r="C562" i="16"/>
  <c r="C563" i="16"/>
  <c r="C564" i="16"/>
  <c r="C565" i="16"/>
  <c r="C566" i="16"/>
  <c r="C567" i="16"/>
  <c r="C568" i="16"/>
  <c r="C569" i="16"/>
  <c r="C570" i="16"/>
  <c r="C571" i="16"/>
  <c r="C572" i="16"/>
  <c r="C573" i="16"/>
  <c r="C574" i="16"/>
  <c r="C575" i="16"/>
  <c r="C576" i="16"/>
  <c r="C577" i="16"/>
  <c r="C578" i="16"/>
  <c r="C579" i="16"/>
  <c r="C580" i="16"/>
  <c r="C581" i="16"/>
  <c r="C582" i="16"/>
  <c r="C583" i="16"/>
  <c r="C584" i="16"/>
  <c r="C585" i="16"/>
  <c r="C586" i="16"/>
  <c r="C587" i="16"/>
  <c r="C588" i="16"/>
  <c r="C589" i="16"/>
  <c r="C590" i="16"/>
  <c r="C591" i="16"/>
  <c r="C592" i="16"/>
  <c r="C593" i="16"/>
  <c r="C594" i="16"/>
  <c r="C595" i="16"/>
  <c r="C596" i="16"/>
  <c r="C597" i="16"/>
  <c r="C598" i="16"/>
  <c r="C599" i="16"/>
  <c r="C3" i="16"/>
  <c r="D7" i="8"/>
  <c r="E7" i="8" s="1"/>
  <c r="D6" i="8"/>
  <c r="E6" i="8" s="1"/>
  <c r="D13" i="8"/>
  <c r="D20" i="8"/>
  <c r="E20" i="8" s="1"/>
  <c r="D19" i="8"/>
  <c r="E19" i="8" s="1"/>
  <c r="D17" i="8"/>
  <c r="E17" i="8" s="1"/>
  <c r="D9" i="8"/>
  <c r="D26" i="8"/>
  <c r="D23" i="8"/>
  <c r="E23" i="8" s="1"/>
  <c r="D5" i="8"/>
  <c r="E5" i="8" s="1"/>
  <c r="D12" i="8"/>
  <c r="E12" i="8" s="1"/>
  <c r="D21" i="8"/>
  <c r="L21" i="8" s="1"/>
  <c r="D27" i="8"/>
  <c r="D11" i="8"/>
  <c r="E11" i="8" s="1"/>
  <c r="D8" i="8"/>
  <c r="E8" i="8" s="1"/>
  <c r="E36" i="5"/>
  <c r="E28" i="5"/>
  <c r="E27" i="5"/>
  <c r="E25" i="5"/>
  <c r="E24" i="5"/>
  <c r="E22" i="5"/>
  <c r="E20" i="5"/>
  <c r="E19" i="5"/>
  <c r="E16" i="5"/>
  <c r="E13" i="5"/>
  <c r="E9" i="5"/>
  <c r="E8" i="5"/>
  <c r="E7" i="5"/>
  <c r="E6" i="5"/>
  <c r="E5" i="5"/>
  <c r="E4" i="5"/>
  <c r="E3" i="5"/>
  <c r="G50" i="1"/>
  <c r="G49" i="1"/>
  <c r="G45" i="1"/>
  <c r="G33" i="1"/>
  <c r="G32" i="1"/>
  <c r="G31" i="1"/>
  <c r="G30" i="1"/>
  <c r="G29" i="1"/>
  <c r="G26" i="1"/>
  <c r="G43" i="1" s="1"/>
  <c r="G25" i="1"/>
  <c r="G24" i="1"/>
  <c r="G22" i="1"/>
  <c r="G21" i="1"/>
  <c r="G18" i="1"/>
  <c r="F18" i="1" s="1"/>
  <c r="G17" i="1"/>
  <c r="F17" i="1" s="1"/>
  <c r="G16" i="1"/>
  <c r="F16" i="1" s="1"/>
  <c r="G15" i="1"/>
  <c r="F15" i="1" s="1"/>
  <c r="G14" i="1"/>
  <c r="F14" i="1" s="1"/>
  <c r="G13" i="1"/>
  <c r="F13" i="1" s="1"/>
  <c r="G12" i="1"/>
  <c r="F12" i="1" s="1"/>
  <c r="G9" i="1"/>
  <c r="F9" i="1" s="1"/>
  <c r="G8" i="1"/>
  <c r="F8" i="1" s="1"/>
  <c r="G7" i="1"/>
  <c r="F7" i="1" s="1"/>
  <c r="G6" i="1"/>
  <c r="F6" i="1" s="1"/>
  <c r="G5" i="1"/>
  <c r="G4" i="1"/>
  <c r="F4" i="1" s="1"/>
  <c r="G3" i="1"/>
  <c r="F3" i="1" s="1"/>
  <c r="F17" i="5"/>
  <c r="F23" i="5"/>
  <c r="F29" i="5"/>
  <c r="F37" i="5"/>
  <c r="J12" i="22"/>
  <c r="I12" i="22"/>
  <c r="H12" i="22"/>
  <c r="G12" i="22"/>
  <c r="E12" i="22"/>
  <c r="B12" i="22"/>
  <c r="E10" i="1"/>
  <c r="C16" i="8"/>
  <c r="C31" i="8"/>
  <c r="L9" i="8" l="1"/>
  <c r="C6" i="23"/>
  <c r="C11" i="23" s="1"/>
  <c r="D28" i="8"/>
  <c r="E28" i="8" s="1"/>
  <c r="E33" i="5"/>
  <c r="E32" i="5"/>
  <c r="E34" i="5"/>
  <c r="D18" i="8"/>
  <c r="E18" i="8" s="1"/>
  <c r="E10" i="5"/>
  <c r="E11" i="5"/>
  <c r="E12" i="5"/>
  <c r="E14" i="5"/>
  <c r="D25" i="8"/>
  <c r="E25" i="8" s="1"/>
  <c r="E26" i="5"/>
  <c r="D24" i="8"/>
  <c r="E24" i="8" s="1"/>
  <c r="D22" i="8"/>
  <c r="E22" i="8" s="1"/>
  <c r="D10" i="8"/>
  <c r="G51" i="1"/>
  <c r="D15" i="8"/>
  <c r="L15" i="8" s="1"/>
  <c r="G23" i="1"/>
  <c r="G40" i="1" s="1"/>
  <c r="E15" i="5"/>
  <c r="E21" i="5"/>
  <c r="E23" i="5" s="1"/>
  <c r="E29" i="5" s="1"/>
  <c r="G46" i="1"/>
  <c r="D29" i="8"/>
  <c r="E29" i="8" s="1"/>
  <c r="D14" i="8"/>
  <c r="E14" i="8" s="1"/>
  <c r="G42" i="1"/>
  <c r="E9" i="8"/>
  <c r="E35" i="5"/>
  <c r="E31" i="5"/>
  <c r="G19" i="1"/>
  <c r="F19" i="1" s="1"/>
  <c r="G34" i="1"/>
  <c r="G38" i="1"/>
  <c r="G27" i="1"/>
  <c r="M26" i="8"/>
  <c r="M18" i="8"/>
  <c r="M10" i="8"/>
  <c r="L5" i="8"/>
  <c r="L19" i="8"/>
  <c r="M17" i="8"/>
  <c r="C32" i="8"/>
  <c r="M25" i="8"/>
  <c r="M23" i="8"/>
  <c r="M21" i="8"/>
  <c r="M11" i="8"/>
  <c r="M6" i="8"/>
  <c r="L28" i="8"/>
  <c r="L24" i="8"/>
  <c r="L20" i="8"/>
  <c r="L8" i="8"/>
  <c r="L17" i="8"/>
  <c r="M8" i="8"/>
  <c r="L25" i="8"/>
  <c r="L13" i="8"/>
  <c r="E21" i="8"/>
  <c r="D46" i="8"/>
  <c r="D83" i="8"/>
  <c r="M28" i="8"/>
  <c r="M20" i="8"/>
  <c r="L6" i="8"/>
  <c r="D60" i="8"/>
  <c r="L27" i="8"/>
  <c r="L23" i="8"/>
  <c r="L11" i="8"/>
  <c r="E88" i="8"/>
  <c r="D72" i="8"/>
  <c r="J6" i="19"/>
  <c r="G7" i="24"/>
  <c r="D86" i="8"/>
  <c r="F4" i="29" s="1"/>
  <c r="L12" i="8"/>
  <c r="L26" i="8"/>
  <c r="L10" i="8"/>
  <c r="M27" i="8"/>
  <c r="M5" i="8"/>
  <c r="M19" i="8"/>
  <c r="M13" i="8"/>
  <c r="G10" i="1"/>
  <c r="F10" i="1" s="1"/>
  <c r="D30" i="8"/>
  <c r="G36" i="1"/>
  <c r="E13" i="8"/>
  <c r="E27" i="8"/>
  <c r="M7" i="8"/>
  <c r="M9" i="8"/>
  <c r="M12" i="8"/>
  <c r="F5" i="1"/>
  <c r="G37" i="1"/>
  <c r="E10" i="8"/>
  <c r="L7" i="8"/>
  <c r="G41" i="1"/>
  <c r="G39" i="1"/>
  <c r="E26" i="8"/>
  <c r="L18" i="8"/>
  <c r="E15" i="8" l="1"/>
  <c r="M24" i="8"/>
  <c r="E17" i="5"/>
  <c r="E37" i="5" s="1"/>
  <c r="M15" i="8"/>
  <c r="L22" i="8"/>
  <c r="M22" i="8"/>
  <c r="M29" i="8"/>
  <c r="L29" i="8"/>
  <c r="D16" i="8"/>
  <c r="L14" i="8"/>
  <c r="M14" i="8"/>
  <c r="C12" i="22"/>
  <c r="D89" i="8"/>
  <c r="G44" i="1"/>
  <c r="G47" i="1" s="1"/>
  <c r="L30" i="8"/>
  <c r="E30" i="8"/>
  <c r="M30" i="8"/>
  <c r="D31" i="8"/>
  <c r="F31" i="8" s="1"/>
  <c r="L16" i="8" l="1"/>
  <c r="F16" i="8"/>
  <c r="F32" i="8" s="1"/>
  <c r="F33" i="8" s="1"/>
  <c r="A4" i="29"/>
  <c r="M16" i="8"/>
  <c r="E16" i="8"/>
  <c r="F12" i="22"/>
  <c r="D12" i="22"/>
  <c r="M31" i="8"/>
  <c r="L31" i="8"/>
  <c r="B4" i="29"/>
  <c r="E31" i="8"/>
  <c r="D32" i="8"/>
  <c r="D33" i="8" s="1"/>
  <c r="C33" i="8" s="1"/>
  <c r="E39" i="5"/>
  <c r="D36" i="8" s="1"/>
  <c r="D37" i="8" s="1"/>
  <c r="C37" i="8" s="1"/>
  <c r="G52" i="1"/>
  <c r="E38" i="5" s="1"/>
  <c r="K4" i="29" l="1"/>
  <c r="L4" i="29" s="1"/>
  <c r="C4" i="29"/>
  <c r="D4" i="29" l="1"/>
  <c r="O4" i="29"/>
  <c r="G4" i="29"/>
  <c r="E4" i="29"/>
  <c r="B4" i="24" s="1"/>
  <c r="H4" i="29" l="1"/>
  <c r="M4" i="29" s="1"/>
  <c r="N4" i="29" s="1"/>
  <c r="Q4" i="29" s="1"/>
  <c r="B7" i="24"/>
  <c r="P4" i="29" l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5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<sst xmlns="http://schemas.openxmlformats.org/spreadsheetml/2006/main" count="10543" uniqueCount="1902">
  <si>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</si>
  <si>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</si>
  <si>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</si>
  <si>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</si>
  <si>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</si>
  <si>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</si>
  <si>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</si>
  <si>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</si>
  <si>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</si>
  <si>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</si>
  <si>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</si>
  <si>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</si>
  <si>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</si>
  <si>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</si>
  <si>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</si>
  <si>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</si>
  <si>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</si>
  <si>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</si>
  <si>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</si>
  <si>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</si>
  <si>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</si>
  <si>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</si>
  <si>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</si>
  <si>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</si>
  <si>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</si>
  <si>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</si>
  <si>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</si>
  <si>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</si>
  <si>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</si>
  <si>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</si>
  <si>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</si>
  <si>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</si>
  <si>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</si>
  <si>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</si>
  <si>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</si>
  <si>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</si>
  <si>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</si>
  <si>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</si>
  <si>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</si>
  <si>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</si>
  <si>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</si>
  <si>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</si>
  <si>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</si>
  <si>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</si>
  <si>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</si>
  <si>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</si>
  <si>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</si>
  <si>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</si>
  <si>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</si>
  <si>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</si>
  <si>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</si>
  <si>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</si>
  <si>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</si>
  <si>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</si>
  <si>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</si>
  <si>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</si>
  <si>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</si>
  <si>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</si>
  <si>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</si>
  <si>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</si>
  <si>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</si>
  <si>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</si>
  <si>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</si>
  <si>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</si>
  <si>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</si>
  <si>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</si>
  <si>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</si>
  <si>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</si>
  <si>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</si>
  <si>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</si>
  <si>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</si>
  <si>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</si>
  <si>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</si>
  <si>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</si>
  <si>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</si>
  <si>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</si>
  <si>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</si>
  <si>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</si>
  <si>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</si>
  <si>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</si>
  <si>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</si>
  <si>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</si>
  <si>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</si>
  <si>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</si>
  <si>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</si>
  <si>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</si>
  <si>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</si>
  <si>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</si>
  <si>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</si>
  <si>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</si>
  <si>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</si>
  <si>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</si>
  <si>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</si>
  <si>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</si>
  <si>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</si>
  <si>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</si>
  <si>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</si>
  <si>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</si>
  <si>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</si>
  <si>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</si>
  <si>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</si>
  <si>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</si>
  <si>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</si>
  <si>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</si>
  <si>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</si>
  <si>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</si>
  <si>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</si>
  <si>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</si>
  <si>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</si>
  <si>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</si>
  <si>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</si>
  <si>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</si>
  <si>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</si>
  <si>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</si>
  <si>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</si>
  <si>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</si>
  <si>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</si>
  <si>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</si>
  <si>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</si>
  <si>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</si>
  <si>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</si>
  <si>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</si>
  <si>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</si>
  <si>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</si>
  <si>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</si>
  <si>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</si>
  <si>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</si>
  <si>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</si>
  <si>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</si>
  <si>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</si>
  <si>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</si>
  <si>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</si>
  <si>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</si>
  <si>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</si>
  <si>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</si>
  <si>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</si>
  <si>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</si>
  <si>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</si>
  <si>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</si>
  <si>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</si>
  <si>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</si>
  <si>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</si>
  <si>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</si>
  <si>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</si>
  <si>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</si>
  <si>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</si>
  <si>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</si>
  <si>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</si>
  <si>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</si>
  <si>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</si>
  <si>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</si>
  <si>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</si>
  <si>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</si>
  <si>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</si>
  <si>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</si>
  <si>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</si>
  <si>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</si>
  <si>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</si>
  <si>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</si>
  <si>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</si>
  <si>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</si>
  <si>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</si>
  <si>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</si>
  <si>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</si>
  <si>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</si>
  <si>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</si>
  <si>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</si>
  <si>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</si>
  <si>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</si>
  <si>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</si>
  <si>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</si>
  <si>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</si>
  <si>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</si>
  <si>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</si>
  <si>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</si>
  <si>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</si>
  <si>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</si>
  <si>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</si>
  <si>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</si>
  <si>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</si>
  <si>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</si>
  <si>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</si>
  <si>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</si>
  <si>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</si>
  <si>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</si>
  <si>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</si>
  <si>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</si>
  <si>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</si>
  <si>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</si>
  <si>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</si>
  <si>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</si>
  <si>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</si>
  <si>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</si>
  <si>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</si>
  <si>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</si>
  <si>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</si>
  <si>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</si>
  <si>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</si>
  <si>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</si>
  <si>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</si>
  <si>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</si>
  <si>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</si>
  <si>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</si>
  <si>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</si>
  <si>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</si>
  <si>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</si>
  <si>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</si>
  <si>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</si>
  <si>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</si>
  <si>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</si>
  <si>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</si>
  <si>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</si>
  <si>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</si>
  <si>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</si>
  <si>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</si>
  <si>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</si>
  <si>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</si>
  <si>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</si>
  <si>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</si>
  <si>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</si>
  <si>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</si>
  <si>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</si>
  <si>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</si>
  <si>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</si>
  <si>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</si>
  <si>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</si>
  <si>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</si>
  <si>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</si>
  <si>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</si>
  <si>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</si>
  <si>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</si>
  <si>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</si>
  <si>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</si>
  <si>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</si>
  <si>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</si>
  <si>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</si>
  <si>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</si>
  <si>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</si>
  <si>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</si>
  <si>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</si>
  <si>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</si>
  <si>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</si>
  <si>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</si>
  <si>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</si>
  <si>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</si>
  <si>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</si>
  <si>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</si>
  <si>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</si>
  <si>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</si>
  <si>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</si>
  <si>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</si>
  <si>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</si>
  <si>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</si>
  <si>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</si>
  <si>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</si>
  <si>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</si>
  <si>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</si>
  <si>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</si>
  <si>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</si>
  <si>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</si>
  <si>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</si>
  <si>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</si>
  <si>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</si>
  <si>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</si>
  <si>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</si>
  <si>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</si>
  <si>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</si>
  <si>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</si>
  <si>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</si>
  <si>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</si>
  <si>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</si>
  <si>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</si>
  <si>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</si>
  <si>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</si>
  <si>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</si>
  <si>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</si>
  <si>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</si>
  <si>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</si>
  <si>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</si>
  <si>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</si>
  <si>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</si>
  <si>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</si>
  <si>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</si>
  <si>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</si>
  <si>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</si>
  <si>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</si>
  <si>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</si>
  <si>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</si>
  <si>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</si>
  <si>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</si>
  <si>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</si>
  <si>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</si>
  <si>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</si>
  <si>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</si>
  <si>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</si>
  <si>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</si>
  <si>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</si>
  <si>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</si>
  <si>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</si>
  <si>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</si>
  <si>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</si>
  <si>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</si>
  <si>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</si>
  <si>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</si>
  <si>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</si>
  <si>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</si>
  <si>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</si>
  <si>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</si>
  <si>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</si>
  <si>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</si>
  <si>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</si>
  <si>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</si>
  <si>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</si>
  <si>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</si>
  <si>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</si>
  <si>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</si>
  <si>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</si>
  <si>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</si>
  <si>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</si>
  <si>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</si>
  <si>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</si>
  <si>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</si>
  <si>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</si>
  <si>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</si>
  <si>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</si>
  <si>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</si>
  <si>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</si>
  <si>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</si>
  <si>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</si>
  <si>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</si>
  <si>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</si>
  <si>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</si>
  <si>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</si>
  <si>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</si>
  <si>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</si>
  <si>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</si>
  <si>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</si>
  <si>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</si>
  <si>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</si>
  <si>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</si>
  <si>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</si>
  <si>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</si>
  <si>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</si>
  <si>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</si>
  <si>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</si>
  <si>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</si>
  <si>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</si>
  <si>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</si>
  <si>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</si>
  <si>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</si>
  <si>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</si>
  <si>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</si>
  <si>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</si>
  <si>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</si>
  <si>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</si>
  <si>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</si>
  <si>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</si>
  <si>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</si>
  <si>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</si>
  <si>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</si>
  <si>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</si>
  <si>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</si>
  <si>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</si>
  <si>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</si>
  <si>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</si>
  <si>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</si>
  <si>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</si>
  <si>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</si>
  <si>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</si>
  <si>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</si>
  <si>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</si>
  <si>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</si>
  <si>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</si>
  <si>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</si>
  <si>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</si>
  <si>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</si>
  <si>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</si>
  <si>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</si>
  <si>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</si>
  <si>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</si>
  <si>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</si>
  <si>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</si>
  <si>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</si>
  <si>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</si>
  <si>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</si>
  <si>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</si>
  <si>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</si>
  <si>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</si>
  <si>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</si>
  <si>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</si>
  <si>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</si>
  <si>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</si>
  <si>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</si>
  <si>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</si>
  <si>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</si>
  <si>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</si>
  <si>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</si>
  <si>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</si>
  <si>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</si>
  <si>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</si>
  <si>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</si>
  <si>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</si>
  <si>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</si>
  <si>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</si>
  <si>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</si>
  <si>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</si>
  <si>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</si>
  <si>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</si>
  <si>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</si>
  <si>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</si>
  <si>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</si>
  <si>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</si>
  <si>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</si>
  <si>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</si>
  <si>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</si>
  <si>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</si>
  <si>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</si>
  <si>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</si>
  <si>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</si>
  <si>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</si>
  <si>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</si>
  <si>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</si>
  <si>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</si>
  <si>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</si>
  <si>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</si>
  <si>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</si>
  <si>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</si>
  <si>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</si>
  <si>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</si>
  <si>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</si>
  <si>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</si>
  <si>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</si>
  <si>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</si>
  <si>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</si>
  <si>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</si>
  <si>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</si>
  <si>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</si>
  <si>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</si>
  <si>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</si>
  <si>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</si>
  <si>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</si>
  <si>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</si>
  <si>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</si>
  <si>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</si>
  <si>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</si>
  <si>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</si>
  <si>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</si>
  <si>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</si>
  <si>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</si>
  <si>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</si>
  <si>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</si>
  <si>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</si>
  <si>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</si>
  <si>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</si>
  <si>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</si>
  <si>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</si>
  <si>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</si>
  <si>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</si>
  <si>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</si>
  <si>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</si>
  <si>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</si>
  <si>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</si>
  <si>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</si>
  <si>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</si>
  <si>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</si>
  <si>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</si>
  <si>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</si>
  <si>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</si>
  <si>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</si>
  <si>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</si>
  <si>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</si>
  <si>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</si>
  <si>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</si>
  <si>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</si>
  <si>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</si>
  <si>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</si>
  <si>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</si>
  <si>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</si>
  <si>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</si>
  <si>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</si>
  <si>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</si>
  <si>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</si>
  <si>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</si>
  <si>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</si>
  <si>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</si>
  <si>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</si>
  <si>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</si>
  <si>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</si>
  <si>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</si>
  <si>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</si>
  <si>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</si>
  <si>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</si>
  <si>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</si>
  <si>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</si>
  <si>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</si>
  <si>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</si>
  <si>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</si>
  <si>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</si>
  <si>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</si>
  <si>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</si>
  <si>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</si>
  <si>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</si>
  <si>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</si>
  <si>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</si>
  <si>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</si>
  <si>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</si>
  <si>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</si>
  <si>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</si>
  <si>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</si>
  <si>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</si>
  <si>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</si>
  <si>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</si>
  <si>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</si>
  <si>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</si>
  <si>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</si>
  <si>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</si>
  <si>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</si>
  <si>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</si>
  <si>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</si>
  <si>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</si>
  <si>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</si>
  <si>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</si>
  <si>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</si>
  <si>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</si>
  <si>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</si>
  <si>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</si>
  <si>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</si>
  <si>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</si>
  <si>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</si>
  <si>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</si>
  <si>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</si>
  <si>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</si>
  <si>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</si>
  <si>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</si>
  <si>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</si>
  <si>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</si>
  <si>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</si>
  <si>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</si>
  <si>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</si>
  <si>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</si>
  <si>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</si>
  <si>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</si>
  <si>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</si>
  <si>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</si>
  <si>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</si>
  <si>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</si>
  <si>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</si>
  <si>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</si>
  <si>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</si>
  <si>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</si>
  <si>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</si>
  <si>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</si>
  <si>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</si>
  <si>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</si>
  <si>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</si>
  <si>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</si>
  <si>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</si>
  <si>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</si>
  <si>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</si>
  <si>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</si>
  <si>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</si>
  <si>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</si>
  <si>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</si>
  <si>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</si>
  <si>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</si>
  <si>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</si>
  <si>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</si>
  <si>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</si>
  <si>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</si>
  <si>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</si>
  <si>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</si>
  <si>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</si>
  <si>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</si>
  <si>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</si>
  <si>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</si>
  <si>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</si>
  <si>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</si>
  <si>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</si>
  <si>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</si>
  <si>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</si>
  <si>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</si>
  <si>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</si>
  <si>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</si>
  <si>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</si>
  <si>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</si>
  <si>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</si>
  <si>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</si>
  <si>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</si>
  <si>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</si>
  <si>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</si>
  <si>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</si>
  <si>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</si>
  <si>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</si>
  <si>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</si>
  <si>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</si>
  <si>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</si>
  <si>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</si>
  <si>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</si>
  <si>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</si>
  <si>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</si>
  <si>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</si>
  <si>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</si>
  <si>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</si>
  <si>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</si>
  <si>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</si>
  <si>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</si>
  <si>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</si>
  <si>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</si>
  <si>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</si>
  <si>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</si>
  <si>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</si>
  <si>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</si>
  <si>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</si>
  <si>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</si>
  <si>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</si>
  <si>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</si>
  <si>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</si>
  <si>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</si>
  <si>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</si>
  <si>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</si>
  <si>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</si>
  <si>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</si>
  <si>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</si>
  <si>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</si>
  <si>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</si>
  <si>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</si>
  <si>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</si>
  <si>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</si>
  <si>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</si>
  <si>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</si>
  <si>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</si>
  <si>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</si>
  <si>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</si>
  <si>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</si>
  <si>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</si>
  <si>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</si>
  <si>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</si>
  <si>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</si>
  <si>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</si>
  <si>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</si>
  <si>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</si>
  <si>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</si>
  <si>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</si>
  <si>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</si>
  <si>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</si>
  <si>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</si>
  <si>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</si>
  <si>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</si>
  <si>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</si>
  <si>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</si>
  <si>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</si>
  <si>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</si>
  <si>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</si>
  <si>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</si>
  <si>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</si>
  <si>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</si>
  <si>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</si>
  <si>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</si>
  <si>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</si>
  <si>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</si>
  <si>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</si>
  <si>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</si>
  <si>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</si>
  <si>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</si>
  <si>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</si>
  <si>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</si>
  <si>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</si>
  <si>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</si>
  <si>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</si>
  <si>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</si>
  <si>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</si>
  <si>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</si>
  <si>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</si>
  <si>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</si>
  <si>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</si>
  <si>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</si>
  <si>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</si>
  <si>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</si>
  <si>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</si>
  <si>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</si>
  <si>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</si>
  <si>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</si>
  <si>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</si>
  <si>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</si>
  <si>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</si>
  <si>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</si>
  <si>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</si>
  <si>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</si>
  <si>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</si>
  <si>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</si>
  <si>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</si>
  <si>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</si>
  <si>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</si>
  <si>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</si>
  <si>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</si>
  <si>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</si>
  <si>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</si>
  <si>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</si>
  <si>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</si>
  <si>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</si>
  <si>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</si>
  <si>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</si>
  <si>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</si>
  <si>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</si>
  <si>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</si>
  <si>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</si>
  <si>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</si>
  <si>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</si>
  <si>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</si>
  <si>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</si>
  <si>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</si>
  <si>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</si>
  <si>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</si>
  <si>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</si>
  <si>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</si>
  <si>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</si>
  <si>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</si>
  <si>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</si>
  <si>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</si>
  <si>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</si>
  <si>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</si>
  <si>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</si>
  <si>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</si>
  <si>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</si>
  <si>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</si>
  <si>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</si>
  <si>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</si>
  <si>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</si>
  <si>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</si>
  <si>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</si>
  <si>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</si>
  <si>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</si>
  <si>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</si>
  <si>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</si>
  <si>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</si>
  <si>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</si>
  <si>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</si>
  <si>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</si>
  <si>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</si>
  <si>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</si>
  <si>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</si>
  <si>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</si>
  <si>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</si>
  <si>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</si>
  <si>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</si>
  <si>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</si>
  <si>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</si>
  <si>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</si>
  <si>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</si>
  <si>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</si>
  <si>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</si>
  <si>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</si>
  <si>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</si>
  <si>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</si>
  <si>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</si>
  <si>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</si>
  <si>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</si>
  <si>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</si>
  <si>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</si>
  <si>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</si>
  <si>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</si>
  <si>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2561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</si>
  <si>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</si>
  <si>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</si>
  <si>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</si>
  <si>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</si>
  <si>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</si>
  <si>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</si>
  <si>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</si>
  <si>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</si>
  <si>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</si>
  <si>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</si>
  <si>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</si>
  <si>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</si>
  <si>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</si>
  <si>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</si>
  <si>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</si>
  <si>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</si>
  <si>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</si>
  <si>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</si>
  <si>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</si>
  <si>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</si>
  <si>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</si>
  <si>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</si>
  <si>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</si>
  <si>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</si>
  <si>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</si>
  <si>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</si>
  <si>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</si>
  <si>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</si>
  <si>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</si>
  <si>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</si>
  <si>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</si>
  <si>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</si>
  <si>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</si>
  <si>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</si>
  <si>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</si>
  <si>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</si>
  <si>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</si>
  <si>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</si>
  <si>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</si>
  <si>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</si>
  <si>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</si>
  <si>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</si>
  <si>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</si>
  <si>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</si>
  <si>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เตรียมและใส่ข้อมูลใน  worksheet</t>
  </si>
  <si>
    <t>ตรวจสอบข้อมุล ถูกต้อง  เรียบร้อยแล้ว   ใช้ชีทนี้ในการส่งข้อมูลมาที่   planfin.cfo.in.th</t>
  </si>
  <si>
    <t>Espense</t>
  </si>
  <si>
    <t>Planfin2560</t>
  </si>
  <si>
    <t>คอลั่ม C   ให้นำข้อมูลในเว็บไซด์  planfin.cfo.in.th  ข้อมูลกลุ่มประกัน  มาใส่เพื่อดูผลเปรียบเทียบ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</si>
  <si>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</si>
  <si>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</si>
  <si>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</si>
  <si>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</si>
  <si>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บรรทัดแรก ชื่อ WORKSHEET PLANFIN60  ให้ลบออก</t>
  </si>
  <si>
    <t xml:space="preserve">    ตรวจสอบค่าว่างในคอลั่ม C  ให้ใส่เลข  0  แทนค่าว่าง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</si>
  <si>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</si>
  <si>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</si>
  <si>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</si>
  <si>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>คอลั่ม F  คำนวนให้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</si>
  <si>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</si>
  <si>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</si>
  <si>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</si>
  <si>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</si>
  <si>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</si>
  <si>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</si>
  <si>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</si>
  <si>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</si>
  <si>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</si>
  <si>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</si>
  <si>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</si>
  <si>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</si>
  <si>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</si>
  <si>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</si>
  <si>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</si>
  <si>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</si>
  <si>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</si>
  <si>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</si>
  <si>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</si>
  <si>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</si>
  <si>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</si>
  <si>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</si>
  <si>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</si>
  <si>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</si>
  <si>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</si>
  <si>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</si>
  <si>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</si>
  <si>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</si>
  <si>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</si>
  <si>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</si>
  <si>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</si>
  <si>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</si>
  <si>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</si>
  <si>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</si>
  <si>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</si>
  <si>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</si>
  <si>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</si>
  <si>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</si>
  <si>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</si>
  <si>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</si>
  <si>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</si>
  <si>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</si>
  <si>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</si>
  <si>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</si>
  <si>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</si>
  <si>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</si>
  <si>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</si>
  <si>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</si>
  <si>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</si>
  <si>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</si>
  <si>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</si>
  <si>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</si>
  <si>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</si>
  <si>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</si>
  <si>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</si>
  <si>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</si>
  <si>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</si>
  <si>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</si>
  <si>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</si>
  <si>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</si>
  <si>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</si>
  <si>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</si>
  <si>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</si>
  <si>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</si>
  <si>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</si>
  <si>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</si>
  <si>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</si>
  <si>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</si>
  <si>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</si>
  <si>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</si>
  <si>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</si>
  <si>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</si>
  <si>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</si>
  <si>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</si>
  <si>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</si>
  <si>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</si>
  <si>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</si>
  <si>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</si>
  <si>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</si>
  <si>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</si>
  <si>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</si>
  <si>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</si>
  <si>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</si>
  <si>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</si>
  <si>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</si>
  <si>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</si>
  <si>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</si>
  <si>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</si>
  <si>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</si>
  <si>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</si>
  <si>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</si>
  <si>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</si>
  <si>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</si>
  <si>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</si>
  <si>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</si>
  <si>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</si>
  <si>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</si>
  <si>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</si>
  <si>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</si>
  <si>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</si>
  <si>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</si>
  <si>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</si>
  <si>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</si>
  <si>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</si>
  <si>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</si>
  <si>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</si>
  <si>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</si>
  <si>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</si>
  <si>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</si>
  <si>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</si>
  <si>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</si>
  <si>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</si>
  <si>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</si>
  <si>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</si>
  <si>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</si>
  <si>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</si>
  <si>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</si>
  <si>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</si>
  <si>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</si>
  <si>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</si>
  <si>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</si>
  <si>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</si>
  <si>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</si>
  <si>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</si>
  <si>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</si>
  <si>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</si>
  <si>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</si>
  <si>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</si>
  <si>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</si>
  <si>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</si>
  <si>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</si>
  <si>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</si>
  <si>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</si>
  <si>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</si>
  <si>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</si>
  <si>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</si>
  <si>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</si>
  <si>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</si>
  <si>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</si>
  <si>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</si>
  <si>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</si>
  <si>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</si>
  <si>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</si>
  <si>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</si>
  <si>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</si>
  <si>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</si>
  <si>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</si>
  <si>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</si>
  <si>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</si>
  <si>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</si>
  <si>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</si>
  <si>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</si>
  <si>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</si>
  <si>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</si>
  <si>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</si>
  <si>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</si>
  <si>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</si>
  <si>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</si>
  <si>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</si>
  <si>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</si>
  <si>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</si>
  <si>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</si>
  <si>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</si>
  <si>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</si>
  <si>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</si>
  <si>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</si>
  <si>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</si>
  <si>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</si>
  <si>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</si>
  <si>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</si>
  <si>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</si>
  <si>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</si>
  <si>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</si>
  <si>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</si>
  <si>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</si>
  <si>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</si>
  <si>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>WORKSHEET PLANFIN60 _2nd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</si>
  <si>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</si>
  <si>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</si>
  <si>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</si>
  <si>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4201010106.101</t>
  </si>
  <si>
    <t>รายได้แผ่นดิน-ค่าใบอนุญาตสาธารณสุข</t>
  </si>
  <si>
    <t>4202030105.102</t>
  </si>
  <si>
    <t>รายได้แผ่นดินค่าขายของเบ็ดเตล็ด</t>
  </si>
  <si>
    <t>4203010101.102</t>
  </si>
  <si>
    <t>รายได้ดอกเบี้ยเงินทดรองราชการ</t>
  </si>
  <si>
    <t>4203010199.101</t>
  </si>
  <si>
    <t>รายได้ดอกเบี้ยอื่น</t>
  </si>
  <si>
    <t>4207010101.101</t>
  </si>
  <si>
    <t>รายได้ที่ไม่ใช่ภาษีจัดสรรเป็นเงินนอกงบประมาณ</t>
  </si>
  <si>
    <t>4207010102.101</t>
  </si>
  <si>
    <t>รายได้ที่ไม่ใช่ภาษีจ่ายคืน</t>
  </si>
  <si>
    <t>4301020101.101</t>
  </si>
  <si>
    <t>4301020101.102</t>
  </si>
  <si>
    <t>4301020101.103</t>
  </si>
  <si>
    <t>4301020101.104</t>
  </si>
  <si>
    <t>4301020104.101</t>
  </si>
  <si>
    <t>รายได้ค่ารักษาอื่น-หน่วยงานภายนอก</t>
  </si>
  <si>
    <t>4301020105.204</t>
  </si>
  <si>
    <t>รายได้ค่ารักษา UC- IPD นอก CUP ในจังหวัด</t>
  </si>
  <si>
    <t>4301020105.206</t>
  </si>
  <si>
    <t>รายได้ค่ารักษา UC-IPD  นอก CUP ต่างจังหวัด</t>
  </si>
  <si>
    <t>4301020105.208</t>
  </si>
  <si>
    <t>รายได้ค่ารักษา UC- IPD ต่างสังกัด สป.</t>
  </si>
  <si>
    <t>4301020105.216</t>
  </si>
  <si>
    <t>รายได้กองทุน UC- IPD</t>
  </si>
  <si>
    <t>4301020105.219</t>
  </si>
  <si>
    <t>รายได้กองทุน UC- ตามผลงาน</t>
  </si>
  <si>
    <t>4301020105.220</t>
  </si>
  <si>
    <t>รายได้  EMS</t>
  </si>
  <si>
    <t>4301020105.233</t>
  </si>
  <si>
    <t>ส่วนต่างค่ารักษาที่สูงกว่าข้อตกลงในการจ่ายตาม DRG-กองทุน UC -IPD นอก CUP ในจังหวัด</t>
  </si>
  <si>
    <t>4301020105.234</t>
  </si>
  <si>
    <t>ส่วนต่างค่ารักษาที่ต่ำกว่าข้อตกลงในการจ่ายตาม DRG-กองทุน UC -IPD นอก CUP ในจังหวัด</t>
  </si>
  <si>
    <t>4301020105.235</t>
  </si>
  <si>
    <t>ส่วนต่างค่ารักษาที่สูงกว่าข้อตกลงในการจ่ายตาม DRG-กองทุน UC- IPD นอก CUP ต่างจังหวัด</t>
  </si>
  <si>
    <t>4301020105.236</t>
  </si>
  <si>
    <t>ส่วนต่างค่ารักษาที่ต่ำกว่าข้อตกลงในการจ่ายตาม DRG-กองทุน UC- IPD นอก CUP ต่างจังหวัด</t>
  </si>
  <si>
    <t>4301020105.237</t>
  </si>
  <si>
    <t>ส่วนต่างค่ารักษาที่สูงกว่าข้อตกลงในการจ่ายตาม DRG-กองทุน UC- IPD นอก CUP        ต่างสังกัด สป.</t>
  </si>
  <si>
    <t>4301020105.238</t>
  </si>
  <si>
    <t>ส่วนต่างค่ารักษาที่ต่ำกว่าข้อตกลงในการจ่ายตาม DRG-กองทุน UC- IPDนอก  CUP       ต่างสังกัด สป.</t>
  </si>
  <si>
    <t>4301020105.250</t>
  </si>
  <si>
    <t>รายได้กองทุน UC-สนับสนุนยาและอื่น ๆ</t>
  </si>
  <si>
    <t>4301020106.309</t>
  </si>
  <si>
    <t>รายได้ค่ารักษาประกันสังคม OPD-ต่างสังกัด สป.</t>
  </si>
  <si>
    <t>4301020106.310</t>
  </si>
  <si>
    <t>รายได้ค่ารักษาประกันสังคม IPD-ต่างสังกัด สป.</t>
  </si>
  <si>
    <t>4301020106.502</t>
  </si>
  <si>
    <t>รายได้กองทุนแรงงานต่างด้าว</t>
  </si>
  <si>
    <t>4301020106.702</t>
  </si>
  <si>
    <t>รายได้ค่ารักษาบุคคลที่มีปัญหาสถานะและสิทธิ OPD  นอก CUP ต่างจังหวัด</t>
  </si>
  <si>
    <t>4301020106.707</t>
  </si>
  <si>
    <t>รายได้ค่ารักษา-บุคคลที่มีปัญหาสถานะและสิทธิ IPD นอก CUP ในจังหวัด</t>
  </si>
  <si>
    <t>4301020106.708</t>
  </si>
  <si>
    <t>รายได้ค่ารักษา-บุคคลที่มีปัญหาสถานะและสิทธิ IPD นอก CUP ต่างจังหวัด</t>
  </si>
  <si>
    <t>4301030101.101</t>
  </si>
  <si>
    <t>รายได้ค่าเช่าอสังหาริมทรัพย์จากหน่วยงานภาครัฐ</t>
  </si>
  <si>
    <t>4301030103.101</t>
  </si>
  <si>
    <t>รายได้ค่าเช่าอื่นจากหน่วยงานภาครัฐ</t>
  </si>
  <si>
    <t>4302010101.101</t>
  </si>
  <si>
    <t>4302010101.102</t>
  </si>
  <si>
    <t>รายได้จากการช่วยเหลือเพื่อการลงทุนจากหน่วยงานภาครัฐ</t>
  </si>
  <si>
    <t>4302010102.101</t>
  </si>
  <si>
    <t>รายได้จากการช่วยเหลือเพื่อการดำเนินงานจากต่างประเทศ</t>
  </si>
  <si>
    <t>4302020102.101</t>
  </si>
  <si>
    <t>รายได้จากการช่วยเหลือเพื่อการลงทุนจากรัฐบาลต่างประเทศ</t>
  </si>
  <si>
    <t>4302020102.102</t>
  </si>
  <si>
    <t>รายได้จากการช่วยเหลือเพื่อการลงทุนจากองค์กรระหว่างประเทศ</t>
  </si>
  <si>
    <t>4304010101.101</t>
  </si>
  <si>
    <t>รายได้เงินปันผล</t>
  </si>
  <si>
    <t>4307010103.101</t>
  </si>
  <si>
    <t>รายได้งบประมาณงบบุคลากร</t>
  </si>
  <si>
    <t>4308010118.102</t>
  </si>
  <si>
    <t>รายได้ระหว่างกัน-วัสดุรับโอนจาก สสจ./รพศ./รพท.</t>
  </si>
  <si>
    <t>4308010118.103</t>
  </si>
  <si>
    <t>รายได้ระหว่างกัน-ครุภัณฑ์ ที่ดิน  และสิ่งก่อสร้างรับโอนจาก สสจ./รพศ./รพท.</t>
  </si>
  <si>
    <t>4308010118.104</t>
  </si>
  <si>
    <t>รายได้ระหว่างกัน-เงินนอกงบประมาณรับโอนจาก สสจ./รพศ./รพท.</t>
  </si>
  <si>
    <t>4308010118.105</t>
  </si>
  <si>
    <t>รายได้ระหว่างกัน-เงินงบประมาณ     รับโอนจาก สสจ./  รพศ./รพท.</t>
  </si>
  <si>
    <t>4308010118.106</t>
  </si>
  <si>
    <t>รายได้ระหว่างกัน-เงินงบประมาณอื่นๆรับโอนจากสสจ./รพศ./รพท.</t>
  </si>
  <si>
    <t>4313010199.104</t>
  </si>
  <si>
    <t>รายได้ค่าเช่า</t>
  </si>
  <si>
    <t>4313010199.106</t>
  </si>
  <si>
    <t>รายได้ค่าลงทะเบียน</t>
  </si>
  <si>
    <t>4313010199.111</t>
  </si>
  <si>
    <t>รายได้อื่น-หน่วยงานอื่น</t>
  </si>
  <si>
    <t>4313010199.112</t>
  </si>
  <si>
    <t>กำไรจากเงินชดเชยเพื่อบูรณะทรัพย์สิน</t>
  </si>
  <si>
    <t>4313010199.201</t>
  </si>
  <si>
    <t>รายได้ค่าบริหารจัดการโครงการ UC</t>
  </si>
  <si>
    <t>4313010199.301</t>
  </si>
  <si>
    <t>4313010199.302</t>
  </si>
  <si>
    <t>4313010199.501</t>
  </si>
  <si>
    <t>5101010101.103</t>
  </si>
  <si>
    <t>เงินเพิ่มพิเศษสำหรับการสู้รบ พ.ส.ร. (บริการ)</t>
  </si>
  <si>
    <t>5101010101.104</t>
  </si>
  <si>
    <t>เงินเพิ่มพิเศษสำหรับการสู้รบ พ.ส.ร. (สนับสนุน)</t>
  </si>
  <si>
    <t>5101010103.104</t>
  </si>
  <si>
    <t>เงินประจำตำแหน่งผู้เชี่ยวชาญ(สนับสนุน)</t>
  </si>
  <si>
    <t>5101010103.105</t>
  </si>
  <si>
    <t>เงินประจำตำแหน่งอื่น (บริการ)</t>
  </si>
  <si>
    <t>5101010103.106</t>
  </si>
  <si>
    <t>เงินประจำตำแหน่งอื่น (สนับสนุน)</t>
  </si>
  <si>
    <t>5101010115.103</t>
  </si>
  <si>
    <t>เงินตอบแทนพนักงานราชการ(บริการ)</t>
  </si>
  <si>
    <t>5101010115.104</t>
  </si>
  <si>
    <t>เงินตอบแทนพนักงานราชการ(สนับสนุน)</t>
  </si>
  <si>
    <t>5101010118.101</t>
  </si>
  <si>
    <t>เงินรางวัลประจำปีสำหรับผู้บริหาร</t>
  </si>
  <si>
    <t>5101010118.102</t>
  </si>
  <si>
    <t>เงินรางวัลประจำปีสำหรับหน่วยงาน</t>
  </si>
  <si>
    <t>5101020114.101</t>
  </si>
  <si>
    <t>5101020114.102</t>
  </si>
  <si>
    <t>5101020114.103</t>
  </si>
  <si>
    <t>5101020114.104</t>
  </si>
  <si>
    <t>ค่าตอบแทนแพทย์สาขาส่งเสริมพิเศษ</t>
  </si>
  <si>
    <t>5101020114.105</t>
  </si>
  <si>
    <t>ค่าตอบแทนส่งเสริมสุขภาพและเวชปฏิบัติครอบครัว</t>
  </si>
  <si>
    <t>5101020114.106</t>
  </si>
  <si>
    <t>5101020114.108</t>
  </si>
  <si>
    <t>5101020114.109</t>
  </si>
  <si>
    <t>ค่าตอบแทนพยาบาลเวรบ่าย-ดึก (ฉบับที่ 5)</t>
  </si>
  <si>
    <t>5101020114.110</t>
  </si>
  <si>
    <t>5101020114.111</t>
  </si>
  <si>
    <t>ค่าตอบแทนในการปฏิบัติงานของเจ้าหน้าที่(ฉบับที่5) (สนับสนุน)</t>
  </si>
  <si>
    <t>5101020114.112</t>
  </si>
  <si>
    <t>5101020114.113</t>
  </si>
  <si>
    <t>5101020114.115</t>
  </si>
  <si>
    <t>ค่าตอบแทนการปฏิบัติงาน(ฉบับที่ 8)</t>
  </si>
  <si>
    <t>5101020199.101</t>
  </si>
  <si>
    <t>เงินทดแทนข้าราชการพลเรือนวิสามัญ</t>
  </si>
  <si>
    <t>5101030102.101</t>
  </si>
  <si>
    <t>เงินช่วยเหลือบุตร</t>
  </si>
  <si>
    <t>5101040102.101</t>
  </si>
  <si>
    <t>บำนาญปกติ</t>
  </si>
  <si>
    <t>5101040103.101</t>
  </si>
  <si>
    <t>บำนาญพิเศษ</t>
  </si>
  <si>
    <t>5101040104.101</t>
  </si>
  <si>
    <t>เงินช่วยเหลือรายเดือนผู้รับเบี้ยหวัดบำนาญ</t>
  </si>
  <si>
    <t>5101040105.101</t>
  </si>
  <si>
    <t>เงินช่วยค่าครองชีพผู้รับเบี้ยหวัดบำนาญ</t>
  </si>
  <si>
    <t>5101040106.101</t>
  </si>
  <si>
    <t>บำเหน็จ</t>
  </si>
  <si>
    <t>5101040108.101</t>
  </si>
  <si>
    <t>บำเหน็จดำรงชีพ</t>
  </si>
  <si>
    <t>5101040119.101</t>
  </si>
  <si>
    <t>เงินชดเชยกรณี  เลิกจ้าง</t>
  </si>
  <si>
    <t>5101040203.101</t>
  </si>
  <si>
    <t>5102020105.101</t>
  </si>
  <si>
    <t>ค่าใช้จ่ายด้านทุนการศึกษา ต่างประเทศ</t>
  </si>
  <si>
    <t>5102020199.101</t>
  </si>
  <si>
    <t>ค่าใช้จ่ายด้านการฝึกอบรม-ต่างประเทศ</t>
  </si>
  <si>
    <t>5103020102.101</t>
  </si>
  <si>
    <t>ค่าเบี้ยเลี้ยง -ต่างประเทศ</t>
  </si>
  <si>
    <t>5103020103.101</t>
  </si>
  <si>
    <t>ค่าที่พัก - ต่างประเทศ</t>
  </si>
  <si>
    <t>5103020199.101</t>
  </si>
  <si>
    <t>ค่าใช้จ่ายเดินทางอื่น -ต่างประเทศ</t>
  </si>
  <si>
    <t>5104030205.105</t>
  </si>
  <si>
    <t>5104030205.106</t>
  </si>
  <si>
    <t>5104030205.107</t>
  </si>
  <si>
    <t>วัสดุเชื้อเพลิงและหล่อลื่นใช้ไป</t>
  </si>
  <si>
    <t>5104030205.108</t>
  </si>
  <si>
    <t>5104030205.109</t>
  </si>
  <si>
    <t>5104030205.110</t>
  </si>
  <si>
    <t>5104030205.111</t>
  </si>
  <si>
    <t>5104030205.114</t>
  </si>
  <si>
    <t>5104030205.115</t>
  </si>
  <si>
    <t>5104030205.116</t>
  </si>
  <si>
    <t>5104030209.101</t>
  </si>
  <si>
    <t>ค่าเช่าอสังหาริมทรัพย์-หน่วยงานภาครัฐ</t>
  </si>
  <si>
    <t>5104030299.501</t>
  </si>
  <si>
    <t>ค่ารักษาตามจ่ายแรงงานต่างด้าว</t>
  </si>
  <si>
    <t>5105010149.101</t>
  </si>
  <si>
    <t>ค่าตัดจำหน่าย-สิทธิการเช่า</t>
  </si>
  <si>
    <t>5105010164.102</t>
  </si>
  <si>
    <t>ค่าตัดจำหน่ายสิทธิการเช่า -Interface</t>
  </si>
  <si>
    <t>5107010101.101</t>
  </si>
  <si>
    <t>ค่าใช้จ่ายอุดหนุนให้กับ สสอ.</t>
  </si>
  <si>
    <t>5107010101.102</t>
  </si>
  <si>
    <t>ค่าใช้จ่ายเงินอุดหนุนส่วนราชการ หน่วยงานอื่น</t>
  </si>
  <si>
    <t>5107010101.103</t>
  </si>
  <si>
    <t>ค่าใช้จ่ายเงินอุดหนุนเพื่อการลงทุน</t>
  </si>
  <si>
    <t>5107010106.101</t>
  </si>
  <si>
    <t>ค่าใช้จ่ายเงินอุดหนุนองค์กรเอกชนที่ไม่หวังผลกำไรในประเทศ</t>
  </si>
  <si>
    <t>5107010107.101</t>
  </si>
  <si>
    <t>ค่าใช้จ่ายเงินอุดหนุนเพื่อการดำเนินงาน-องค์กรระหว่างประเทศ</t>
  </si>
  <si>
    <t>5108010101.103</t>
  </si>
  <si>
    <t>หนี้สูญ-ลูกหนี้ค่าตรวจสุขภาพ-หน่วยงานภาครัฐ</t>
  </si>
  <si>
    <t>5108010101.106</t>
  </si>
  <si>
    <t>หนี้สูญ-ลูกหนี้ค่ารักษา-หน่วยงานภาครัฐอื่น</t>
  </si>
  <si>
    <t>5108010101.108</t>
  </si>
  <si>
    <t>หนี้สูญ-ลูกหนี้ค่า  สิ่งส่งตรวจ-     บุคคลภายนอก</t>
  </si>
  <si>
    <t>5108010101.109</t>
  </si>
  <si>
    <t>หนี้สูญ-ลูกหนี้ค่าตรวจสุขภาพ-บุคคลภายนอก</t>
  </si>
  <si>
    <t>5108010101.110</t>
  </si>
  <si>
    <t>หนี้สูญ-ลูกหนี้ค่าวัสดุ/อุปกรณ์/น้ำยา-บุคคลภายนอก</t>
  </si>
  <si>
    <t>5108010101.111</t>
  </si>
  <si>
    <t>หนี้สูญ-ลูกหนี้ค่าสินค้า-บุคคล ภายนอก</t>
  </si>
  <si>
    <t>5108010101.112</t>
  </si>
  <si>
    <t>หนี้สูญ-ลูกหนี้ค่ารักษา-เบิกต้นสังกัด OPD</t>
  </si>
  <si>
    <t>5108010101.113</t>
  </si>
  <si>
    <t>หนี้สูญ-ลูกหนี้ค่ารักษา-เบิกต้นสังกัด IPD</t>
  </si>
  <si>
    <t>5108010101.207</t>
  </si>
  <si>
    <t>หนี้สูญ-ลูกหนี้ค่ารักษา UC -OPD นอก CUP ต่างสังกัด สป.</t>
  </si>
  <si>
    <t>5108010101.217</t>
  </si>
  <si>
    <t>หนี้สูญ-ลูกหนี้ค่ารักษา UC-IPD - AE</t>
  </si>
  <si>
    <t>5108010101.303</t>
  </si>
  <si>
    <t>หนี้สูญ-ลูกหนี้ค่ารักษาประกันสังคม OPD-นอกเครือข่าย</t>
  </si>
  <si>
    <t>5108010101.304</t>
  </si>
  <si>
    <t>หนี้สูญ-ลูกหนี้ค่ารักษาประกันสังคม IPD-นอกเครือข่าย</t>
  </si>
  <si>
    <t>5108010101.305</t>
  </si>
  <si>
    <t>หนี้สูญ-ลูกหนี้ค่ารักษาประกันสังคม OPD-ต่างสังกัด สป.</t>
  </si>
  <si>
    <t>5108010101.306</t>
  </si>
  <si>
    <t>หนี้สูญ-ลูกหนี้ค่ารักษาประกันสังคม IPD-ต่างสังกัด สป.</t>
  </si>
  <si>
    <t>5108010101.307</t>
  </si>
  <si>
    <t>หนี้สูญ-ลูกหนี้ค่ารักษาประกันสังคม-กองทุนทดแทน</t>
  </si>
  <si>
    <t>5108010101.308</t>
  </si>
  <si>
    <t>หนี้สูญ-ลูกหนี้ค่ารักษาประกันสังคม-72 ชั่วโมงแรก</t>
  </si>
  <si>
    <t>5108010101.310</t>
  </si>
  <si>
    <t>หนี้สูญ-ลูกหนี้ค่ารักษาประกันสังคม-ค่าใช้จ่ายสูง/อุบัติเหตุ/ฉุกเฉิน IPD</t>
  </si>
  <si>
    <t>5108010101.401</t>
  </si>
  <si>
    <t>หนี้สูญ-ลูกหนี้ค่ารักษา-เบิกจ่ายตรงกรมบัญชีกลาง OPD</t>
  </si>
  <si>
    <t>5108010107.103</t>
  </si>
  <si>
    <t>หนี้สงสัยจะสูญ-ลูกหนี้ค่าตรวจสุขภาพ-หน่วยงานภาครัฐ</t>
  </si>
  <si>
    <t>5108010107.105</t>
  </si>
  <si>
    <t>หนี้สงสัยจะสูญ-ลูกหนี้ค่าสินค้า-หน่วยงานภาครัฐ</t>
  </si>
  <si>
    <t>5108010107.106</t>
  </si>
  <si>
    <t>หนี้สงสัยจะสูญ-ลูกหนี้ค่ารักษา-หน่วยงานภาครัฐอื่น</t>
  </si>
  <si>
    <t>5108010107.108</t>
  </si>
  <si>
    <t>หนี้สงสัยจะสูญ-ลูกหนี้ค่าสิ่งส่งตรวจ -บุคคลภายนอก</t>
  </si>
  <si>
    <t>5108010107.109</t>
  </si>
  <si>
    <t>หนี้สงสัยจะสูญ-ลูกหนี้ค่าตรวจสุขภาพ -บุคคล ภายนอก</t>
  </si>
  <si>
    <t>5108010107.110</t>
  </si>
  <si>
    <t>หนี้สงสัยจะสูญ-ลูกหนี้ค่าวัสดุ/อุปกรณ์/น้ำยา-บุคคลภายนอก</t>
  </si>
  <si>
    <t>5108010107.111</t>
  </si>
  <si>
    <t>หนี้สงสัยจะสูญ-ลูกหนี้ค่าสินค้า-บุคคลภายนอก</t>
  </si>
  <si>
    <t>5108010107.112</t>
  </si>
  <si>
    <t>หนี้สงสัยจะสูญ-ลูกหนี้ค่ารักษา- เบิกต้นสังกัด OPD</t>
  </si>
  <si>
    <t>5108010107.113</t>
  </si>
  <si>
    <t>หนี้สงสัยจะสูญ-ลูกหนี้ค่ารักษา- เบิกต้นสังกัด IPD</t>
  </si>
  <si>
    <t>5108010107.203</t>
  </si>
  <si>
    <t>หนี้สงสัยจะสูญ-ลูกหนี้ค่ารักษาUC-OPD นอก CUP (ในจังหวัด)</t>
  </si>
  <si>
    <t>5108010107.205</t>
  </si>
  <si>
    <t>หนี้สงสัยจะสูญ-ลูกหนี้ค่ารักษา UC-OPD นอก CUP (ต่างจังหวัด)</t>
  </si>
  <si>
    <t>5108010107.207</t>
  </si>
  <si>
    <t>หนี้สงสัยจะสูญ-ลูกหนี้ค่ารักษา UC - OPD ต่างสังกัด สป.</t>
  </si>
  <si>
    <t>5108010107.303</t>
  </si>
  <si>
    <t>หนี้สงสัยจะสูญ-ลูกหนี้ค่ารักษาประกันสังคม OPD-นอกเครือข่าย</t>
  </si>
  <si>
    <t>5108010107.304</t>
  </si>
  <si>
    <t>หนี้สงสัยจะสูญ-ลูกหนี้ค่ารักษาประกันสังคม IPD-นอกเครือข่าย</t>
  </si>
  <si>
    <t>5108010107.305</t>
  </si>
  <si>
    <t>หนี้สงสัยจะสูญ-ลูกหนี้ค่ารักษาประกันสังคม OPD - ต่างสังกัด สป.</t>
  </si>
  <si>
    <t>5108010107.306</t>
  </si>
  <si>
    <t>หนี้สงสัยจะสูญ-ลูกหนี้ค่ารักษาประกันสังคม IPD-ต่างสังกัด สป.</t>
  </si>
  <si>
    <t>5108010107.307</t>
  </si>
  <si>
    <t>หนี้สงสัยจะสูญ-ลูกหนี้ค่ารักษาประกันสังคม-กองทุนทดแทน</t>
  </si>
  <si>
    <t>5108010107.308</t>
  </si>
  <si>
    <t>หนี้สงสัยจะสูญ-ลูกหนี้ค่ารักษาประกันสังคม-72 ชั่วโมงแรก</t>
  </si>
  <si>
    <t>5108010107.309</t>
  </si>
  <si>
    <t>หนี้สงสัยจะสูญ-ลูกหนี้ค่ารักษาประกันสังคม-ค่าใช้จ่ายสูง/อุบัติเหตุ/ฉุกเฉิน OPD</t>
  </si>
  <si>
    <t>5108010107.310</t>
  </si>
  <si>
    <t>หนี้สงสัยจะสูญ-ลูกหนี้ค่ารักษาประกันสังคม-ค่าใช้จ่ายสูง/อุบัติเหตุ/ฉุกเฉิน IPD</t>
  </si>
  <si>
    <t>5108010107.401</t>
  </si>
  <si>
    <t>หนี้สงสัยจะสูญ-ลูกหนี้ค่ารักษา-เบิกจ่ายตรงกรมบัญชีกลาง OPD</t>
  </si>
  <si>
    <t>5108010107.602</t>
  </si>
  <si>
    <t>หนี้สงสัยจะสูญ-ลูกหนี้ค่ารักษา-พรบ.รถ OPD</t>
  </si>
  <si>
    <t>5108010107.603</t>
  </si>
  <si>
    <t>หนี้สงสัยจะสูญ-ลูกหนี้ค่ารักษา-พรบ.รถ IPD</t>
  </si>
  <si>
    <t>5203010133.101</t>
  </si>
  <si>
    <t>ค่าจำหน่าย-โปรแกรมคอมพิวเตอร์</t>
  </si>
  <si>
    <t>5203010134.101</t>
  </si>
  <si>
    <t>ค่าจำหน่าย-สินทรัพย์ไม่มีตัวตนอื่น</t>
  </si>
  <si>
    <t>5203010140.101</t>
  </si>
  <si>
    <t>ค่าจำหน่าย - ที่ดิน  Interface</t>
  </si>
  <si>
    <t>5203010143.101</t>
  </si>
  <si>
    <t>ค่าจำหน่าย - สินทรัพย์ถาวรอื่น  Interface</t>
  </si>
  <si>
    <t>5210010118.102</t>
  </si>
  <si>
    <t>ค่าใช้จ่ายระหว่างกัน -วัสดุโอนไป สสจ./ รพศ./รพท.</t>
  </si>
  <si>
    <t>5210010118.103</t>
  </si>
  <si>
    <t>ค่าใช้จ่ายระหว่างกัน -ครุภัณฑ์ ที่ดินและสิ่งก่อสร้าง โอนไป สสจ./รพศ./รพท.</t>
  </si>
  <si>
    <t>5210010118.104</t>
  </si>
  <si>
    <t>ค่าใช้จ่ายระหว่างกัน -เงินนอกงบ ประมาณโอนไป  สสจ./รพศ./รพท.</t>
  </si>
  <si>
    <t>5210010118.105</t>
  </si>
  <si>
    <t>ค่าใช้จ่ายระหว่างกัน -เงินงบประมาณโอนไป สสจ./      รพศ./รพท.</t>
  </si>
  <si>
    <t>5210010118.106</t>
  </si>
  <si>
    <t>ค่าใช้จ่ายระหว่างกัน - เงินงบประมาณอื่น ๆ โอนไป  สสจ./รพศ./รพท.</t>
  </si>
  <si>
    <t>5211010101.000</t>
  </si>
  <si>
    <t>5212010199.103</t>
  </si>
  <si>
    <t>คืนเงินค่ารักษา พยาบาล อุปกรณ์ และอวัยวะเทียม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</si>
  <si>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</si>
  <si>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</si>
  <si>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</si>
  <si>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</si>
  <si>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</si>
  <si>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</si>
  <si>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</si>
  <si>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</si>
  <si>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</si>
  <si>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</si>
  <si>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</si>
  <si>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</si>
  <si>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</si>
  <si>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</si>
  <si>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</si>
  <si>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</si>
  <si>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</si>
  <si>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</si>
  <si>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</si>
  <si>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</si>
  <si>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</si>
  <si>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</si>
  <si>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</si>
  <si>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</si>
  <si>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</si>
  <si>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</si>
  <si>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</si>
  <si>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</si>
  <si>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</si>
  <si>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</si>
  <si>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</si>
  <si>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</si>
  <si>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</si>
  <si>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</si>
  <si>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</si>
  <si>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</si>
  <si>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</si>
  <si>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</si>
  <si>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</si>
  <si>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</si>
  <si>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</si>
  <si>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</si>
  <si>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</si>
  <si>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</si>
  <si>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</si>
  <si>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</si>
  <si>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</si>
  <si>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</si>
  <si>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</si>
  <si>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</si>
  <si>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</si>
  <si>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</si>
  <si>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</si>
  <si>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</si>
  <si>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</si>
  <si>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</si>
  <si>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</si>
  <si>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</si>
  <si>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</si>
  <si>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</si>
  <si>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</si>
  <si>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</si>
  <si>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</si>
  <si>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</si>
  <si>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</si>
  <si>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</si>
  <si>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</si>
  <si>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</si>
  <si>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</si>
  <si>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</si>
  <si>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</si>
  <si>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</si>
  <si>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</si>
  <si>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</si>
  <si>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</si>
  <si>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</si>
  <si>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</si>
  <si>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</si>
  <si>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</si>
  <si>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</si>
  <si>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</si>
  <si>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</si>
  <si>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</si>
  <si>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</si>
  <si>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</si>
  <si>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</si>
  <si>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</si>
  <si>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</si>
  <si>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</si>
  <si>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</si>
  <si>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</si>
  <si>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</si>
  <si>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</si>
  <si>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</si>
  <si>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</si>
  <si>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</si>
  <si>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</si>
  <si>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</si>
  <si>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</si>
  <si>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</si>
  <si>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</si>
  <si>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</si>
  <si>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</si>
  <si>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</si>
  <si>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</si>
  <si>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</si>
  <si>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</si>
  <si>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</si>
  <si>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</si>
  <si>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</si>
  <si>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</si>
  <si>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</si>
  <si>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</si>
  <si>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</si>
  <si>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</si>
  <si>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No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</si>
  <si>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</si>
  <si>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</si>
  <si>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</si>
  <si>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</si>
  <si>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</si>
  <si>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</si>
  <si>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</si>
  <si>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</si>
  <si>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</si>
  <si>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</si>
  <si>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</si>
  <si>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</si>
  <si>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</si>
  <si>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</si>
  <si>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</si>
  <si>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</si>
  <si>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</si>
  <si>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</si>
  <si>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</si>
  <si>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</si>
  <si>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</si>
  <si>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</si>
  <si>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</si>
  <si>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</si>
  <si>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</si>
  <si>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</si>
  <si>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</si>
  <si>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</si>
  <si>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</si>
  <si>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</si>
  <si>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</si>
  <si>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</si>
  <si>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</si>
  <si>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</si>
  <si>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</si>
  <si>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</si>
  <si>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</si>
  <si>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</si>
  <si>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</si>
  <si>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</si>
  <si>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</si>
  <si>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</si>
  <si>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</si>
  <si>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</si>
  <si>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</si>
  <si>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</si>
  <si>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</si>
  <si>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</si>
  <si>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</si>
  <si>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</si>
  <si>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</si>
  <si>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</si>
  <si>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</si>
  <si>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</si>
  <si>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</si>
  <si>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</si>
  <si>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</si>
  <si>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</si>
  <si>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no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</si>
  <si>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</si>
  <si>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</si>
  <si>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</si>
  <si>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</si>
  <si>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</si>
  <si>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</si>
  <si>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</si>
  <si>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</si>
  <si>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</si>
  <si>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</si>
  <si>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</si>
  <si>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</si>
  <si>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</si>
  <si>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</si>
  <si>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</si>
  <si>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</si>
  <si>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</si>
  <si>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</si>
  <si>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</si>
  <si>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</si>
  <si>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</si>
  <si>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</si>
  <si>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</si>
  <si>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</si>
  <si>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</si>
  <si>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</si>
  <si>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</si>
  <si>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ค่าตอบแทนเบี้ยเลี้ยงเหมาจ่าย รพช. /รพ.สต.(ฉบับที่ 4)</t>
  </si>
  <si>
    <t>ค่าตอบแทนในการปฏิบัติงานของเจ้าหน้าที่ (ฉบับที่ 5)(บริการ)</t>
  </si>
  <si>
    <t>ค่าตอบแทนการปฏิบัติงาน (ฉบับที่ 6)</t>
  </si>
  <si>
    <t>ค่าตอบแทนการปฏิบัติงาน (ฉบับที่ 7)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</si>
  <si>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</si>
  <si>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</si>
  <si>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</si>
  <si>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</si>
  <si>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</si>
  <si>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</si>
  <si>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</si>
  <si>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</si>
  <si>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</si>
  <si>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วัสดุคอมพิวเตอร์ใช้ไป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</si>
  <si>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</si>
  <si>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</si>
  <si>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</si>
  <si>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</si>
  <si>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</si>
  <si>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</si>
  <si>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</si>
  <si>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</si>
  <si>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</si>
  <si>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</si>
  <si>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</si>
  <si>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</si>
  <si>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</si>
  <si>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</si>
  <si>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</si>
  <si>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</si>
  <si>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</si>
  <si>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</si>
  <si>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</si>
  <si>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</si>
  <si>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</si>
  <si>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</si>
  <si>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</si>
  <si>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</si>
  <si>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</si>
  <si>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</si>
  <si>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</si>
  <si>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</si>
  <si>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</si>
  <si>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</si>
  <si>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</si>
  <si>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ผังฯ59</t>
  </si>
  <si>
    <t>ผังฯ60</t>
  </si>
  <si>
    <t>คำแนะนำ</t>
  </si>
  <si>
    <t>ละรายการ  เพราะว่ามีทั้งผัง 59  และผัง 60   และ แต่ละ โรงพยาบาล มีรายการไม่เท่ากันทำให้ยากต่อการทำงาน</t>
  </si>
  <si>
    <t xml:space="preserve">   นำข้อมูลงบทดลอง ของ  รพ.  วางในชีท  งบทดลอง รพ.     ข้อมูลตัวเลขจะ link  ไปที่  ชีท  1ws-re-exp  โดยไม่ต้องใส่ที</t>
  </si>
  <si>
    <t xml:space="preserve">   ในชีท 1ws-re-exp  จะแยกให้ว่า รายการบัญชีตัวไหนเป็นของ 59  ตัวไหนเป็น 60  ตามสี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</si>
  <si>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</si>
  <si>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</si>
  <si>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</si>
  <si>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</si>
  <si>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</si>
  <si>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</si>
  <si>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</si>
  <si>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 xml:space="preserve">ประมาณการปี 2561 </t>
  </si>
  <si>
    <t>มูลค่าการจัดซื้อปี 2561</t>
  </si>
  <si>
    <t>ประมาณการจ่ายชำระหนี้ปี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</si>
  <si>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</si>
  <si>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</si>
  <si>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ด้วยงบค่าบริการฯเบิกจ่ายลักษณะงบลงทุน ปี 2561</t>
  </si>
  <si>
    <t>จัดซื้อ จัดหาด้วยเงินงบประมาณ ของ รพ. ปี 2561</t>
  </si>
  <si>
    <t>[1] มูลค่าจัดซื้อปี 2558</t>
  </si>
  <si>
    <t>[2] มูลค่าจัดซื้อปี 2559</t>
  </si>
  <si>
    <t>[3] มูลค่าจัดซื้อปี 2560</t>
  </si>
  <si>
    <t>[4]มูลค่าการใช้ใน รพ. ปี 2560</t>
  </si>
  <si>
    <t>[5]มูลค่าการสนับสนุน รพ.สต.ปี 2560</t>
  </si>
  <si>
    <t>[6] มูลค่าการโอนยาให้หน่วยงานอื่น ปี 2560</t>
  </si>
  <si>
    <t>[7] = [4+5+6] รวมมูลค่าการใช้ยาทั้งปี 2560</t>
  </si>
  <si>
    <t>[8] สินค้าคงคลัง (ยา เวชภัณฑ์ฯ วัสดุวิทย์ฯ) ณ 30 ก.ย. 2560</t>
  </si>
  <si>
    <t>[9] แผนจัดซื้อปี 2561 นำไปกรอกใน planfin</t>
  </si>
  <si>
    <t>[6] แผนจัดซื้อปี 2560 นำไปกรอกใน planfin2561</t>
  </si>
  <si>
    <t>[5] วัสดุคงคลัง ณ 30 ก.ย. 2560</t>
  </si>
  <si>
    <t>[4] มูลค่าการใช้ใน รพ. ปี 2560</t>
  </si>
  <si>
    <t>[1] หนี้สินค้างชำระ ณ 30 ก.ย.2560</t>
  </si>
  <si>
    <t>[2] ประมาณการหนี้สินปี 2561</t>
  </si>
  <si>
    <t>(5) = [3] -[4] ภาระหนี้สินคงเหลือสิ้นปี 2561</t>
  </si>
  <si>
    <t>[3] = [1] +[2]  รวมภาระหนี้สินปี 2560</t>
  </si>
  <si>
    <t>[4] แผนการจ่ายชำระปี 2560 (นำไปกรอกใน Planfin2561</t>
  </si>
  <si>
    <t>[5]</t>
  </si>
  <si>
    <t>ส่วนต่างที่ต่ำ (สูง)กว่าค่ารักษาพยาบาล</t>
  </si>
  <si>
    <t>[6]</t>
  </si>
  <si>
    <t>[1]</t>
  </si>
  <si>
    <t>ประมาณการลูกหนี้ปี 2561</t>
  </si>
  <si>
    <t xml:space="preserve">[2] </t>
  </si>
  <si>
    <t>[3]</t>
  </si>
  <si>
    <t xml:space="preserve">  ประมาณการลูกหนี้ที่เรียกเก็บได้ในปี 2561 นำไปกรอกใน planfin  </t>
  </si>
  <si>
    <t>[4]</t>
  </si>
  <si>
    <r>
      <t xml:space="preserve"> ลูกหนี้-สุทธิ</t>
    </r>
    <r>
      <rPr>
        <u/>
        <sz val="16"/>
        <color theme="1"/>
        <rFont val="TH SarabunPSK"/>
        <family val="2"/>
      </rPr>
      <t>ค้างชำระ</t>
    </r>
    <r>
      <rPr>
        <sz val="16"/>
        <color theme="1"/>
        <rFont val="TH SarabunPSK"/>
        <family val="2"/>
      </rPr>
      <t xml:space="preserve"> ณ 30 ก.ย.2560</t>
    </r>
  </si>
  <si>
    <t>ประมาณการตัดหนี้สูญ</t>
  </si>
  <si>
    <t>ลูกหนี้คงเหลือยกไปปี 2561</t>
  </si>
  <si>
    <t>[7]=[4-5-6]</t>
  </si>
  <si>
    <t xml:space="preserve">   รวมลูกหนี้ปี 2561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</si>
  <si>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</si>
  <si>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</si>
  <si>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</si>
  <si>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</si>
  <si>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</si>
  <si>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</si>
  <si>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[6] = [3+5]    รวมเงินลงทุนนำไปกรอกใน Planfin2561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</si>
  <si>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</si>
  <si>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</si>
  <si>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</si>
  <si>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เงินบำรุงคงเหลือ (หักหนี้สินและภาระผูกพัน) ณ 30 มิ.ย. 59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</si>
  <si>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</si>
  <si>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</si>
  <si>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</si>
  <si>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</si>
  <si>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</si>
  <si>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</si>
  <si>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</si>
  <si>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</si>
  <si>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</si>
  <si>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</si>
  <si>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</si>
  <si>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</si>
  <si>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</si>
  <si>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ทุนสำรองสุทธิ (Networking Capital) ณ 30 มิ.ย. 2560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</si>
  <si>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</si>
  <si>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</si>
  <si>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</si>
  <si>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</si>
  <si>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</si>
  <si>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</si>
  <si>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อัคราส่วน NWC เหลือเหลือหลังลงทุน&gt;20%EBITDAต่อรายจ่าย:เดือน</t>
  </si>
  <si>
    <t>[14]=[M]/[11]*100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</si>
  <si>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</si>
  <si>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</si>
  <si>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</si>
  <si>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</si>
  <si>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</si>
  <si>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</si>
  <si>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</si>
  <si>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</si>
  <si>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</si>
  <si>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</si>
  <si>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</si>
  <si>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</si>
  <si>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</si>
  <si>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</si>
  <si>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</si>
  <si>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</si>
  <si>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</si>
  <si>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</si>
  <si>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</si>
  <si>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</si>
  <si>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</si>
  <si>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 ทบทวนการลงทุนอีกครั้ง </t>
  </si>
  <si>
    <t xml:space="preserve">ทบทวนการลงทุนอีกครั้ง </t>
  </si>
  <si>
    <t>ปรับ EBITDA ให้เป็น +</t>
  </si>
  <si>
    <t xml:space="preserve"> Risk</t>
  </si>
  <si>
    <t>Update  5/9/2560</t>
  </si>
  <si>
    <t>1. แผนประมาณการรายได้-ควบคุมค่าใช้จ่าย ปีงบประมาณ 2561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</si>
  <si>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</si>
  <si>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</si>
  <si>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</si>
  <si>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</si>
  <si>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</si>
  <si>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</si>
  <si>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</si>
  <si>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</si>
  <si>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</si>
  <si>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</si>
  <si>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</si>
  <si>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</si>
  <si>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แผนปี 2561</t>
  </si>
  <si>
    <t>HGR Growth</t>
  </si>
  <si>
    <t>ผลต่างจาก HGR Mean</t>
  </si>
  <si>
    <t>การเปรียบเทียบ HGR ปี 2559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</si>
  <si>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</si>
  <si>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</si>
  <si>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</si>
  <si>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</si>
  <si>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</si>
  <si>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</si>
  <si>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</si>
  <si>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</si>
  <si>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</si>
  <si>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</si>
  <si>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</si>
  <si>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</si>
  <si>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</si>
  <si>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t>เกินกว่าค่า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</si>
  <si>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</si>
  <si>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</si>
  <si>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</si>
  <si>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</si>
  <si>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</si>
  <si>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</si>
  <si>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</si>
  <si>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ผลรวม ของ 201 หนองเทา</t>
  </si>
  <si>
    <t>ผลรวม ของ 202 หนองหมากฝ้าย</t>
  </si>
  <si>
    <t>ผลรวม ของ 203 แซร์ออ</t>
  </si>
  <si>
    <t>ผลรวม ของ 204 ช่องกุ่ม</t>
  </si>
  <si>
    <t>ผลรวม ของ 205 ท่าเกวียน</t>
  </si>
  <si>
    <t>ผลรวม ของ 206 เขาพรมสุวรรณ</t>
  </si>
  <si>
    <t>ผลรวม ของ 207 ซับนกแก้ว</t>
  </si>
  <si>
    <t>ผลรวม ของ 208 หนองแวง</t>
  </si>
  <si>
    <t>ผลรวม ของ 209 ทับใหม่</t>
  </si>
  <si>
    <t>ผลรวม ของ 210 ท่าช้าง</t>
  </si>
  <si>
    <t>ผลรวม ของ 211 ห้วยซัน</t>
  </si>
  <si>
    <t>ผลรวม ของ 212 หนองหอย</t>
  </si>
  <si>
    <t>ผลรวม ของ 213 หนองน้ำใส</t>
  </si>
  <si>
    <t>ผลรวม ของ 214 หนองตะเคียนบอน</t>
  </si>
  <si>
    <t>ผลรวมของ 215 คลองทราย</t>
  </si>
  <si>
    <t>ผลรวมของ 216 บ่อนางชิง</t>
  </si>
  <si>
    <t>ผลรวม ของ 217 ห้วยเดื่อ</t>
  </si>
  <si>
    <t>ผลรวม ของ 218 คลองมะนาว</t>
  </si>
  <si>
    <t>ผลรวม ของ 219 บ้านใหม่ศรีจำปา</t>
  </si>
  <si>
    <t>ผลรวม ของ 220 คลองคันโท</t>
  </si>
  <si>
    <t>ผลรวม ของ 221 ห้วยโจด</t>
  </si>
  <si>
    <t>ผลรวม ของ สสอ. วัฒนานคร</t>
  </si>
  <si>
    <t>ลดปริมาณอุบัติเหตุ</t>
  </si>
  <si>
    <t>Admit สมเหตุสมผล</t>
  </si>
  <si>
    <t>เก็บ เวชภัณฑ์มิใช่ยา ลดการค้างชำระ</t>
  </si>
  <si>
    <t>ผันแปรตาม เงินเดือน</t>
  </si>
  <si>
    <t>ผันแปรตามรายได้</t>
  </si>
  <si>
    <t>ผันแปรตามบุคลารกร</t>
  </si>
  <si>
    <t>ควบคุมให้อยู่ในปริมาณใกล้เคียงเดิม</t>
  </si>
  <si>
    <t>ผันแปรตามรายได้ และ ระบบงาน</t>
  </si>
  <si>
    <t>รายได้ มีเพียง ผู้ป่วยใน</t>
  </si>
  <si>
    <t>แบบคำขอรายการงบค่าบริการทางการแพทย์ที่เบิกจ่ายในลักษณะงบลงทุน ปีงบประมาณ 2561  ระดับหน่วยบริการ</t>
  </si>
  <si>
    <t>ชื่อหน่วยบริการ...เครือข่ายโรงพยาบาล...วัฒนานคร.............................................   จังหวัด..สระแก้ว...</t>
  </si>
  <si>
    <t>จังหวัด</t>
  </si>
  <si>
    <t>ลำดับ</t>
  </si>
  <si>
    <t>รหัสสถานพยาบาลคู่สัญญา</t>
  </si>
  <si>
    <t>สถานพยาบาลคู่สัญญา</t>
  </si>
  <si>
    <t>รหัสสถานพยาบาลคู่สัญญาลูกข่าย</t>
  </si>
  <si>
    <t>สถานพยาบาลคู่สัญญาลูกข่าย</t>
  </si>
  <si>
    <t>หมวดการลงทุน</t>
  </si>
  <si>
    <t>สถานะดำเนินการ</t>
  </si>
  <si>
    <t>จำนวน</t>
  </si>
  <si>
    <t>หน่วย</t>
  </si>
  <si>
    <t>ราคาต่อหน่วย (บาท)</t>
  </si>
  <si>
    <t>รวมเงิน
(บาท)</t>
  </si>
  <si>
    <t>งบประมาณ (บาท)</t>
  </si>
  <si>
    <t xml:space="preserve">เหตุผล คำชี้แจง
อธิบายพอสังเขป </t>
  </si>
  <si>
    <t>UC</t>
  </si>
  <si>
    <t>สมทบ</t>
  </si>
  <si>
    <t>รายการสิ่งก่อสร้างชดเชยสิ่งที่มีอยู่แล้วตาม 23 (1) 
ให้ระบุเลขที่แบบแปลนและวันที่สร้าง</t>
  </si>
  <si>
    <t>รายการครุภัณฑ์ที่ชดเชยและซ่อมบำรุงสิ่งที่มีอยุ่แล้วตาม 23 (2) 
ให้ระบุรหัสครุภัณฑ์</t>
  </si>
  <si>
    <t>รายการครุภัณฑ์/สิ่งก่อสร้างที่มีความจำเป็น ตาม 23 (3) เสนอ รมต. 
ให้ระบุเหตุผลความจำเป็น</t>
  </si>
  <si>
    <t>สระแก้ว</t>
  </si>
  <si>
    <t>รพ.วัฒนานคร</t>
  </si>
  <si>
    <t>สิ่งก่อสร้าง</t>
  </si>
  <si>
    <t xml:space="preserve">ถนน คสล. ไม่รวมร่องระบายน้ำ จำนวน 1080 ตรม.ๆ ละ 870 </t>
  </si>
  <si>
    <t>ตรม.</t>
  </si>
  <si>
    <t>ทดแทนถนนคอนกรีตเดิมที่ชำรุด</t>
  </si>
  <si>
    <t xml:space="preserve">รั้วคอนกรีตบล็อค แบบเลขที่ 3882 ยาว 150 เมตร ตารางเมตรละ 3,000 </t>
  </si>
  <si>
    <t>ทดแทนรั้วเดิมที่เป็นลวดหนาม</t>
  </si>
  <si>
    <t>ครุภัณฑ์</t>
  </si>
  <si>
    <t xml:space="preserve"> -เครื่องอบผ้าขนาด 50 ปอนด์ </t>
  </si>
  <si>
    <t>3510-011-0002/3 (ปี 2535)</t>
  </si>
  <si>
    <t>ทดแทนเครื่องเดิมที่มีอายุการใช้งานมากกว่า 15 ปี</t>
  </si>
  <si>
    <t xml:space="preserve"> -เครื่องซักผ้าแบบอุตสาหกรรมขนาด 50 ปอนด์ </t>
  </si>
  <si>
    <t>3510-012-0002/2 (ปี 2532)</t>
  </si>
  <si>
    <t>ทดแทนเครื่องเดิมที่มีอายุการใช้งานมากกว่า 28 ปี</t>
  </si>
  <si>
    <t>ครุภัณฑ์ยานพาหนะและขนส่ง</t>
  </si>
  <si>
    <t xml:space="preserve">รถยนต์บรรทุก(ดีเซล)  ขับเคลื่อน  2 ล้อ แบบดับเบิ้ลแคบ 4 ประตู  ขนาด 1 ตัน </t>
  </si>
  <si>
    <t>2310-008-002/1</t>
  </si>
  <si>
    <t>ทดแทนรถคันเดิมที่มีอายุการใช้งาน 20 ปี (4 มิ.ย.2540) ทะเบียน นข.200 สก.</t>
  </si>
  <si>
    <t xml:space="preserve">ตู้อบสมุนไพร </t>
  </si>
  <si>
    <t xml:space="preserve"> </t>
  </si>
  <si>
    <t>รพช.3-6515-038-1211/1</t>
  </si>
  <si>
    <t>ทดแทนตู้เดิมที่มีอายุการใช้งานมากกว่า 13 ปี</t>
  </si>
  <si>
    <t>ถนนคอนกรีตเสริมเหล็ก กว้าง 5 เมตร ยาว 80 เมตร รวม 400 ตรม.</t>
  </si>
  <si>
    <t>รพ.สต.หนองหมากฝ้าย</t>
  </si>
  <si>
    <t>เปลี่ยนกระเบื้องหลังคา รพ.สต.หนองหมากฝ้าย</t>
  </si>
  <si>
    <t>อาคาร รพ.สต. แบบเลขที่ 8146/36</t>
  </si>
  <si>
    <t>รพ.สต.ช่องกุ่ม</t>
  </si>
  <si>
    <t>เปลี่ยนกระเบื้องหลังคา รพ.สต.ช่องกุ่ม</t>
  </si>
  <si>
    <t>รพ.สต.บ้านใหม่ศรีจำปา</t>
  </si>
  <si>
    <t>เปลี่ยนกระเบื้องหลังคา รพ.สต.บ้านใหม่ศรีจำปา</t>
  </si>
  <si>
    <t>อาคาร รพ.สต. แบบเลขที่ 8170/36</t>
  </si>
  <si>
    <t>รพ.สต.บ้านคลองคันโท</t>
  </si>
  <si>
    <t>เปลี่ยนกระเบื้องหลังคา รพ.สต.บ้านคลองคันโท</t>
  </si>
  <si>
    <t>เปลี่ยนกระเบื้องหลังคาอาคาร รพ.สต.</t>
  </si>
  <si>
    <t>รพ.สต.คลองมะนาว</t>
  </si>
  <si>
    <t xml:space="preserve">เครื่องวัดความดันโลหิตชนิดสอดแขน </t>
  </si>
  <si>
    <t>เครื่อง</t>
  </si>
  <si>
    <t>คน.6515-069-1301</t>
  </si>
  <si>
    <t>รพ.สต.บ้านบ่อนางชิง</t>
  </si>
  <si>
    <t xml:space="preserve">เครื่องชั่งน้ำหนักระบบดิจิตอลพร้อมที่วัดส่วนสูง </t>
  </si>
  <si>
    <t>หจ.6530-008-0721</t>
  </si>
  <si>
    <t>รพ.สต.บ้านหนองน้ำใส</t>
  </si>
  <si>
    <t>หส.6530-009-0001</t>
  </si>
  <si>
    <t>รพ.สต.บ้านหนองหอย</t>
  </si>
  <si>
    <t>ห้องน้ำเสมอภาคพร้อมทางลาดและรวมจับทางเข้า</t>
  </si>
  <si>
    <t>ทดแทนห้องสุขาเดิมที่มีอายุการใช้งานมากกว่า 20 ปี</t>
  </si>
  <si>
    <t>รพ.สต.ซับนกแก้ว</t>
  </si>
  <si>
    <t>รวมเครือข่ายโรงพยาบาล......</t>
  </si>
  <si>
    <t>สามัญ</t>
  </si>
  <si>
    <t>พิเศษ</t>
  </si>
  <si>
    <t>ER</t>
  </si>
  <si>
    <t>LR</t>
  </si>
  <si>
    <t>Supply</t>
  </si>
  <si>
    <t>Total</t>
  </si>
  <si>
    <t>ราคา (ต่อหน่วย)</t>
  </si>
  <si>
    <t>ราคารวม</t>
  </si>
  <si>
    <t xml:space="preserve">ตู้เย็น  1 ประตู 5.9 Q </t>
  </si>
  <si>
    <t>ทีวีจอแบน 29 นิ้ว</t>
  </si>
  <si>
    <t>ตู้ใส่เอกสารบานเลื่อนกระจก4ฟุต สีส้ม</t>
  </si>
  <si>
    <t>เคาน์เตอร์พยาบาล</t>
  </si>
  <si>
    <t>ตู้ทำน้ำเย็นแบบ 3 ก๊อก ให้ผู้ป่วย</t>
  </si>
  <si>
    <t>OR</t>
  </si>
  <si>
    <t>เก้าอี้สำนักงาน(สำหรับเจ้าหน้าที่)</t>
  </si>
  <si>
    <t>โทรศัพท์ไร้สาย</t>
  </si>
  <si>
    <t>ตู้เสื้อผ้าหลังเล็กสำหรับผู้ป่วย</t>
  </si>
  <si>
    <t>ชั้นคว่ำแก้ว</t>
  </si>
  <si>
    <t>ชั้นวางหนังสือ สำหรับอ่านเล่น</t>
  </si>
  <si>
    <t>หนังสือพิมพ์สำหรับผู้มารับบริการ  วันละ 1 ฉบับ</t>
  </si>
  <si>
    <t>จัดลำดับ</t>
  </si>
  <si>
    <t>กายภาพ</t>
  </si>
  <si>
    <t>งานเวชฯ</t>
  </si>
  <si>
    <t>* Slide Plate</t>
  </si>
  <si>
    <t>ชุด Suction ต่อกับฝาผนัง</t>
  </si>
  <si>
    <t>หัว O2 ใช้กับ pipeline  (ชุด)</t>
  </si>
  <si>
    <t>เครื่องชั่งน้ำหนักเด็กแบบดิจิตัล</t>
  </si>
  <si>
    <t>เครื่องชั่งน้ำหนัก วัดส่วนสูง คิด BMI อัตโนมัติ(ผู้ใหญ่)</t>
  </si>
  <si>
    <t>เปลนอนปรับระดับได้</t>
  </si>
  <si>
    <t xml:space="preserve">เครื่องวัดความดันตั้งโต๊ะ แบบ manual </t>
  </si>
  <si>
    <t>ที่นอนลม</t>
  </si>
  <si>
    <t>handdle  แบบชาตร์แบตเตอรี่</t>
  </si>
  <si>
    <t>pressure gage</t>
  </si>
  <si>
    <t>แบตเตอรี่เครื่องดมยา</t>
  </si>
  <si>
    <t xml:space="preserve">เครื่องวัด BOD </t>
  </si>
  <si>
    <t>เตียง 3ไก</t>
  </si>
  <si>
    <t>เตียงไฟฟ้า</t>
  </si>
  <si>
    <t>โคมไฟผ่าตัด</t>
  </si>
  <si>
    <t>Cuff BP NIBP Large adult</t>
  </si>
  <si>
    <t>Cuff BP NIBP L adult</t>
  </si>
  <si>
    <t>Cuff BP NIBP เด็กโต</t>
  </si>
  <si>
    <t>Cuff BP NIBP  เด็กเล็ก</t>
  </si>
  <si>
    <t>blade  no. o</t>
  </si>
  <si>
    <t>blade  no. 1</t>
  </si>
  <si>
    <t xml:space="preserve">เครื่องพ่นยา </t>
  </si>
  <si>
    <t>เครื่องวัดความดัน Home use</t>
  </si>
  <si>
    <t>เครื่องวัดอุณหภูมิทางหน้าผากระบบอินฟราเรด</t>
  </si>
  <si>
    <t>เครื่องชั่งนน.เด็ก แบบดิจิตอล</t>
  </si>
  <si>
    <t>knee jerk</t>
  </si>
  <si>
    <t>Stetoscope เด็ก</t>
  </si>
  <si>
    <t>Stetoscope ผู้ใหญ่</t>
  </si>
  <si>
    <t>ขวดรับContent  suction</t>
  </si>
  <si>
    <t>เครื่องวัดความดันตั้งโต๊ะ แบบ digital</t>
  </si>
  <si>
    <t>หลอดไฟ  Laryngoscope  3.5 โวลท์</t>
  </si>
  <si>
    <t>ถุงตวงเลือด</t>
  </si>
  <si>
    <t xml:space="preserve">ambubag   </t>
  </si>
  <si>
    <t xml:space="preserve">needdle holder </t>
  </si>
  <si>
    <t>ชุดลูกตุ้มเหล็กถ่วงน้ำหนัก</t>
  </si>
  <si>
    <t xml:space="preserve">ถังขยะสแตนเลส มีล้อ มีผาเหยียบ </t>
  </si>
  <si>
    <t>คอมพิวเตอร์ PC</t>
  </si>
  <si>
    <t>NOTE BOOK</t>
  </si>
  <si>
    <t>Printer เลเซอร์</t>
  </si>
  <si>
    <t>Printer  inkjet</t>
  </si>
  <si>
    <t>HUB</t>
  </si>
  <si>
    <t>Server</t>
  </si>
  <si>
    <t>Projector</t>
  </si>
  <si>
    <t>IM</t>
  </si>
  <si>
    <t>Tab</t>
  </si>
  <si>
    <t>รายการครุภัณฑ์   ประจำปี 2561</t>
  </si>
  <si>
    <t>รพสต</t>
  </si>
  <si>
    <t>ตู้เย็นเก็บวัคซีน</t>
  </si>
  <si>
    <t>เครื่องสำรองไฟ</t>
  </si>
  <si>
    <t>เครื่องปริ๊นบาร์โคต</t>
  </si>
  <si>
    <t>congo suction</t>
  </si>
  <si>
    <t>ปรับปรุงระบบไฟฟ้า</t>
  </si>
  <si>
    <t>คอมพิวเตอร์ ทั้งชุด แม่ข่าย</t>
  </si>
  <si>
    <t>ปรับเป็นข้าราชการบางส่วนใน สายวิชาชีพ</t>
  </si>
  <si>
    <t>รายการครุภัณฑ์ทางการแพทย์มากกว่าเกณฑ์  (5000)ประจำปี 2561</t>
  </si>
  <si>
    <t>coc</t>
  </si>
  <si>
    <t>กลุ่มการ</t>
  </si>
  <si>
    <t>ประกัน</t>
  </si>
  <si>
    <t>เครื่องมือทางการรักษาทางกายภาพบำบัด</t>
  </si>
  <si>
    <t>อุปกรณ์การออกกำลังกาย(Fitness)</t>
  </si>
  <si>
    <t>drainage  sucction</t>
  </si>
  <si>
    <t>อุปกรณ์ทางการเคลื่อนไหว(กองทุนฟื้นฟูฯ)</t>
  </si>
  <si>
    <t>ตู้เย็น 2 ประตู รพ.สต.</t>
  </si>
  <si>
    <t xml:space="preserve">เครื่องคอมพิเตอร์ PC </t>
  </si>
  <si>
    <t>เครื่องคอมพิวเตอร์โน้ตบุค</t>
  </si>
  <si>
    <t>เครื่องคอมพิวเตอร์ PC รพ.สต.</t>
  </si>
  <si>
    <t xml:space="preserve">โปรเจคเตอร์สำหรับใช้งานในห้องประชุม </t>
  </si>
  <si>
    <t>อุปกรณ์สำรอง Switching Hub 19" 24 port</t>
  </si>
  <si>
    <t>อุปกรณ์สำรอง UPS 2kVA (For Server)</t>
  </si>
  <si>
    <t xml:space="preserve">ค่าจ้างโปรแกรมเมอร์เขียนโปรแกรมสำหรับตู้ Kiosk </t>
  </si>
  <si>
    <t xml:space="preserve">Server </t>
  </si>
  <si>
    <t xml:space="preserve">คอมพิวเตอร์แท็ปเล็ต </t>
  </si>
  <si>
    <t xml:space="preserve">เครื่องสำรองไฟสำหรับคอมพิวเตอร์ ขนาด 800VA </t>
  </si>
  <si>
    <t xml:space="preserve">เครื่องพิมพ์ชนิดเลเซอร์ </t>
  </si>
  <si>
    <t xml:space="preserve">เครื่องพิมพ์ชนิด inkjet </t>
  </si>
  <si>
    <t>ชุดลูกยาง Feed กระดาษ เครื่อง Scanner</t>
  </si>
  <si>
    <t xml:space="preserve">Sim SMS RM </t>
  </si>
  <si>
    <t>สร้าง Business Plan  ค่าเป้าหมายยังไม่ถึงเป้า</t>
  </si>
  <si>
    <t>นโยบายภาครัฐ</t>
  </si>
  <si>
    <t>ไม่ขอปรับลด เนิ่องจาก รับภาระ ฉ 11</t>
  </si>
  <si>
    <t>ความไม่แน่นอนในปริมาณการซ่อม</t>
  </si>
  <si>
    <t>สิทธิ์ฉุกเฉิน UC  ลดการตั้งค่าเผื่อหนี้สงสัยจะสูญ</t>
  </si>
  <si>
    <t>ไม่ปรับ  โครงการยังไม่ดำเนินงาน</t>
  </si>
  <si>
    <t>แผนทางการเงินสำหรับหน่วยบริการ สำนักงานปลัดกระทรวงสาธารณสุขประจำปี 2561 (รอบสอง)</t>
  </si>
  <si>
    <t>จัดซื้อ/จัดหาด้วยเงินบำรุงของ รพ. ปี 2561</t>
  </si>
  <si>
    <t>โรงพยาบาลวัฒนานคร</t>
  </si>
  <si>
    <r>
      <rPr>
        <b/>
        <sz val="10"/>
        <color theme="1"/>
        <rFont val="Tahoma"/>
        <family val="2"/>
        <scheme val="minor"/>
      </rPr>
      <t xml:space="preserve">รายการอื่น </t>
    </r>
    <r>
      <rPr>
        <sz val="10"/>
        <color theme="1"/>
        <rFont val="Tahoma"/>
        <family val="2"/>
        <scheme val="minor"/>
      </rPr>
      <t xml:space="preserve">
</t>
    </r>
  </si>
  <si>
    <r>
      <rPr>
        <b/>
        <sz val="10"/>
        <color theme="1"/>
        <rFont val="Tahoma"/>
        <family val="2"/>
        <scheme val="minor"/>
      </rPr>
      <t>ยา เวชภัณฑ์ วัสดุอื่นฯ</t>
    </r>
    <r>
      <rPr>
        <sz val="10"/>
        <color theme="1"/>
        <rFont val="Tahoma"/>
        <family val="2"/>
        <scheme val="minor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</si>
  <si>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0"/>
        <color theme="1"/>
        <rFont val="Tahoma"/>
        <family val="2"/>
        <scheme val="minor"/>
      </rPr>
      <t>งบค่าเสื่อม UC</t>
    </r>
    <r>
      <rPr>
        <sz val="10"/>
        <color theme="1"/>
        <rFont val="Tahoma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</si>
</sst>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#,##0.00_ ;[Red]\-#,##0.00\ "/>
    <numFmt numFmtId="188" formatCode="#,##0_ ;[Red]\-#,##0\ "/>
    <numFmt numFmtId="189" formatCode="#,##0.00_ ;\-#,##0.00\ "/>
    <numFmt numFmtId="190" formatCode="_-* #,##0.0000_-;\-* #,##0.0000_-;_-* &quot;-&quot;??_-;_-@_-"/>
    <numFmt numFmtId="191" formatCode="#,##0.00000000000_ ;\-#,##0.00000000000\ "/>
    <numFmt numFmtId="192" formatCode="_-* #,##0_-;\-* #,##0_-;_-* &quot;-&quot;??_-;_-@_-"/>
  </numFmts>
  <fonts count="70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u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sz val="16"/>
      <color rgb="FF0070C0"/>
      <name val="TH SarabunPSK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8"/>
      <color indexed="8"/>
      <name val="TH SarabunIT๙"/>
      <family val="2"/>
    </font>
    <font>
      <b/>
      <sz val="18"/>
      <color theme="1"/>
      <name val="TH SarabunIT๙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sz val="16"/>
      <color theme="1" tint="4.9989318521683403E-2"/>
      <name val="TH SarabunPSK"/>
      <family val="2"/>
    </font>
    <font>
      <sz val="10"/>
      <name val="Arial"/>
      <family val="2"/>
    </font>
    <font>
      <b/>
      <sz val="20"/>
      <color rgb="FF0000FF"/>
      <name val="TH SarabunPSK"/>
      <family val="2"/>
    </font>
    <font>
      <b/>
      <sz val="18"/>
      <color rgb="FFC00000"/>
      <name val="TH SarabunPSK"/>
      <family val="2"/>
    </font>
    <font>
      <b/>
      <sz val="14"/>
      <color rgb="FFFF0000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b/>
      <u/>
      <sz val="14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FF66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</borders>
  <cellStyleXfs count="13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6" fillId="0" borderId="0"/>
    <xf numFmtId="0" fontId="58" fillId="0" borderId="0"/>
    <xf numFmtId="0" fontId="6" fillId="0" borderId="0"/>
    <xf numFmtId="0" fontId="58" fillId="0" borderId="0"/>
    <xf numFmtId="0" fontId="62" fillId="0" borderId="0"/>
  </cellStyleXfs>
  <cellXfs count="67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43" fontId="3" fillId="0" borderId="2" xfId="3" applyFont="1" applyFill="1" applyBorder="1"/>
    <xf numFmtId="0" fontId="3" fillId="0" borderId="0" xfId="0" applyFont="1" applyFill="1" applyBorder="1"/>
    <xf numFmtId="0" fontId="3" fillId="0" borderId="0" xfId="0" applyFont="1"/>
    <xf numFmtId="43" fontId="3" fillId="0" borderId="0" xfId="3" applyFont="1" applyFill="1"/>
    <xf numFmtId="43" fontId="3" fillId="0" borderId="0" xfId="3" applyFont="1" applyFill="1" applyBorder="1"/>
    <xf numFmtId="0" fontId="3" fillId="0" borderId="2" xfId="0" applyFont="1" applyBorder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5" fillId="0" borderId="2" xfId="3" applyNumberFormat="1" applyFont="1" applyFill="1" applyBorder="1"/>
    <xf numFmtId="187" fontId="1" fillId="6" borderId="9" xfId="0" applyNumberFormat="1" applyFont="1" applyFill="1" applyBorder="1"/>
    <xf numFmtId="187" fontId="1" fillId="6" borderId="10" xfId="3" applyNumberFormat="1" applyFont="1" applyFill="1" applyBorder="1"/>
    <xf numFmtId="187" fontId="1" fillId="6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4" fillId="11" borderId="0" xfId="0" applyFont="1" applyFill="1" applyBorder="1" applyAlignment="1">
      <alignment horizontal="left" wrapText="1"/>
    </xf>
    <xf numFmtId="0" fontId="4" fillId="11" borderId="0" xfId="0" applyFont="1" applyFill="1" applyBorder="1"/>
    <xf numFmtId="0" fontId="1" fillId="11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9" fillId="0" borderId="0" xfId="0" applyFont="1" applyBorder="1" applyAlignment="1"/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187" fontId="4" fillId="0" borderId="24" xfId="0" applyNumberFormat="1" applyFont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3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187" fontId="3" fillId="0" borderId="2" xfId="3" applyNumberFormat="1" applyFont="1" applyFill="1" applyBorder="1"/>
    <xf numFmtId="0" fontId="24" fillId="0" borderId="0" xfId="0" applyFont="1"/>
    <xf numFmtId="4" fontId="25" fillId="5" borderId="2" xfId="0" applyNumberFormat="1" applyFont="1" applyFill="1" applyBorder="1"/>
    <xf numFmtId="43" fontId="25" fillId="0" borderId="2" xfId="3" applyFont="1" applyBorder="1"/>
    <xf numFmtId="0" fontId="12" fillId="0" borderId="2" xfId="0" applyFont="1" applyBorder="1"/>
    <xf numFmtId="0" fontId="27" fillId="0" borderId="0" xfId="6" applyFont="1" applyFill="1" applyBorder="1" applyAlignment="1">
      <alignment wrapText="1"/>
    </xf>
    <xf numFmtId="0" fontId="27" fillId="5" borderId="0" xfId="6" applyFont="1" applyFill="1" applyBorder="1" applyAlignment="1">
      <alignment wrapText="1"/>
    </xf>
    <xf numFmtId="0" fontId="27" fillId="0" borderId="0" xfId="6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12" fillId="0" borderId="0" xfId="0" applyFont="1" applyAlignment="1"/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1" fillId="0" borderId="0" xfId="0" applyFont="1"/>
    <xf numFmtId="0" fontId="1" fillId="5" borderId="0" xfId="0" applyFont="1" applyFill="1" applyBorder="1" applyAlignment="1"/>
    <xf numFmtId="0" fontId="1" fillId="5" borderId="10" xfId="0" applyFont="1" applyFill="1" applyBorder="1"/>
    <xf numFmtId="0" fontId="1" fillId="5" borderId="0" xfId="0" applyFont="1" applyFill="1" applyBorder="1"/>
    <xf numFmtId="187" fontId="1" fillId="5" borderId="22" xfId="0" applyNumberFormat="1" applyFont="1" applyFill="1" applyBorder="1"/>
    <xf numFmtId="0" fontId="4" fillId="5" borderId="0" xfId="0" applyFont="1" applyFill="1" applyBorder="1"/>
    <xf numFmtId="187" fontId="4" fillId="5" borderId="22" xfId="0" applyNumberFormat="1" applyFont="1" applyFill="1" applyBorder="1"/>
    <xf numFmtId="0" fontId="8" fillId="0" borderId="2" xfId="0" applyFont="1" applyBorder="1"/>
    <xf numFmtId="0" fontId="1" fillId="3" borderId="23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2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3" borderId="33" xfId="0" applyFont="1" applyFill="1" applyBorder="1" applyAlignment="1">
      <alignment horizontal="centerContinuous"/>
    </xf>
    <xf numFmtId="0" fontId="4" fillId="12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187" fontId="1" fillId="7" borderId="17" xfId="3" applyNumberFormat="1" applyFont="1" applyFill="1" applyBorder="1"/>
    <xf numFmtId="187" fontId="1" fillId="7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7" borderId="17" xfId="0" applyNumberFormat="1" applyFont="1" applyFill="1" applyBorder="1"/>
    <xf numFmtId="0" fontId="4" fillId="12" borderId="16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87" fontId="3" fillId="7" borderId="17" xfId="0" applyNumberFormat="1" applyFont="1" applyFill="1" applyBorder="1"/>
    <xf numFmtId="0" fontId="4" fillId="0" borderId="16" xfId="0" applyFont="1" applyBorder="1" applyAlignment="1">
      <alignment horizontal="center"/>
    </xf>
    <xf numFmtId="187" fontId="4" fillId="7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5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3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6" fillId="0" borderId="0" xfId="0" applyFont="1"/>
    <xf numFmtId="0" fontId="37" fillId="0" borderId="0" xfId="0" applyFont="1"/>
    <xf numFmtId="43" fontId="13" fillId="0" borderId="0" xfId="3" applyFont="1"/>
    <xf numFmtId="0" fontId="3" fillId="0" borderId="0" xfId="0" applyFont="1" applyFill="1"/>
    <xf numFmtId="187" fontId="4" fillId="0" borderId="0" xfId="0" applyNumberFormat="1" applyFont="1" applyFill="1" applyBorder="1" applyAlignment="1"/>
    <xf numFmtId="0" fontId="12" fillId="0" borderId="0" xfId="0" applyFont="1" applyFill="1" applyAlignment="1">
      <alignment horizontal="center"/>
    </xf>
    <xf numFmtId="0" fontId="12" fillId="9" borderId="0" xfId="0" applyFont="1" applyFill="1" applyAlignment="1">
      <alignment horizontal="center"/>
    </xf>
    <xf numFmtId="0" fontId="12" fillId="9" borderId="0" xfId="0" applyFont="1" applyFill="1" applyAlignment="1"/>
    <xf numFmtId="0" fontId="12" fillId="2" borderId="0" xfId="0" applyFont="1" applyFill="1" applyBorder="1" applyAlignment="1"/>
    <xf numFmtId="0" fontId="12" fillId="8" borderId="0" xfId="0" applyFont="1" applyFill="1" applyBorder="1" applyAlignment="1"/>
    <xf numFmtId="0" fontId="39" fillId="0" borderId="0" xfId="0" applyFont="1" applyAlignment="1">
      <alignment horizontal="right"/>
    </xf>
    <xf numFmtId="187" fontId="3" fillId="10" borderId="2" xfId="0" applyNumberFormat="1" applyFont="1" applyFill="1" applyBorder="1"/>
    <xf numFmtId="0" fontId="38" fillId="0" borderId="1" xfId="8" applyFont="1" applyFill="1" applyBorder="1" applyAlignment="1"/>
    <xf numFmtId="0" fontId="38" fillId="0" borderId="1" xfId="8" applyFont="1" applyFill="1" applyBorder="1" applyAlignment="1">
      <alignment horizontal="right"/>
    </xf>
    <xf numFmtId="0" fontId="38" fillId="13" borderId="38" xfId="8" applyFont="1" applyFill="1" applyBorder="1" applyAlignment="1">
      <alignment horizontal="center"/>
    </xf>
    <xf numFmtId="0" fontId="19" fillId="14" borderId="2" xfId="7" applyFont="1" applyFill="1" applyBorder="1" applyAlignment="1"/>
    <xf numFmtId="0" fontId="3" fillId="14" borderId="2" xfId="0" applyFont="1" applyFill="1" applyBorder="1"/>
    <xf numFmtId="0" fontId="0" fillId="14" borderId="0" xfId="0" applyFill="1"/>
    <xf numFmtId="0" fontId="19" fillId="15" borderId="2" xfId="7" applyFont="1" applyFill="1" applyBorder="1" applyAlignment="1"/>
    <xf numFmtId="0" fontId="3" fillId="15" borderId="2" xfId="0" applyFont="1" applyFill="1" applyBorder="1"/>
    <xf numFmtId="0" fontId="0" fillId="15" borderId="0" xfId="0" applyFill="1"/>
    <xf numFmtId="187" fontId="0" fillId="0" borderId="0" xfId="0" applyNumberFormat="1"/>
    <xf numFmtId="0" fontId="41" fillId="0" borderId="0" xfId="0" applyFont="1"/>
    <xf numFmtId="0" fontId="38" fillId="3" borderId="1" xfId="8" applyFont="1" applyFill="1" applyBorder="1" applyAlignment="1"/>
    <xf numFmtId="0" fontId="38" fillId="3" borderId="1" xfId="8" applyFont="1" applyFill="1" applyBorder="1" applyAlignment="1">
      <alignment horizontal="right"/>
    </xf>
    <xf numFmtId="0" fontId="12" fillId="3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187" fontId="4" fillId="0" borderId="0" xfId="3" applyNumberFormat="1" applyFont="1" applyFill="1" applyBorder="1"/>
    <xf numFmtId="187" fontId="3" fillId="0" borderId="0" xfId="3" applyNumberFormat="1" applyFont="1" applyFill="1" applyBorder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187" fontId="3" fillId="17" borderId="2" xfId="3" applyNumberFormat="1" applyFont="1" applyFill="1" applyBorder="1"/>
    <xf numFmtId="0" fontId="4" fillId="17" borderId="2" xfId="0" applyFont="1" applyFill="1" applyBorder="1" applyAlignment="1">
      <alignment horizontal="center"/>
    </xf>
    <xf numFmtId="187" fontId="4" fillId="17" borderId="2" xfId="3" applyNumberFormat="1" applyFont="1" applyFill="1" applyBorder="1"/>
    <xf numFmtId="187" fontId="4" fillId="17" borderId="13" xfId="0" applyNumberFormat="1" applyFont="1" applyFill="1" applyBorder="1"/>
    <xf numFmtId="187" fontId="4" fillId="17" borderId="13" xfId="3" applyNumberFormat="1" applyFont="1" applyFill="1" applyBorder="1"/>
    <xf numFmtId="0" fontId="4" fillId="0" borderId="13" xfId="0" applyFont="1" applyFill="1" applyBorder="1"/>
    <xf numFmtId="0" fontId="4" fillId="0" borderId="11" xfId="0" applyFont="1" applyFill="1" applyBorder="1"/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0" borderId="3" xfId="0" applyNumberFormat="1" applyFont="1" applyFill="1" applyBorder="1" applyAlignment="1"/>
    <xf numFmtId="187" fontId="4" fillId="20" borderId="4" xfId="0" applyNumberFormat="1" applyFont="1" applyFill="1" applyBorder="1" applyAlignment="1"/>
    <xf numFmtId="187" fontId="4" fillId="20" borderId="2" xfId="0" applyNumberFormat="1" applyFont="1" applyFill="1" applyBorder="1" applyAlignment="1"/>
    <xf numFmtId="187" fontId="4" fillId="20" borderId="11" xfId="0" applyNumberFormat="1" applyFont="1" applyFill="1" applyBorder="1" applyAlignment="1"/>
    <xf numFmtId="0" fontId="3" fillId="20" borderId="11" xfId="0" applyFont="1" applyFill="1" applyBorder="1"/>
    <xf numFmtId="187" fontId="3" fillId="20" borderId="14" xfId="3" applyNumberFormat="1" applyFont="1" applyFill="1" applyBorder="1"/>
    <xf numFmtId="187" fontId="3" fillId="20" borderId="2" xfId="3" applyNumberFormat="1" applyFont="1" applyFill="1" applyBorder="1"/>
    <xf numFmtId="0" fontId="3" fillId="20" borderId="3" xfId="0" applyFont="1" applyFill="1" applyBorder="1"/>
    <xf numFmtId="0" fontId="3" fillId="20" borderId="3" xfId="0" applyFont="1" applyFill="1" applyBorder="1" applyAlignment="1">
      <alignment horizontal="center"/>
    </xf>
    <xf numFmtId="187" fontId="28" fillId="20" borderId="15" xfId="0" applyNumberFormat="1" applyFont="1" applyFill="1" applyBorder="1" applyAlignment="1">
      <alignment horizontal="center" vertical="top"/>
    </xf>
    <xf numFmtId="0" fontId="3" fillId="20" borderId="2" xfId="0" applyFont="1" applyFill="1" applyBorder="1" applyAlignment="1">
      <alignment horizontal="center"/>
    </xf>
    <xf numFmtId="43" fontId="3" fillId="17" borderId="2" xfId="3" applyFont="1" applyFill="1" applyBorder="1"/>
    <xf numFmtId="0" fontId="4" fillId="17" borderId="0" xfId="0" applyFont="1" applyFill="1" applyAlignment="1">
      <alignment vertical="center"/>
    </xf>
    <xf numFmtId="43" fontId="4" fillId="0" borderId="13" xfId="3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3" fillId="0" borderId="0" xfId="0" applyFont="1"/>
    <xf numFmtId="0" fontId="4" fillId="17" borderId="2" xfId="0" applyFont="1" applyFill="1" applyBorder="1" applyAlignment="1">
      <alignment horizontal="center" vertical="center" wrapText="1"/>
    </xf>
    <xf numFmtId="43" fontId="15" fillId="17" borderId="2" xfId="3" applyFont="1" applyFill="1" applyBorder="1"/>
    <xf numFmtId="43" fontId="3" fillId="16" borderId="2" xfId="3" applyFont="1" applyFill="1" applyBorder="1"/>
    <xf numFmtId="43" fontId="4" fillId="17" borderId="13" xfId="3" applyFont="1" applyFill="1" applyBorder="1" applyAlignment="1">
      <alignment horizontal="center" vertical="center" wrapText="1"/>
    </xf>
    <xf numFmtId="43" fontId="25" fillId="17" borderId="2" xfId="3" applyFont="1" applyFill="1" applyBorder="1"/>
    <xf numFmtId="0" fontId="44" fillId="0" borderId="2" xfId="1" applyFont="1" applyFill="1" applyBorder="1" applyAlignment="1"/>
    <xf numFmtId="43" fontId="0" fillId="17" borderId="2" xfId="0" applyNumberFormat="1" applyFill="1" applyBorder="1"/>
    <xf numFmtId="0" fontId="4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17" borderId="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7" borderId="0" xfId="0" applyNumberFormat="1" applyFont="1" applyFill="1"/>
    <xf numFmtId="43" fontId="14" fillId="0" borderId="12" xfId="3" applyFont="1" applyBorder="1" applyAlignment="1">
      <alignment vertical="center"/>
    </xf>
    <xf numFmtId="43" fontId="27" fillId="0" borderId="0" xfId="3" applyFont="1" applyFill="1" applyBorder="1" applyAlignment="1">
      <alignment wrapText="1"/>
    </xf>
    <xf numFmtId="43" fontId="27" fillId="5" borderId="0" xfId="3" applyFont="1" applyFill="1" applyBorder="1" applyAlignment="1">
      <alignment wrapText="1"/>
    </xf>
    <xf numFmtId="43" fontId="27" fillId="0" borderId="0" xfId="3" applyFont="1" applyFill="1" applyBorder="1" applyAlignment="1">
      <alignment vertical="top" wrapText="1"/>
    </xf>
    <xf numFmtId="43" fontId="12" fillId="0" borderId="0" xfId="3" applyFont="1"/>
    <xf numFmtId="43" fontId="19" fillId="0" borderId="2" xfId="3" applyFont="1" applyFill="1" applyBorder="1" applyAlignment="1">
      <alignment wrapText="1"/>
    </xf>
    <xf numFmtId="43" fontId="3" fillId="0" borderId="2" xfId="0" applyNumberFormat="1" applyFont="1" applyBorder="1"/>
    <xf numFmtId="0" fontId="19" fillId="17" borderId="2" xfId="6" applyFont="1" applyFill="1" applyBorder="1" applyAlignment="1">
      <alignment wrapText="1"/>
    </xf>
    <xf numFmtId="0" fontId="3" fillId="17" borderId="2" xfId="0" applyFont="1" applyFill="1" applyBorder="1" applyAlignment="1">
      <alignment horizontal="center"/>
    </xf>
    <xf numFmtId="43" fontId="19" fillId="17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7" borderId="2" xfId="3" applyFont="1" applyFill="1" applyBorder="1" applyAlignment="1">
      <alignment horizontal="center"/>
    </xf>
    <xf numFmtId="0" fontId="0" fillId="0" borderId="0" xfId="0" applyFill="1"/>
    <xf numFmtId="0" fontId="3" fillId="17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6" borderId="2" xfId="0" applyFont="1" applyFill="1" applyBorder="1" applyAlignment="1">
      <alignment horizontal="center"/>
    </xf>
    <xf numFmtId="43" fontId="0" fillId="16" borderId="2" xfId="3" applyFont="1" applyFill="1" applyBorder="1"/>
    <xf numFmtId="43" fontId="4" fillId="16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7" borderId="2" xfId="3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187" fontId="3" fillId="21" borderId="2" xfId="0" applyNumberFormat="1" applyFont="1" applyFill="1" applyBorder="1"/>
    <xf numFmtId="187" fontId="4" fillId="18" borderId="2" xfId="0" applyNumberFormat="1" applyFont="1" applyFill="1" applyBorder="1" applyAlignment="1">
      <alignment horizontal="center"/>
    </xf>
    <xf numFmtId="43" fontId="3" fillId="21" borderId="2" xfId="0" applyNumberFormat="1" applyFont="1" applyFill="1" applyBorder="1"/>
    <xf numFmtId="0" fontId="3" fillId="0" borderId="2" xfId="0" applyNumberFormat="1" applyFont="1" applyBorder="1"/>
    <xf numFmtId="187" fontId="3" fillId="19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6" fillId="17" borderId="0" xfId="0" applyFont="1" applyFill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 applyAlignment="1">
      <alignment horizontal="center" vertical="top" wrapText="1"/>
    </xf>
    <xf numFmtId="0" fontId="42" fillId="0" borderId="2" xfId="0" applyFont="1" applyFill="1" applyBorder="1" applyAlignment="1">
      <alignment horizontal="center" vertical="center" wrapText="1" readingOrder="1"/>
    </xf>
    <xf numFmtId="0" fontId="7" fillId="22" borderId="39" xfId="0" applyFont="1" applyFill="1" applyBorder="1" applyAlignment="1">
      <alignment horizontal="center" vertical="center" wrapText="1" readingOrder="1"/>
    </xf>
    <xf numFmtId="187" fontId="3" fillId="0" borderId="14" xfId="3" applyNumberFormat="1" applyFont="1" applyBorder="1"/>
    <xf numFmtId="187" fontId="3" fillId="0" borderId="2" xfId="3" applyNumberFormat="1" applyFont="1" applyBorder="1"/>
    <xf numFmtId="187" fontId="4" fillId="0" borderId="13" xfId="3" applyNumberFormat="1" applyFont="1" applyFill="1" applyBorder="1"/>
    <xf numFmtId="43" fontId="3" fillId="0" borderId="2" xfId="3" applyFont="1" applyFill="1" applyBorder="1" applyAlignment="1">
      <alignment vertical="top" wrapText="1"/>
    </xf>
    <xf numFmtId="0" fontId="35" fillId="5" borderId="0" xfId="0" applyFont="1" applyFill="1" applyBorder="1" applyAlignment="1">
      <alignment horizontal="center"/>
    </xf>
    <xf numFmtId="0" fontId="48" fillId="22" borderId="39" xfId="0" applyFont="1" applyFill="1" applyBorder="1" applyAlignment="1">
      <alignment horizontal="center" vertical="center" wrapText="1" readingOrder="1"/>
    </xf>
    <xf numFmtId="0" fontId="48" fillId="22" borderId="40" xfId="0" applyFont="1" applyFill="1" applyBorder="1" applyAlignment="1">
      <alignment horizontal="center" vertical="center" wrapText="1" readingOrder="1"/>
    </xf>
    <xf numFmtId="0" fontId="48" fillId="22" borderId="40" xfId="0" applyFont="1" applyFill="1" applyBorder="1" applyAlignment="1">
      <alignment horizontal="left" vertical="center" wrapText="1" readingOrder="1"/>
    </xf>
    <xf numFmtId="0" fontId="1" fillId="22" borderId="40" xfId="0" applyFont="1" applyFill="1" applyBorder="1" applyAlignment="1">
      <alignment horizontal="center" vertical="top" wrapText="1"/>
    </xf>
    <xf numFmtId="0" fontId="49" fillId="22" borderId="40" xfId="0" applyFont="1" applyFill="1" applyBorder="1" applyAlignment="1">
      <alignment horizontal="left" vertical="center" wrapText="1" readingOrder="1"/>
    </xf>
    <xf numFmtId="0" fontId="1" fillId="22" borderId="41" xfId="0" applyFont="1" applyFill="1" applyBorder="1" applyAlignment="1">
      <alignment horizontal="center" vertical="top" wrapText="1"/>
    </xf>
    <xf numFmtId="0" fontId="48" fillId="22" borderId="41" xfId="0" applyFont="1" applyFill="1" applyBorder="1" applyAlignment="1">
      <alignment horizontal="left" vertical="center" wrapText="1" readingOrder="1"/>
    </xf>
    <xf numFmtId="0" fontId="50" fillId="23" borderId="42" xfId="0" applyFont="1" applyFill="1" applyBorder="1" applyAlignment="1">
      <alignment horizontal="center" vertical="center" wrapText="1" readingOrder="1"/>
    </xf>
    <xf numFmtId="0" fontId="50" fillId="24" borderId="43" xfId="0" applyFont="1" applyFill="1" applyBorder="1" applyAlignment="1">
      <alignment horizontal="center" vertical="center" wrapText="1" readingOrder="1"/>
    </xf>
    <xf numFmtId="0" fontId="35" fillId="24" borderId="43" xfId="0" applyFont="1" applyFill="1" applyBorder="1" applyAlignment="1">
      <alignment horizontal="center" vertical="center" wrapText="1" readingOrder="1"/>
    </xf>
    <xf numFmtId="0" fontId="50" fillId="23" borderId="43" xfId="0" applyFont="1" applyFill="1" applyBorder="1" applyAlignment="1">
      <alignment horizontal="center" vertical="center" wrapText="1" readingOrder="1"/>
    </xf>
    <xf numFmtId="0" fontId="35" fillId="23" borderId="43" xfId="0" applyFont="1" applyFill="1" applyBorder="1" applyAlignment="1">
      <alignment horizontal="center" vertical="center" wrapText="1" readingOrder="1"/>
    </xf>
    <xf numFmtId="0" fontId="50" fillId="23" borderId="39" xfId="0" applyFont="1" applyFill="1" applyBorder="1" applyAlignment="1">
      <alignment horizontal="center" vertical="center" wrapText="1" readingOrder="1"/>
    </xf>
    <xf numFmtId="0" fontId="50" fillId="24" borderId="39" xfId="0" applyFont="1" applyFill="1" applyBorder="1" applyAlignment="1">
      <alignment horizontal="center" vertical="center" wrapText="1" readingOrder="1"/>
    </xf>
    <xf numFmtId="0" fontId="35" fillId="24" borderId="39" xfId="0" applyFont="1" applyFill="1" applyBorder="1" applyAlignment="1">
      <alignment horizontal="center" vertical="center" wrapText="1" readingOrder="1"/>
    </xf>
    <xf numFmtId="0" fontId="35" fillId="23" borderId="39" xfId="0" applyFont="1" applyFill="1" applyBorder="1" applyAlignment="1">
      <alignment horizontal="center" vertical="center" wrapText="1" readingOrder="1"/>
    </xf>
    <xf numFmtId="0" fontId="50" fillId="23" borderId="42" xfId="0" applyFont="1" applyFill="1" applyBorder="1" applyAlignment="1">
      <alignment horizontal="left" vertical="center" readingOrder="1"/>
    </xf>
    <xf numFmtId="0" fontId="50" fillId="24" borderId="43" xfId="0" applyFont="1" applyFill="1" applyBorder="1" applyAlignment="1">
      <alignment horizontal="left" vertical="center" readingOrder="1"/>
    </xf>
    <xf numFmtId="0" fontId="50" fillId="23" borderId="39" xfId="0" applyFont="1" applyFill="1" applyBorder="1" applyAlignment="1">
      <alignment horizontal="left" vertical="center" readingOrder="1"/>
    </xf>
    <xf numFmtId="0" fontId="50" fillId="24" borderId="39" xfId="0" applyFont="1" applyFill="1" applyBorder="1" applyAlignment="1">
      <alignment horizontal="left" vertical="center" readingOrder="1"/>
    </xf>
    <xf numFmtId="0" fontId="50" fillId="23" borderId="43" xfId="0" applyFont="1" applyFill="1" applyBorder="1" applyAlignment="1">
      <alignment horizontal="left" vertical="center" readingOrder="1"/>
    </xf>
    <xf numFmtId="0" fontId="15" fillId="5" borderId="0" xfId="0" applyFont="1" applyFill="1" applyBorder="1" applyAlignment="1">
      <alignment horizontal="center"/>
    </xf>
    <xf numFmtId="0" fontId="37" fillId="5" borderId="0" xfId="0" applyFont="1" applyFill="1" applyBorder="1" applyAlignment="1">
      <alignment horizontal="center"/>
    </xf>
    <xf numFmtId="0" fontId="51" fillId="0" borderId="0" xfId="0" applyFont="1"/>
    <xf numFmtId="0" fontId="51" fillId="6" borderId="12" xfId="0" applyFont="1" applyFill="1" applyBorder="1" applyAlignment="1">
      <alignment horizontal="centerContinuous"/>
    </xf>
    <xf numFmtId="0" fontId="51" fillId="6" borderId="0" xfId="0" applyFont="1" applyFill="1" applyBorder="1" applyAlignment="1">
      <alignment horizontal="centerContinuous"/>
    </xf>
    <xf numFmtId="0" fontId="4" fillId="6" borderId="11" xfId="0" applyFont="1" applyFill="1" applyBorder="1" applyAlignment="1">
      <alignment horizontal="centerContinuous"/>
    </xf>
    <xf numFmtId="0" fontId="3" fillId="0" borderId="0" xfId="0" applyFont="1" applyFill="1" applyAlignment="1">
      <alignment vertical="center"/>
    </xf>
    <xf numFmtId="187" fontId="3" fillId="0" borderId="3" xfId="3" applyNumberFormat="1" applyFont="1" applyFill="1" applyBorder="1"/>
    <xf numFmtId="187" fontId="3" fillId="17" borderId="3" xfId="3" applyNumberFormat="1" applyFont="1" applyFill="1" applyBorder="1"/>
    <xf numFmtId="187" fontId="3" fillId="4" borderId="2" xfId="3" applyNumberFormat="1" applyFont="1" applyFill="1" applyBorder="1"/>
    <xf numFmtId="187" fontId="4" fillId="4" borderId="2" xfId="3" applyNumberFormat="1" applyFont="1" applyFill="1" applyBorder="1"/>
    <xf numFmtId="43" fontId="0" fillId="0" borderId="0" xfId="3" applyFont="1"/>
    <xf numFmtId="187" fontId="0" fillId="4" borderId="0" xfId="0" applyNumberFormat="1" applyFill="1" applyAlignment="1">
      <alignment horizontal="center"/>
    </xf>
    <xf numFmtId="43" fontId="0" fillId="4" borderId="0" xfId="3" applyFont="1" applyFill="1"/>
    <xf numFmtId="0" fontId="29" fillId="0" borderId="0" xfId="0" applyFont="1" applyFill="1" applyAlignment="1">
      <alignment horizontal="center"/>
    </xf>
    <xf numFmtId="43" fontId="29" fillId="0" borderId="0" xfId="3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2" fillId="22" borderId="39" xfId="0" applyFont="1" applyFill="1" applyBorder="1" applyAlignment="1">
      <alignment horizontal="center" vertical="center" wrapText="1" readingOrder="1"/>
    </xf>
    <xf numFmtId="0" fontId="52" fillId="22" borderId="40" xfId="0" applyFont="1" applyFill="1" applyBorder="1" applyAlignment="1">
      <alignment horizontal="center" vertical="center" wrapText="1" readingOrder="1"/>
    </xf>
    <xf numFmtId="0" fontId="52" fillId="22" borderId="40" xfId="0" applyFont="1" applyFill="1" applyBorder="1" applyAlignment="1">
      <alignment horizontal="left" vertical="center" wrapText="1" readingOrder="1"/>
    </xf>
    <xf numFmtId="0" fontId="12" fillId="22" borderId="40" xfId="0" applyFont="1" applyFill="1" applyBorder="1" applyAlignment="1">
      <alignment horizontal="center" vertical="top" wrapText="1"/>
    </xf>
    <xf numFmtId="0" fontId="53" fillId="22" borderId="40" xfId="0" applyFont="1" applyFill="1" applyBorder="1" applyAlignment="1">
      <alignment horizontal="left" vertical="center" wrapText="1" readingOrder="1"/>
    </xf>
    <xf numFmtId="0" fontId="12" fillId="22" borderId="41" xfId="0" applyFont="1" applyFill="1" applyBorder="1" applyAlignment="1">
      <alignment horizontal="center" vertical="top" wrapText="1"/>
    </xf>
    <xf numFmtId="0" fontId="52" fillId="22" borderId="41" xfId="0" applyFont="1" applyFill="1" applyBorder="1" applyAlignment="1">
      <alignment horizontal="left" vertical="center" wrapText="1" readingOrder="1"/>
    </xf>
    <xf numFmtId="0" fontId="54" fillId="23" borderId="42" xfId="0" applyFont="1" applyFill="1" applyBorder="1" applyAlignment="1">
      <alignment horizontal="center" vertical="center" wrapText="1" readingOrder="1"/>
    </xf>
    <xf numFmtId="0" fontId="54" fillId="23" borderId="42" xfId="0" applyFont="1" applyFill="1" applyBorder="1" applyAlignment="1">
      <alignment horizontal="left" vertical="center" readingOrder="1"/>
    </xf>
    <xf numFmtId="0" fontId="54" fillId="24" borderId="43" xfId="0" applyFont="1" applyFill="1" applyBorder="1" applyAlignment="1">
      <alignment horizontal="center" vertical="center" wrapText="1" readingOrder="1"/>
    </xf>
    <xf numFmtId="0" fontId="55" fillId="24" borderId="43" xfId="0" applyFont="1" applyFill="1" applyBorder="1" applyAlignment="1">
      <alignment horizontal="center" vertical="center" wrapText="1" readingOrder="1"/>
    </xf>
    <xf numFmtId="0" fontId="54" fillId="24" borderId="43" xfId="0" applyFont="1" applyFill="1" applyBorder="1" applyAlignment="1">
      <alignment horizontal="left" vertical="center" readingOrder="1"/>
    </xf>
    <xf numFmtId="0" fontId="54" fillId="23" borderId="39" xfId="0" applyFont="1" applyFill="1" applyBorder="1" applyAlignment="1">
      <alignment horizontal="center" vertical="center" wrapText="1" readingOrder="1"/>
    </xf>
    <xf numFmtId="0" fontId="54" fillId="23" borderId="39" xfId="0" applyFont="1" applyFill="1" applyBorder="1" applyAlignment="1">
      <alignment horizontal="left" vertical="center" readingOrder="1"/>
    </xf>
    <xf numFmtId="0" fontId="54" fillId="24" borderId="39" xfId="0" applyFont="1" applyFill="1" applyBorder="1" applyAlignment="1">
      <alignment horizontal="center" vertical="center" wrapText="1" readingOrder="1"/>
    </xf>
    <xf numFmtId="0" fontId="55" fillId="24" borderId="39" xfId="0" applyFont="1" applyFill="1" applyBorder="1" applyAlignment="1">
      <alignment horizontal="center" vertical="center" wrapText="1" readingOrder="1"/>
    </xf>
    <xf numFmtId="0" fontId="54" fillId="24" borderId="39" xfId="0" applyFont="1" applyFill="1" applyBorder="1" applyAlignment="1">
      <alignment horizontal="left" vertical="center" readingOrder="1"/>
    </xf>
    <xf numFmtId="0" fontId="54" fillId="23" borderId="43" xfId="0" applyFont="1" applyFill="1" applyBorder="1" applyAlignment="1">
      <alignment horizontal="center" vertical="center" wrapText="1" readingOrder="1"/>
    </xf>
    <xf numFmtId="0" fontId="55" fillId="23" borderId="43" xfId="0" applyFont="1" applyFill="1" applyBorder="1" applyAlignment="1">
      <alignment horizontal="center" vertical="center" wrapText="1" readingOrder="1"/>
    </xf>
    <xf numFmtId="0" fontId="54" fillId="23" borderId="43" xfId="0" applyFont="1" applyFill="1" applyBorder="1" applyAlignment="1">
      <alignment horizontal="left" vertical="center" readingOrder="1"/>
    </xf>
    <xf numFmtId="0" fontId="55" fillId="23" borderId="39" xfId="0" applyFont="1" applyFill="1" applyBorder="1" applyAlignment="1">
      <alignment horizontal="center" vertical="center" wrapText="1" readingOrder="1"/>
    </xf>
    <xf numFmtId="0" fontId="3" fillId="3" borderId="0" xfId="0" applyFont="1" applyFill="1"/>
    <xf numFmtId="0" fontId="3" fillId="14" borderId="0" xfId="0" applyFont="1" applyFill="1"/>
    <xf numFmtId="0" fontId="3" fillId="26" borderId="0" xfId="0" applyFont="1" applyFill="1"/>
    <xf numFmtId="0" fontId="56" fillId="0" borderId="0" xfId="0" applyFont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187" fontId="0" fillId="4" borderId="0" xfId="0" applyNumberFormat="1" applyFill="1"/>
    <xf numFmtId="0" fontId="3" fillId="19" borderId="0" xfId="0" applyFont="1" applyFill="1"/>
    <xf numFmtId="43" fontId="1" fillId="7" borderId="17" xfId="3" applyFont="1" applyFill="1" applyBorder="1"/>
    <xf numFmtId="187" fontId="4" fillId="20" borderId="2" xfId="3" applyNumberFormat="1" applyFont="1" applyFill="1" applyBorder="1"/>
    <xf numFmtId="189" fontId="27" fillId="5" borderId="2" xfId="3" applyNumberFormat="1" applyFont="1" applyFill="1" applyBorder="1" applyAlignment="1">
      <alignment wrapText="1"/>
    </xf>
    <xf numFmtId="189" fontId="27" fillId="0" borderId="2" xfId="3" applyNumberFormat="1" applyFont="1" applyFill="1" applyBorder="1" applyAlignment="1">
      <alignment wrapText="1"/>
    </xf>
    <xf numFmtId="43" fontId="19" fillId="5" borderId="2" xfId="3" applyFont="1" applyFill="1" applyBorder="1" applyAlignment="1">
      <alignment wrapText="1"/>
    </xf>
    <xf numFmtId="43" fontId="3" fillId="0" borderId="2" xfId="0" applyNumberFormat="1" applyFont="1" applyFill="1" applyBorder="1"/>
    <xf numFmtId="0" fontId="16" fillId="0" borderId="18" xfId="0" applyFont="1" applyFill="1" applyBorder="1" applyAlignment="1">
      <alignment horizontal="center" wrapText="1"/>
    </xf>
    <xf numFmtId="0" fontId="4" fillId="11" borderId="20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4" fillId="11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88" fontId="10" fillId="27" borderId="2" xfId="0" applyNumberFormat="1" applyFont="1" applyFill="1" applyBorder="1" applyAlignment="1">
      <alignment horizontal="center"/>
    </xf>
    <xf numFmtId="0" fontId="22" fillId="27" borderId="3" xfId="0" applyFont="1" applyFill="1" applyBorder="1" applyAlignment="1">
      <alignment horizontal="center"/>
    </xf>
    <xf numFmtId="0" fontId="22" fillId="27" borderId="23" xfId="0" applyFont="1" applyFill="1" applyBorder="1" applyAlignment="1">
      <alignment horizontal="center"/>
    </xf>
    <xf numFmtId="0" fontId="2" fillId="7" borderId="2" xfId="0" applyFont="1" applyFill="1" applyBorder="1"/>
    <xf numFmtId="0" fontId="3" fillId="0" borderId="2" xfId="0" applyFont="1" applyBorder="1" applyAlignment="1">
      <alignment horizontal="center" vertical="top" wrapText="1"/>
    </xf>
    <xf numFmtId="187" fontId="3" fillId="0" borderId="3" xfId="3" applyNumberFormat="1" applyFont="1" applyFill="1" applyBorder="1" applyAlignment="1">
      <alignment wrapText="1"/>
    </xf>
    <xf numFmtId="0" fontId="0" fillId="3" borderId="0" xfId="0" applyFill="1"/>
    <xf numFmtId="0" fontId="33" fillId="0" borderId="0" xfId="0" applyFont="1" applyFill="1"/>
    <xf numFmtId="0" fontId="1" fillId="0" borderId="0" xfId="10" applyFont="1" applyAlignment="1">
      <alignment vertical="top" wrapText="1"/>
    </xf>
    <xf numFmtId="0" fontId="2" fillId="5" borderId="0" xfId="10" applyFont="1" applyFill="1" applyAlignment="1">
      <alignment horizontal="center" vertical="top" wrapText="1"/>
    </xf>
    <xf numFmtId="0" fontId="2" fillId="5" borderId="0" xfId="10" applyFont="1" applyFill="1" applyAlignment="1">
      <alignment horizontal="left" vertical="top" wrapText="1"/>
    </xf>
    <xf numFmtId="43" fontId="2" fillId="5" borderId="0" xfId="3" applyNumberFormat="1" applyFont="1" applyFill="1" applyAlignment="1">
      <alignment vertical="top" wrapText="1"/>
    </xf>
    <xf numFmtId="0" fontId="9" fillId="0" borderId="0" xfId="10" applyFont="1" applyAlignment="1">
      <alignment vertical="top" wrapText="1"/>
    </xf>
    <xf numFmtId="43" fontId="2" fillId="17" borderId="13" xfId="3" applyNumberFormat="1" applyFont="1" applyFill="1" applyBorder="1" applyAlignment="1">
      <alignment horizontal="center" vertical="top" wrapText="1"/>
    </xf>
    <xf numFmtId="0" fontId="9" fillId="0" borderId="0" xfId="10" applyFont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  <protection locked="0"/>
    </xf>
    <xf numFmtId="3" fontId="1" fillId="0" borderId="2" xfId="0" applyNumberFormat="1" applyFont="1" applyFill="1" applyBorder="1" applyAlignment="1">
      <alignment horizontal="center" vertical="top" wrapText="1"/>
    </xf>
    <xf numFmtId="43" fontId="1" fillId="0" borderId="2" xfId="3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1" fontId="9" fillId="0" borderId="2" xfId="0" applyNumberFormat="1" applyFont="1" applyFill="1" applyBorder="1" applyAlignment="1">
      <alignment horizontal="center" vertical="top" wrapText="1"/>
    </xf>
    <xf numFmtId="1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43" fontId="9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44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43" fontId="1" fillId="0" borderId="2" xfId="3" applyFont="1" applyBorder="1" applyAlignment="1">
      <alignment horizontal="center" vertical="top" wrapText="1"/>
    </xf>
    <xf numFmtId="43" fontId="9" fillId="0" borderId="2" xfId="0" applyNumberFormat="1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1" fontId="9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4" fontId="1" fillId="0" borderId="30" xfId="0" applyNumberFormat="1" applyFont="1" applyBorder="1" applyAlignment="1">
      <alignment horizontal="center" vertical="top"/>
    </xf>
    <xf numFmtId="43" fontId="1" fillId="0" borderId="2" xfId="3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44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4" fontId="1" fillId="0" borderId="44" xfId="0" applyNumberFormat="1" applyFont="1" applyBorder="1" applyAlignment="1">
      <alignment horizontal="center" vertical="top"/>
    </xf>
    <xf numFmtId="43" fontId="1" fillId="0" borderId="10" xfId="3" applyNumberFormat="1" applyFont="1" applyBorder="1" applyAlignment="1">
      <alignment horizontal="left" vertical="top"/>
    </xf>
    <xf numFmtId="43" fontId="4" fillId="3" borderId="2" xfId="3" applyFont="1" applyFill="1" applyBorder="1" applyAlignment="1">
      <alignment vertical="top" wrapText="1"/>
    </xf>
    <xf numFmtId="43" fontId="4" fillId="3" borderId="2" xfId="3" applyNumberFormat="1" applyFont="1" applyFill="1" applyBorder="1" applyAlignment="1">
      <alignment vertical="top" wrapText="1"/>
    </xf>
    <xf numFmtId="43" fontId="2" fillId="3" borderId="2" xfId="3" applyFont="1" applyFill="1" applyBorder="1" applyAlignment="1">
      <alignment horizontal="center" vertical="top" wrapText="1"/>
    </xf>
    <xf numFmtId="191" fontId="2" fillId="3" borderId="2" xfId="10" applyNumberFormat="1" applyFont="1" applyFill="1" applyBorder="1" applyAlignment="1">
      <alignment horizontal="left" vertical="top" wrapText="1"/>
    </xf>
    <xf numFmtId="0" fontId="1" fillId="3" borderId="2" xfId="10" applyFont="1" applyFill="1" applyBorder="1" applyAlignment="1">
      <alignment vertical="top" wrapText="1"/>
    </xf>
    <xf numFmtId="0" fontId="1" fillId="3" borderId="0" xfId="10" applyFont="1" applyFill="1" applyAlignment="1">
      <alignment vertical="top" wrapText="1"/>
    </xf>
    <xf numFmtId="0" fontId="1" fillId="0" borderId="0" xfId="10" applyFont="1" applyAlignment="1">
      <alignment horizontal="center" vertical="top" wrapText="1"/>
    </xf>
    <xf numFmtId="0" fontId="1" fillId="0" borderId="0" xfId="10" applyFont="1" applyAlignment="1">
      <alignment horizontal="left" vertical="top" wrapText="1"/>
    </xf>
    <xf numFmtId="43" fontId="1" fillId="0" borderId="0" xfId="3" applyNumberFormat="1" applyFont="1" applyAlignment="1">
      <alignment vertical="top" wrapText="1"/>
    </xf>
    <xf numFmtId="43" fontId="59" fillId="0" borderId="0" xfId="3" applyNumberFormat="1" applyFont="1" applyAlignment="1">
      <alignment vertical="top" wrapText="1"/>
    </xf>
    <xf numFmtId="43" fontId="1" fillId="0" borderId="0" xfId="10" applyNumberFormat="1" applyFont="1" applyAlignment="1">
      <alignment horizontal="left" vertical="top" wrapText="1"/>
    </xf>
    <xf numFmtId="43" fontId="60" fillId="0" borderId="0" xfId="3" applyNumberFormat="1" applyFont="1" applyAlignment="1">
      <alignment vertical="top" wrapText="1"/>
    </xf>
    <xf numFmtId="0" fontId="2" fillId="7" borderId="14" xfId="10" applyFont="1" applyFill="1" applyBorder="1" applyAlignment="1">
      <alignment horizontal="center" vertical="center" wrapText="1"/>
    </xf>
    <xf numFmtId="43" fontId="2" fillId="7" borderId="14" xfId="3" applyNumberFormat="1" applyFont="1" applyFill="1" applyBorder="1" applyAlignment="1">
      <alignment horizontal="center" vertical="center" wrapText="1"/>
    </xf>
    <xf numFmtId="43" fontId="2" fillId="7" borderId="13" xfId="3" applyNumberFormat="1" applyFont="1" applyFill="1" applyBorder="1" applyAlignment="1">
      <alignment horizontal="center" vertical="top" wrapText="1"/>
    </xf>
    <xf numFmtId="0" fontId="9" fillId="7" borderId="13" xfId="11" applyFont="1" applyFill="1" applyBorder="1" applyAlignment="1">
      <alignment horizontal="center" vertical="top" wrapText="1"/>
    </xf>
    <xf numFmtId="0" fontId="9" fillId="7" borderId="2" xfId="11" applyFont="1" applyFill="1" applyBorder="1" applyAlignment="1">
      <alignment horizontal="center" vertical="top" wrapText="1"/>
    </xf>
    <xf numFmtId="0" fontId="9" fillId="7" borderId="0" xfId="10" applyFont="1" applyFill="1" applyAlignment="1">
      <alignment horizontal="center" vertical="top" wrapText="1"/>
    </xf>
    <xf numFmtId="187" fontId="37" fillId="0" borderId="3" xfId="3" applyNumberFormat="1" applyFont="1" applyFill="1" applyBorder="1"/>
    <xf numFmtId="0" fontId="33" fillId="0" borderId="0" xfId="0" applyFont="1" applyFill="1" applyAlignment="1">
      <alignment horizontal="center"/>
    </xf>
    <xf numFmtId="192" fontId="3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192" fontId="3" fillId="0" borderId="0" xfId="0" applyNumberFormat="1" applyFont="1" applyFill="1" applyAlignment="1">
      <alignment horizontal="right"/>
    </xf>
    <xf numFmtId="192" fontId="3" fillId="0" borderId="2" xfId="0" applyNumberFormat="1" applyFont="1" applyFill="1" applyBorder="1" applyAlignment="1">
      <alignment horizontal="right"/>
    </xf>
    <xf numFmtId="192" fontId="3" fillId="0" borderId="2" xfId="3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64" fillId="0" borderId="0" xfId="0" applyFont="1" applyFill="1" applyAlignment="1">
      <alignment horizontal="center" vertical="center"/>
    </xf>
    <xf numFmtId="192" fontId="64" fillId="0" borderId="0" xfId="0" applyNumberFormat="1" applyFont="1" applyFill="1" applyAlignment="1">
      <alignment horizontal="right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192" fontId="42" fillId="0" borderId="2" xfId="3" applyNumberFormat="1" applyFont="1" applyFill="1" applyBorder="1" applyAlignment="1">
      <alignment horizontal="right" vertical="center"/>
    </xf>
    <xf numFmtId="192" fontId="42" fillId="0" borderId="2" xfId="3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192" fontId="9" fillId="0" borderId="2" xfId="3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center" vertical="center"/>
    </xf>
    <xf numFmtId="192" fontId="9" fillId="0" borderId="30" xfId="3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192" fontId="15" fillId="0" borderId="2" xfId="3" applyNumberFormat="1" applyFont="1" applyFill="1" applyBorder="1" applyAlignment="1">
      <alignment horizontal="right"/>
    </xf>
    <xf numFmtId="0" fontId="15" fillId="0" borderId="0" xfId="0" applyFont="1" applyFill="1"/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43" fontId="15" fillId="0" borderId="2" xfId="3" applyFont="1" applyFill="1" applyBorder="1" applyAlignment="1">
      <alignment horizontal="center" vertical="center"/>
    </xf>
    <xf numFmtId="192" fontId="15" fillId="0" borderId="2" xfId="3" applyNumberFormat="1" applyFont="1" applyFill="1" applyBorder="1" applyAlignment="1">
      <alignment horizontal="center" vertical="center"/>
    </xf>
    <xf numFmtId="192" fontId="15" fillId="0" borderId="2" xfId="3" applyNumberFormat="1" applyFont="1" applyFill="1" applyBorder="1" applyAlignment="1">
      <alignment horizontal="right" vertical="center"/>
    </xf>
    <xf numFmtId="0" fontId="13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0" fontId="63" fillId="0" borderId="2" xfId="0" applyFont="1" applyFill="1" applyBorder="1"/>
    <xf numFmtId="43" fontId="3" fillId="0" borderId="2" xfId="3" applyFont="1" applyFill="1" applyBorder="1" applyAlignment="1">
      <alignment horizontal="center" vertical="center"/>
    </xf>
    <xf numFmtId="192" fontId="3" fillId="0" borderId="2" xfId="3" applyNumberFormat="1" applyFont="1" applyFill="1" applyBorder="1" applyAlignment="1">
      <alignment horizontal="right" vertical="center"/>
    </xf>
    <xf numFmtId="192" fontId="15" fillId="0" borderId="2" xfId="0" applyNumberFormat="1" applyFont="1" applyFill="1" applyBorder="1" applyAlignment="1">
      <alignment horizontal="right" vertical="center"/>
    </xf>
    <xf numFmtId="192" fontId="15" fillId="0" borderId="2" xfId="0" applyNumberFormat="1" applyFont="1" applyFill="1" applyBorder="1" applyAlignment="1">
      <alignment horizontal="right"/>
    </xf>
    <xf numFmtId="0" fontId="15" fillId="0" borderId="2" xfId="0" applyNumberFormat="1" applyFont="1" applyFill="1" applyBorder="1" applyAlignment="1">
      <alignment horizontal="center" vertical="center"/>
    </xf>
    <xf numFmtId="192" fontId="15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/>
    <xf numFmtId="0" fontId="15" fillId="0" borderId="2" xfId="0" applyFont="1" applyFill="1" applyBorder="1" applyAlignment="1">
      <alignment horizontal="center" vertical="center" wrapText="1"/>
    </xf>
    <xf numFmtId="192" fontId="3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top"/>
    </xf>
    <xf numFmtId="3" fontId="15" fillId="0" borderId="2" xfId="0" applyNumberFormat="1" applyFont="1" applyFill="1" applyBorder="1" applyAlignment="1">
      <alignment horizontal="center"/>
    </xf>
    <xf numFmtId="0" fontId="15" fillId="0" borderId="2" xfId="12" applyFont="1" applyFill="1" applyBorder="1" applyAlignment="1">
      <alignment horizontal="left" vertical="top"/>
    </xf>
    <xf numFmtId="0" fontId="15" fillId="0" borderId="2" xfId="12" applyFont="1" applyFill="1" applyBorder="1" applyAlignment="1">
      <alignment horizontal="center" vertical="top"/>
    </xf>
    <xf numFmtId="0" fontId="37" fillId="0" borderId="2" xfId="12" applyFont="1" applyFill="1" applyBorder="1" applyAlignment="1">
      <alignment horizontal="center" vertical="top"/>
    </xf>
    <xf numFmtId="3" fontId="15" fillId="0" borderId="2" xfId="12" applyNumberFormat="1" applyFont="1" applyFill="1" applyBorder="1" applyAlignment="1">
      <alignment horizontal="center"/>
    </xf>
    <xf numFmtId="192" fontId="15" fillId="0" borderId="2" xfId="12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3" fontId="3" fillId="3" borderId="2" xfId="3" applyFont="1" applyFill="1" applyBorder="1"/>
    <xf numFmtId="192" fontId="3" fillId="20" borderId="2" xfId="3" applyNumberFormat="1" applyFont="1" applyFill="1" applyBorder="1" applyAlignment="1">
      <alignment horizontal="center"/>
    </xf>
    <xf numFmtId="192" fontId="3" fillId="20" borderId="2" xfId="0" applyNumberFormat="1" applyFont="1" applyFill="1" applyBorder="1" applyAlignment="1">
      <alignment horizontal="right"/>
    </xf>
    <xf numFmtId="192" fontId="3" fillId="20" borderId="2" xfId="0" applyNumberFormat="1" applyFont="1" applyFill="1" applyBorder="1" applyAlignment="1">
      <alignment horizontal="center"/>
    </xf>
    <xf numFmtId="192" fontId="9" fillId="0" borderId="2" xfId="3" applyNumberFormat="1" applyFont="1" applyFill="1" applyBorder="1" applyAlignment="1">
      <alignment horizontal="center" vertical="center"/>
    </xf>
    <xf numFmtId="192" fontId="15" fillId="0" borderId="2" xfId="3" applyNumberFormat="1" applyFont="1" applyFill="1" applyBorder="1" applyAlignment="1">
      <alignment horizontal="center"/>
    </xf>
    <xf numFmtId="3" fontId="15" fillId="0" borderId="2" xfId="0" applyNumberFormat="1" applyFont="1" applyFill="1" applyBorder="1" applyAlignment="1">
      <alignment horizontal="center" vertical="center"/>
    </xf>
    <xf numFmtId="43" fontId="4" fillId="17" borderId="2" xfId="3" applyFont="1" applyFill="1" applyBorder="1"/>
    <xf numFmtId="0" fontId="4" fillId="5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66" fillId="0" borderId="0" xfId="0" applyFont="1"/>
    <xf numFmtId="0" fontId="42" fillId="17" borderId="13" xfId="11" applyFont="1" applyFill="1" applyBorder="1" applyAlignment="1">
      <alignment horizontal="center" vertical="top" wrapText="1"/>
    </xf>
    <xf numFmtId="0" fontId="42" fillId="17" borderId="2" xfId="11" applyFont="1" applyFill="1" applyBorder="1" applyAlignment="1">
      <alignment horizontal="center" vertical="top" wrapText="1"/>
    </xf>
    <xf numFmtId="192" fontId="9" fillId="7" borderId="2" xfId="3" applyNumberFormat="1" applyFont="1" applyFill="1" applyBorder="1" applyAlignment="1">
      <alignment horizontal="center" vertical="center"/>
    </xf>
    <xf numFmtId="192" fontId="15" fillId="7" borderId="2" xfId="3" applyNumberFormat="1" applyFont="1" applyFill="1" applyBorder="1" applyAlignment="1">
      <alignment horizontal="center" vertical="center"/>
    </xf>
    <xf numFmtId="3" fontId="15" fillId="7" borderId="2" xfId="0" applyNumberFormat="1" applyFont="1" applyFill="1" applyBorder="1" applyAlignment="1">
      <alignment horizontal="center" vertical="center"/>
    </xf>
    <xf numFmtId="3" fontId="15" fillId="7" borderId="2" xfId="0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192" fontId="3" fillId="7" borderId="2" xfId="0" applyNumberFormat="1" applyFont="1" applyFill="1" applyBorder="1" applyAlignment="1">
      <alignment horizontal="right"/>
    </xf>
    <xf numFmtId="192" fontId="3" fillId="7" borderId="2" xfId="3" applyNumberFormat="1" applyFont="1" applyFill="1" applyBorder="1" applyAlignment="1">
      <alignment horizontal="center"/>
    </xf>
    <xf numFmtId="0" fontId="33" fillId="7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192" fontId="64" fillId="0" borderId="0" xfId="3" applyNumberFormat="1" applyFont="1" applyFill="1" applyAlignment="1">
      <alignment horizontal="center" vertical="center"/>
    </xf>
    <xf numFmtId="0" fontId="42" fillId="0" borderId="3" xfId="0" applyFont="1" applyFill="1" applyBorder="1" applyAlignment="1">
      <alignment vertical="center"/>
    </xf>
    <xf numFmtId="0" fontId="42" fillId="0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0" fontId="9" fillId="0" borderId="2" xfId="0" applyFont="1" applyFill="1" applyBorder="1" applyAlignment="1">
      <alignment horizontal="center" vertical="center" wrapText="1"/>
    </xf>
    <xf numFmtId="192" fontId="15" fillId="0" borderId="0" xfId="0" applyNumberFormat="1" applyFont="1" applyFill="1"/>
    <xf numFmtId="192" fontId="7" fillId="0" borderId="0" xfId="0" applyNumberFormat="1" applyFont="1" applyFill="1"/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vertical="center"/>
    </xf>
    <xf numFmtId="43" fontId="15" fillId="5" borderId="2" xfId="3" applyFont="1" applyFill="1" applyBorder="1" applyAlignment="1">
      <alignment horizontal="center" vertical="center"/>
    </xf>
    <xf numFmtId="192" fontId="15" fillId="5" borderId="2" xfId="3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0" fontId="63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vertical="center"/>
    </xf>
    <xf numFmtId="0" fontId="9" fillId="7" borderId="0" xfId="0" applyFont="1" applyFill="1" applyAlignment="1">
      <alignment vertical="center"/>
    </xf>
    <xf numFmtId="192" fontId="9" fillId="0" borderId="0" xfId="3" applyNumberFormat="1" applyFont="1" applyFill="1" applyAlignment="1">
      <alignment horizontal="center" vertical="center"/>
    </xf>
    <xf numFmtId="187" fontId="57" fillId="0" borderId="2" xfId="0" applyNumberFormat="1" applyFont="1" applyFill="1" applyBorder="1"/>
    <xf numFmtId="187" fontId="4" fillId="3" borderId="0" xfId="3" applyNumberFormat="1" applyFont="1" applyFill="1" applyBorder="1"/>
    <xf numFmtId="0" fontId="0" fillId="0" borderId="0" xfId="0" applyBorder="1"/>
    <xf numFmtId="0" fontId="0" fillId="3" borderId="0" xfId="0" applyFill="1" applyBorder="1"/>
    <xf numFmtId="0" fontId="0" fillId="0" borderId="26" xfId="0" applyBorder="1"/>
    <xf numFmtId="0" fontId="2" fillId="0" borderId="45" xfId="0" applyFont="1" applyFill="1" applyBorder="1" applyAlignment="1">
      <alignment horizontal="center"/>
    </xf>
    <xf numFmtId="187" fontId="0" fillId="0" borderId="45" xfId="0" applyNumberFormat="1" applyBorder="1"/>
    <xf numFmtId="187" fontId="0" fillId="0" borderId="46" xfId="0" applyNumberFormat="1" applyBorder="1"/>
    <xf numFmtId="187" fontId="0" fillId="7" borderId="46" xfId="0" applyNumberFormat="1" applyFill="1" applyBorder="1"/>
    <xf numFmtId="187" fontId="0" fillId="3" borderId="46" xfId="0" applyNumberFormat="1" applyFill="1" applyBorder="1"/>
    <xf numFmtId="0" fontId="0" fillId="0" borderId="46" xfId="0" applyBorder="1"/>
    <xf numFmtId="0" fontId="0" fillId="3" borderId="46" xfId="0" applyFill="1" applyBorder="1"/>
    <xf numFmtId="43" fontId="0" fillId="0" borderId="46" xfId="3" applyFont="1" applyBorder="1"/>
    <xf numFmtId="0" fontId="0" fillId="0" borderId="47" xfId="0" applyBorder="1"/>
    <xf numFmtId="0" fontId="18" fillId="0" borderId="8" xfId="2" applyFont="1" applyFill="1" applyBorder="1" applyAlignment="1">
      <alignment horizontal="center"/>
    </xf>
    <xf numFmtId="0" fontId="40" fillId="0" borderId="48" xfId="8" applyFont="1" applyFill="1" applyBorder="1" applyAlignment="1"/>
    <xf numFmtId="0" fontId="40" fillId="0" borderId="49" xfId="8" applyFont="1" applyFill="1" applyBorder="1" applyAlignment="1"/>
    <xf numFmtId="0" fontId="40" fillId="7" borderId="49" xfId="8" applyFont="1" applyFill="1" applyBorder="1" applyAlignment="1"/>
    <xf numFmtId="0" fontId="40" fillId="3" borderId="49" xfId="8" applyFont="1" applyFill="1" applyBorder="1" applyAlignment="1"/>
    <xf numFmtId="0" fontId="18" fillId="3" borderId="45" xfId="2" applyFont="1" applyFill="1" applyBorder="1" applyAlignment="1">
      <alignment horizontal="center"/>
    </xf>
    <xf numFmtId="0" fontId="40" fillId="0" borderId="50" xfId="8" applyFont="1" applyFill="1" applyBorder="1" applyAlignment="1">
      <alignment horizontal="center"/>
    </xf>
    <xf numFmtId="0" fontId="40" fillId="0" borderId="51" xfId="8" applyFont="1" applyFill="1" applyBorder="1" applyAlignment="1">
      <alignment horizontal="center"/>
    </xf>
    <xf numFmtId="0" fontId="40" fillId="7" borderId="51" xfId="8" applyFont="1" applyFill="1" applyBorder="1" applyAlignment="1">
      <alignment horizontal="center"/>
    </xf>
    <xf numFmtId="0" fontId="40" fillId="3" borderId="51" xfId="8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3" fontId="0" fillId="0" borderId="0" xfId="0" applyNumberFormat="1"/>
    <xf numFmtId="3" fontId="0" fillId="28" borderId="0" xfId="0" applyNumberFormat="1" applyFill="1"/>
    <xf numFmtId="43" fontId="3" fillId="25" borderId="2" xfId="3" applyFont="1" applyFill="1" applyBorder="1"/>
    <xf numFmtId="3" fontId="67" fillId="0" borderId="0" xfId="0" applyNumberFormat="1" applyFont="1"/>
    <xf numFmtId="0" fontId="3" fillId="25" borderId="2" xfId="0" applyFont="1" applyFill="1" applyBorder="1"/>
    <xf numFmtId="0" fontId="3" fillId="25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0" fillId="25" borderId="46" xfId="0" applyFill="1" applyBorder="1"/>
    <xf numFmtId="0" fontId="0" fillId="25" borderId="46" xfId="0" applyFill="1" applyBorder="1" applyAlignment="1">
      <alignment horizontal="center"/>
    </xf>
    <xf numFmtId="0" fontId="0" fillId="25" borderId="0" xfId="0" applyFill="1" applyBorder="1"/>
    <xf numFmtId="0" fontId="0" fillId="25" borderId="0" xfId="0" applyFill="1"/>
    <xf numFmtId="0" fontId="3" fillId="3" borderId="2" xfId="0" applyFont="1" applyFill="1" applyBorder="1"/>
    <xf numFmtId="43" fontId="3" fillId="3" borderId="2" xfId="0" applyNumberFormat="1" applyFont="1" applyFill="1" applyBorder="1"/>
    <xf numFmtId="0" fontId="0" fillId="7" borderId="46" xfId="0" applyFill="1" applyBorder="1" applyAlignment="1">
      <alignment horizontal="center"/>
    </xf>
    <xf numFmtId="0" fontId="0" fillId="7" borderId="0" xfId="0" applyFill="1" applyBorder="1"/>
    <xf numFmtId="0" fontId="0" fillId="7" borderId="46" xfId="0" applyFill="1" applyBorder="1"/>
    <xf numFmtId="0" fontId="0" fillId="29" borderId="46" xfId="0" applyFill="1" applyBorder="1" applyAlignment="1">
      <alignment horizontal="center"/>
    </xf>
    <xf numFmtId="0" fontId="0" fillId="29" borderId="0" xfId="0" applyFill="1" applyBorder="1"/>
    <xf numFmtId="0" fontId="0" fillId="29" borderId="46" xfId="0" applyFill="1" applyBorder="1"/>
    <xf numFmtId="0" fontId="0" fillId="29" borderId="0" xfId="0" applyFill="1"/>
    <xf numFmtId="0" fontId="4" fillId="19" borderId="2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5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7" fillId="17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4" fillId="0" borderId="2" xfId="0" applyFont="1" applyFill="1" applyBorder="1" applyAlignment="1">
      <alignment horizontal="left"/>
    </xf>
    <xf numFmtId="0" fontId="19" fillId="0" borderId="2" xfId="1" applyFont="1" applyFill="1" applyBorder="1" applyAlignment="1">
      <alignment horizontal="left"/>
    </xf>
    <xf numFmtId="0" fontId="34" fillId="0" borderId="3" xfId="0" applyFont="1" applyFill="1" applyBorder="1" applyAlignment="1">
      <alignment horizontal="left"/>
    </xf>
    <xf numFmtId="0" fontId="34" fillId="0" borderId="4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5" fillId="0" borderId="2" xfId="0" applyFont="1" applyFill="1" applyBorder="1" applyAlignment="1">
      <alignment horizontal="left" vertical="top"/>
    </xf>
    <xf numFmtId="0" fontId="7" fillId="17" borderId="3" xfId="0" applyFont="1" applyFill="1" applyBorder="1" applyAlignment="1">
      <alignment horizontal="center"/>
    </xf>
    <xf numFmtId="0" fontId="7" fillId="17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8" fillId="22" borderId="39" xfId="0" applyFont="1" applyFill="1" applyBorder="1" applyAlignment="1">
      <alignment horizontal="center" vertical="center" wrapText="1" readingOrder="1"/>
    </xf>
    <xf numFmtId="0" fontId="48" fillId="22" borderId="40" xfId="0" applyFont="1" applyFill="1" applyBorder="1" applyAlignment="1">
      <alignment horizontal="center" vertical="center" wrapText="1" readingOrder="1"/>
    </xf>
    <xf numFmtId="0" fontId="48" fillId="22" borderId="41" xfId="0" applyFont="1" applyFill="1" applyBorder="1" applyAlignment="1">
      <alignment horizontal="center" vertical="center" wrapText="1" readingOrder="1"/>
    </xf>
    <xf numFmtId="0" fontId="46" fillId="17" borderId="0" xfId="0" applyFont="1" applyFill="1" applyAlignment="1">
      <alignment horizontal="center" vertical="center" wrapText="1"/>
    </xf>
    <xf numFmtId="0" fontId="46" fillId="17" borderId="12" xfId="0" applyFont="1" applyFill="1" applyBorder="1" applyAlignment="1">
      <alignment horizontal="center" vertical="center" wrapText="1"/>
    </xf>
    <xf numFmtId="0" fontId="46" fillId="19" borderId="0" xfId="0" applyFont="1" applyFill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6" fillId="17" borderId="0" xfId="0" applyFont="1" applyFill="1" applyAlignment="1">
      <alignment horizontal="center" vertical="top" wrapText="1"/>
    </xf>
    <xf numFmtId="0" fontId="46" fillId="17" borderId="12" xfId="0" applyFont="1" applyFill="1" applyBorder="1" applyAlignment="1">
      <alignment horizontal="center" vertical="top" wrapText="1"/>
    </xf>
    <xf numFmtId="0" fontId="46" fillId="25" borderId="0" xfId="0" applyFont="1" applyFill="1" applyAlignment="1">
      <alignment horizontal="center" vertical="top" wrapText="1"/>
    </xf>
    <xf numFmtId="0" fontId="46" fillId="25" borderId="12" xfId="0" applyFont="1" applyFill="1" applyBorder="1" applyAlignment="1">
      <alignment horizontal="center" vertical="top" wrapText="1"/>
    </xf>
    <xf numFmtId="0" fontId="52" fillId="22" borderId="39" xfId="0" applyFont="1" applyFill="1" applyBorder="1" applyAlignment="1">
      <alignment horizontal="center" vertical="center" wrapText="1" readingOrder="1"/>
    </xf>
    <xf numFmtId="0" fontId="52" fillId="22" borderId="40" xfId="0" applyFont="1" applyFill="1" applyBorder="1" applyAlignment="1">
      <alignment horizontal="center" vertical="center" wrapText="1" readingOrder="1"/>
    </xf>
    <xf numFmtId="0" fontId="52" fillId="22" borderId="41" xfId="0" applyFont="1" applyFill="1" applyBorder="1" applyAlignment="1">
      <alignment horizontal="center" vertical="center" wrapText="1" readingOrder="1"/>
    </xf>
    <xf numFmtId="0" fontId="8" fillId="0" borderId="12" xfId="0" applyFont="1" applyBorder="1" applyAlignment="1">
      <alignment horizontal="left" vertical="center"/>
    </xf>
    <xf numFmtId="0" fontId="3" fillId="17" borderId="8" xfId="0" applyFont="1" applyFill="1" applyBorder="1" applyAlignment="1">
      <alignment horizontal="center"/>
    </xf>
    <xf numFmtId="0" fontId="44" fillId="17" borderId="2" xfId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2" fillId="3" borderId="3" xfId="10" applyFont="1" applyFill="1" applyBorder="1" applyAlignment="1">
      <alignment horizontal="center" vertical="top" wrapText="1"/>
    </xf>
    <xf numFmtId="0" fontId="2" fillId="3" borderId="30" xfId="10" applyFont="1" applyFill="1" applyBorder="1" applyAlignment="1">
      <alignment horizontal="center" vertical="top" wrapText="1"/>
    </xf>
    <xf numFmtId="0" fontId="2" fillId="3" borderId="4" xfId="10" applyFont="1" applyFill="1" applyBorder="1" applyAlignment="1">
      <alignment horizontal="center" vertical="top" wrapText="1"/>
    </xf>
    <xf numFmtId="0" fontId="2" fillId="17" borderId="13" xfId="10" applyFont="1" applyFill="1" applyBorder="1" applyAlignment="1">
      <alignment horizontal="center" vertical="center" wrapText="1"/>
    </xf>
    <xf numFmtId="0" fontId="2" fillId="17" borderId="14" xfId="10" applyFont="1" applyFill="1" applyBorder="1" applyAlignment="1">
      <alignment horizontal="center" vertical="center" wrapText="1"/>
    </xf>
    <xf numFmtId="43" fontId="2" fillId="17" borderId="13" xfId="3" applyNumberFormat="1" applyFont="1" applyFill="1" applyBorder="1" applyAlignment="1">
      <alignment horizontal="center" vertical="center" wrapText="1"/>
    </xf>
    <xf numFmtId="43" fontId="2" fillId="17" borderId="14" xfId="3" applyNumberFormat="1" applyFont="1" applyFill="1" applyBorder="1" applyAlignment="1">
      <alignment horizontal="center" vertical="center" wrapText="1"/>
    </xf>
    <xf numFmtId="0" fontId="2" fillId="5" borderId="0" xfId="10" applyFont="1" applyFill="1" applyAlignment="1">
      <alignment horizontal="center" vertical="top" wrapText="1"/>
    </xf>
    <xf numFmtId="0" fontId="42" fillId="17" borderId="3" xfId="11" applyFont="1" applyFill="1" applyBorder="1" applyAlignment="1">
      <alignment horizontal="center" vertical="top" wrapText="1"/>
    </xf>
    <xf numFmtId="0" fontId="42" fillId="17" borderId="30" xfId="11" applyFont="1" applyFill="1" applyBorder="1" applyAlignment="1">
      <alignment horizontal="center" vertical="top" wrapText="1"/>
    </xf>
    <xf numFmtId="0" fontId="42" fillId="17" borderId="4" xfId="11" applyFont="1" applyFill="1" applyBorder="1" applyAlignment="1">
      <alignment horizontal="center" vertical="top" wrapText="1"/>
    </xf>
    <xf numFmtId="190" fontId="2" fillId="17" borderId="2" xfId="3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9" fontId="7" fillId="0" borderId="3" xfId="3" applyNumberFormat="1" applyFont="1" applyFill="1" applyBorder="1" applyAlignment="1">
      <alignment horizontal="center" vertical="center" wrapText="1"/>
    </xf>
    <xf numFmtId="49" fontId="7" fillId="4" borderId="3" xfId="3" applyNumberFormat="1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187" fontId="4" fillId="18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right"/>
    </xf>
    <xf numFmtId="0" fontId="4" fillId="18" borderId="0" xfId="0" applyFont="1" applyFill="1"/>
    <xf numFmtId="0" fontId="3" fillId="0" borderId="8" xfId="0" applyFont="1" applyFill="1" applyBorder="1" applyAlignment="1">
      <alignment horizontal="center"/>
    </xf>
    <xf numFmtId="0" fontId="37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 vertical="center"/>
    </xf>
    <xf numFmtId="0" fontId="3" fillId="17" borderId="0" xfId="0" applyFont="1" applyFill="1"/>
    <xf numFmtId="0" fontId="4" fillId="0" borderId="12" xfId="0" applyFont="1" applyBorder="1" applyAlignment="1">
      <alignment horizontal="left" vertical="center"/>
    </xf>
    <xf numFmtId="43" fontId="33" fillId="0" borderId="0" xfId="0" applyNumberFormat="1" applyFont="1"/>
    <xf numFmtId="0" fontId="68" fillId="0" borderId="2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8" fillId="0" borderId="0" xfId="0" applyFont="1"/>
    <xf numFmtId="0" fontId="68" fillId="0" borderId="2" xfId="0" applyFont="1" applyBorder="1" applyAlignment="1">
      <alignment horizontal="center" vertical="center"/>
    </xf>
    <xf numFmtId="0" fontId="68" fillId="0" borderId="2" xfId="0" applyFont="1" applyBorder="1" applyAlignment="1">
      <alignment horizontal="center" vertical="center" wrapText="1"/>
    </xf>
    <xf numFmtId="43" fontId="69" fillId="0" borderId="3" xfId="3" applyFont="1" applyBorder="1" applyAlignment="1">
      <alignment horizontal="center" vertical="center" wrapText="1"/>
    </xf>
    <xf numFmtId="43" fontId="68" fillId="0" borderId="2" xfId="3" applyFont="1" applyBorder="1" applyAlignment="1">
      <alignment horizontal="center" vertical="center" wrapText="1"/>
    </xf>
    <xf numFmtId="43" fontId="68" fillId="0" borderId="13" xfId="3" applyFont="1" applyBorder="1" applyAlignment="1">
      <alignment horizontal="center" vertical="center"/>
    </xf>
    <xf numFmtId="0" fontId="68" fillId="0" borderId="2" xfId="0" applyFont="1" applyBorder="1"/>
    <xf numFmtId="43" fontId="68" fillId="0" borderId="2" xfId="3" applyFont="1" applyBorder="1" applyAlignment="1">
      <alignment horizontal="center"/>
    </xf>
    <xf numFmtId="43" fontId="68" fillId="0" borderId="2" xfId="3" applyFont="1" applyBorder="1"/>
    <xf numFmtId="43" fontId="68" fillId="0" borderId="2" xfId="0" applyNumberFormat="1" applyFont="1" applyBorder="1"/>
    <xf numFmtId="0" fontId="68" fillId="0" borderId="3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43" fontId="68" fillId="0" borderId="2" xfId="3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43" fontId="68" fillId="0" borderId="0" xfId="3" applyFont="1"/>
    <xf numFmtId="0" fontId="69" fillId="0" borderId="0" xfId="0" applyFont="1"/>
    <xf numFmtId="0" fontId="68" fillId="0" borderId="0" xfId="0" applyFont="1" applyAlignment="1">
      <alignment vertical="top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/>
  </cellXfs>
  <cellStyles count="13">
    <cellStyle name="Comma" xfId="3" builtinId="3"/>
    <cellStyle name="Normal" xfId="0" builtinId="0"/>
    <cellStyle name="Normal 2" xfId="5"/>
    <cellStyle name="Normal 3" xfId="12"/>
    <cellStyle name="Normal_Sheet2" xfId="1"/>
    <cellStyle name="Normal_Sheet4" xfId="2"/>
    <cellStyle name="Normal_Sheet7" xfId="6"/>
    <cellStyle name="Percent" xfId="4" builtinId="5"/>
    <cellStyle name="ปกติ 2" xfId="9"/>
    <cellStyle name="ปกติ 3" xfId="11"/>
    <cellStyle name="ปกติ 4" xfId="10"/>
    <cellStyle name="ปกติ_Sheet1" xfId="8"/>
    <cellStyle name="ปกติ_Sheet7" xfId="7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14</xdr:row>
      <xdr:rowOff>66675</xdr:rowOff>
    </xdr:from>
    <xdr:to>
      <xdr:col>1</xdr:col>
      <xdr:colOff>3829050</xdr:colOff>
      <xdr:row>21</xdr:row>
      <xdr:rowOff>57150</xdr:rowOff>
    </xdr:to>
    <xdr:pic>
      <xdr:nvPicPr>
        <xdr:cNvPr id="9" name="รูปภาพ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0" r="45353" b="8613"/>
        <a:stretch/>
      </xdr:blipFill>
      <xdr:spPr>
        <a:xfrm>
          <a:off x="1438275" y="3857625"/>
          <a:ext cx="3248025" cy="185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2"/>
  <sheetViews>
    <sheetView topLeftCell="B1" workbookViewId="0">
      <selection activeCell="B4" sqref="B4"/>
    </sheetView>
  </sheetViews>
  <sheetFormatPr defaultColWidth="9" defaultRowHeight="17.25" x14ac:dyDescent="0.4"/>
  <cols>
    <col min="1" max="1" width="19.875" style="19" customWidth="1"/>
    <col min="2" max="2" width="87.375" style="19" bestFit="1" customWidth="1"/>
    <col min="3" max="16384" width="9" style="19"/>
  </cols>
  <sheetData>
    <row r="1" spans="1:2" ht="27.75" x14ac:dyDescent="0.65">
      <c r="A1" s="18" t="s">
        <v>805</v>
      </c>
      <c r="B1" s="134" t="s">
        <v>1650</v>
      </c>
    </row>
    <row r="2" spans="1:2" s="22" customFormat="1" ht="24" x14ac:dyDescent="0.55000000000000004">
      <c r="A2" s="22" t="s">
        <v>823</v>
      </c>
      <c r="B2" s="22" t="s">
        <v>806</v>
      </c>
    </row>
    <row r="3" spans="1:2" s="22" customFormat="1" ht="24" x14ac:dyDescent="0.55000000000000004">
      <c r="B3" s="22" t="s">
        <v>807</v>
      </c>
    </row>
    <row r="4" spans="1:2" s="22" customFormat="1" ht="24" x14ac:dyDescent="0.55000000000000004">
      <c r="B4" s="124" t="s">
        <v>813</v>
      </c>
    </row>
    <row r="5" spans="1:2" s="22" customFormat="1" ht="24" x14ac:dyDescent="0.55000000000000004">
      <c r="B5" s="125" t="s">
        <v>814</v>
      </c>
    </row>
    <row r="6" spans="1:2" s="22" customFormat="1" ht="24" x14ac:dyDescent="0.55000000000000004">
      <c r="B6" s="125" t="s">
        <v>815</v>
      </c>
    </row>
    <row r="7" spans="1:2" s="22" customFormat="1" ht="24" x14ac:dyDescent="0.55000000000000004">
      <c r="B7" s="125" t="s">
        <v>816</v>
      </c>
    </row>
    <row r="8" spans="1:2" s="22" customFormat="1" ht="24" x14ac:dyDescent="0.55000000000000004">
      <c r="B8" s="125" t="s">
        <v>817</v>
      </c>
    </row>
    <row r="9" spans="1:2" s="22" customFormat="1" ht="24" x14ac:dyDescent="0.55000000000000004">
      <c r="A9" s="22" t="s">
        <v>1543</v>
      </c>
      <c r="B9" s="146" t="s">
        <v>1545</v>
      </c>
    </row>
    <row r="10" spans="1:2" s="22" customFormat="1" ht="24" x14ac:dyDescent="0.55000000000000004">
      <c r="B10" s="146" t="s">
        <v>1544</v>
      </c>
    </row>
    <row r="11" spans="1:2" s="22" customFormat="1" ht="24" x14ac:dyDescent="0.55000000000000004">
      <c r="B11" s="146" t="s">
        <v>1546</v>
      </c>
    </row>
    <row r="12" spans="1:2" s="22" customFormat="1" ht="24" x14ac:dyDescent="0.5">
      <c r="B12" s="125"/>
    </row>
    <row r="13" spans="1:2" s="22" customFormat="1" ht="24" x14ac:dyDescent="0.55000000000000004">
      <c r="B13" s="125" t="s">
        <v>1547</v>
      </c>
    </row>
    <row r="14" spans="1:2" s="22" customFormat="1" ht="24" x14ac:dyDescent="0.55000000000000004">
      <c r="B14" s="125" t="s">
        <v>1548</v>
      </c>
    </row>
    <row r="15" spans="1:2" s="22" customFormat="1" ht="24" x14ac:dyDescent="0.55000000000000004">
      <c r="B15" s="125"/>
    </row>
    <row r="16" spans="1:2" s="22" customFormat="1" ht="24" x14ac:dyDescent="0.55000000000000004">
      <c r="B16" s="125"/>
    </row>
    <row r="17" spans="1:2" s="22" customFormat="1" ht="24" x14ac:dyDescent="0.55000000000000004">
      <c r="B17" s="125"/>
    </row>
    <row r="18" spans="1:2" s="22" customFormat="1" ht="24" x14ac:dyDescent="0.55000000000000004">
      <c r="B18" s="125"/>
    </row>
    <row r="19" spans="1:2" s="22" customFormat="1" ht="24" x14ac:dyDescent="0.55000000000000004">
      <c r="B19" s="125"/>
    </row>
    <row r="20" spans="1:2" s="22" customFormat="1" ht="24" x14ac:dyDescent="0.55000000000000004">
      <c r="B20" s="125"/>
    </row>
    <row r="21" spans="1:2" s="22" customFormat="1" ht="24" x14ac:dyDescent="0.55000000000000004">
      <c r="B21" s="125"/>
    </row>
    <row r="22" spans="1:2" s="22" customFormat="1" ht="24" x14ac:dyDescent="0.55000000000000004">
      <c r="B22" s="125"/>
    </row>
    <row r="23" spans="1:2" s="22" customFormat="1" ht="24" x14ac:dyDescent="0.55000000000000004">
      <c r="B23" s="125"/>
    </row>
    <row r="24" spans="1:2" s="22" customFormat="1" ht="24" x14ac:dyDescent="0.55000000000000004">
      <c r="A24" s="22" t="s">
        <v>742</v>
      </c>
      <c r="B24" s="22" t="s">
        <v>819</v>
      </c>
    </row>
    <row r="25" spans="1:2" s="22" customFormat="1" ht="24" x14ac:dyDescent="0.55000000000000004">
      <c r="B25" s="22" t="s">
        <v>820</v>
      </c>
    </row>
    <row r="26" spans="1:2" s="22" customFormat="1" ht="24" x14ac:dyDescent="0.55000000000000004">
      <c r="B26" s="22" t="s">
        <v>821</v>
      </c>
    </row>
    <row r="27" spans="1:2" s="22" customFormat="1" ht="24" x14ac:dyDescent="0.55000000000000004">
      <c r="A27" s="22" t="s">
        <v>808</v>
      </c>
      <c r="B27" s="22" t="s">
        <v>822</v>
      </c>
    </row>
    <row r="28" spans="1:2" s="22" customFormat="1" ht="24" x14ac:dyDescent="0.55000000000000004">
      <c r="A28" s="22" t="s">
        <v>809</v>
      </c>
      <c r="B28" s="22" t="s">
        <v>810</v>
      </c>
    </row>
    <row r="29" spans="1:2" s="22" customFormat="1" ht="24" x14ac:dyDescent="0.55000000000000004">
      <c r="B29" s="22" t="s">
        <v>811</v>
      </c>
    </row>
    <row r="30" spans="1:2" s="22" customFormat="1" ht="24" x14ac:dyDescent="0.55000000000000004">
      <c r="B30" s="22" t="s">
        <v>812</v>
      </c>
    </row>
    <row r="32" spans="1:2" s="22" customFormat="1" ht="24" x14ac:dyDescent="0.55000000000000004"/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="80" zoomScaleNormal="80" workbookViewId="0">
      <selection activeCell="D13" sqref="D13"/>
    </sheetView>
  </sheetViews>
  <sheetFormatPr defaultColWidth="16.875" defaultRowHeight="24" x14ac:dyDescent="0.55000000000000004"/>
  <cols>
    <col min="1" max="1" width="10.25" style="22" customWidth="1"/>
    <col min="2" max="2" width="20.375" style="22" bestFit="1" customWidth="1"/>
    <col min="3" max="3" width="17.875" style="22" bestFit="1" customWidth="1"/>
    <col min="4" max="4" width="25.75" style="22" bestFit="1" customWidth="1"/>
    <col min="5" max="5" width="91.625" style="22" customWidth="1"/>
    <col min="6" max="16384" width="16.875" style="22"/>
  </cols>
  <sheetData>
    <row r="1" spans="1:7" s="219" customFormat="1" ht="24.75" thickBot="1" x14ac:dyDescent="0.6">
      <c r="A1" s="22"/>
      <c r="B1" s="259" t="s">
        <v>1630</v>
      </c>
      <c r="C1" s="259" t="s">
        <v>1631</v>
      </c>
      <c r="D1" s="259" t="s">
        <v>1632</v>
      </c>
      <c r="E1" s="260"/>
    </row>
    <row r="2" spans="1:7" ht="83.25" x14ac:dyDescent="0.55000000000000004">
      <c r="A2" s="278" t="s">
        <v>1633</v>
      </c>
      <c r="B2" s="278" t="s">
        <v>1634</v>
      </c>
      <c r="C2" s="278" t="s">
        <v>1635</v>
      </c>
      <c r="D2" s="278" t="s">
        <v>1636</v>
      </c>
      <c r="E2" s="589" t="s">
        <v>1629</v>
      </c>
    </row>
    <row r="3" spans="1:7" ht="27.75" x14ac:dyDescent="0.55000000000000004">
      <c r="A3" s="279" t="s">
        <v>1637</v>
      </c>
      <c r="B3" s="280" t="s">
        <v>1638</v>
      </c>
      <c r="C3" s="279" t="s">
        <v>1639</v>
      </c>
      <c r="D3" s="280" t="s">
        <v>1640</v>
      </c>
      <c r="E3" s="590"/>
    </row>
    <row r="4" spans="1:7" ht="27.75" x14ac:dyDescent="0.55000000000000004">
      <c r="A4" s="281"/>
      <c r="B4" s="280" t="s">
        <v>1641</v>
      </c>
      <c r="C4" s="282" t="s">
        <v>1682</v>
      </c>
      <c r="D4" s="282" t="s">
        <v>1683</v>
      </c>
      <c r="E4" s="590"/>
    </row>
    <row r="5" spans="1:7" ht="21" customHeight="1" thickBot="1" x14ac:dyDescent="0.6">
      <c r="A5" s="283"/>
      <c r="B5" s="283"/>
      <c r="C5" s="284" t="s">
        <v>1642</v>
      </c>
      <c r="D5" s="283"/>
      <c r="E5" s="591"/>
    </row>
    <row r="6" spans="1:7" ht="32.25" thickTop="1" thickBot="1" x14ac:dyDescent="0.75">
      <c r="A6" s="285">
        <v>1</v>
      </c>
      <c r="B6" s="285" t="s">
        <v>1643</v>
      </c>
      <c r="C6" s="285" t="s">
        <v>1644</v>
      </c>
      <c r="D6" s="285" t="s">
        <v>1609</v>
      </c>
      <c r="E6" s="286" t="s">
        <v>1662</v>
      </c>
      <c r="F6" s="277"/>
      <c r="G6" s="302" t="s">
        <v>1609</v>
      </c>
    </row>
    <row r="7" spans="1:7" ht="31.5" thickBot="1" x14ac:dyDescent="0.75">
      <c r="A7" s="287">
        <v>2</v>
      </c>
      <c r="B7" s="287" t="s">
        <v>1643</v>
      </c>
      <c r="C7" s="287" t="s">
        <v>1644</v>
      </c>
      <c r="D7" s="288" t="s">
        <v>1610</v>
      </c>
      <c r="E7" s="289" t="s">
        <v>1647</v>
      </c>
      <c r="F7" s="299"/>
      <c r="G7" s="302" t="s">
        <v>1686</v>
      </c>
    </row>
    <row r="8" spans="1:7" ht="20.45" customHeight="1" thickBot="1" x14ac:dyDescent="0.75">
      <c r="A8" s="290">
        <v>3</v>
      </c>
      <c r="B8" s="290" t="s">
        <v>1643</v>
      </c>
      <c r="C8" s="290" t="s">
        <v>1684</v>
      </c>
      <c r="D8" s="290" t="s">
        <v>1609</v>
      </c>
      <c r="E8" s="291" t="s">
        <v>1656</v>
      </c>
      <c r="F8" s="299"/>
      <c r="G8" s="302" t="s">
        <v>1686</v>
      </c>
    </row>
    <row r="9" spans="1:7" ht="20.45" customHeight="1" thickBot="1" x14ac:dyDescent="0.75">
      <c r="A9" s="292">
        <v>4</v>
      </c>
      <c r="B9" s="292" t="s">
        <v>1643</v>
      </c>
      <c r="C9" s="292" t="s">
        <v>1684</v>
      </c>
      <c r="D9" s="293" t="s">
        <v>1610</v>
      </c>
      <c r="E9" s="294" t="s">
        <v>1661</v>
      </c>
      <c r="F9" s="300"/>
      <c r="G9" s="302" t="s">
        <v>1687</v>
      </c>
    </row>
    <row r="10" spans="1:7" ht="20.45" customHeight="1" thickBot="1" x14ac:dyDescent="0.75">
      <c r="A10" s="295">
        <v>5</v>
      </c>
      <c r="B10" s="296" t="s">
        <v>1610</v>
      </c>
      <c r="C10" s="296" t="s">
        <v>1685</v>
      </c>
      <c r="D10" s="295" t="s">
        <v>1609</v>
      </c>
      <c r="E10" s="297" t="s">
        <v>1648</v>
      </c>
      <c r="F10" s="299"/>
      <c r="G10" s="302" t="s">
        <v>1686</v>
      </c>
    </row>
    <row r="11" spans="1:7" ht="20.45" customHeight="1" thickBot="1" x14ac:dyDescent="0.75">
      <c r="A11" s="292">
        <v>6</v>
      </c>
      <c r="B11" s="293" t="s">
        <v>1610</v>
      </c>
      <c r="C11" s="293" t="s">
        <v>1685</v>
      </c>
      <c r="D11" s="293" t="s">
        <v>1649</v>
      </c>
      <c r="E11" s="294" t="s">
        <v>1659</v>
      </c>
      <c r="F11" s="300"/>
      <c r="G11" s="302" t="s">
        <v>1687</v>
      </c>
    </row>
    <row r="12" spans="1:7" ht="20.45" customHeight="1" thickBot="1" x14ac:dyDescent="0.75">
      <c r="A12" s="290">
        <v>7</v>
      </c>
      <c r="B12" s="298" t="s">
        <v>1610</v>
      </c>
      <c r="C12" s="298" t="s">
        <v>1649</v>
      </c>
      <c r="D12" s="290" t="s">
        <v>1609</v>
      </c>
      <c r="E12" s="291" t="s">
        <v>1657</v>
      </c>
      <c r="F12" s="300"/>
      <c r="G12" s="302" t="s">
        <v>1687</v>
      </c>
    </row>
    <row r="13" spans="1:7" ht="20.45" customHeight="1" x14ac:dyDescent="0.7">
      <c r="A13" s="292">
        <v>8</v>
      </c>
      <c r="B13" s="293" t="s">
        <v>1610</v>
      </c>
      <c r="C13" s="293" t="s">
        <v>1649</v>
      </c>
      <c r="D13" s="293" t="s">
        <v>1610</v>
      </c>
      <c r="E13" s="294" t="s">
        <v>1658</v>
      </c>
      <c r="F13" s="301"/>
      <c r="G13" s="302" t="s">
        <v>1688</v>
      </c>
    </row>
    <row r="14" spans="1:7" ht="60" customHeight="1" x14ac:dyDescent="0.5"/>
    <row r="15" spans="1:7" ht="20.45" customHeight="1" x14ac:dyDescent="0.55000000000000004"/>
    <row r="16" spans="1:7" ht="27" customHeight="1" x14ac:dyDescent="0.55000000000000004"/>
    <row r="17" ht="20.45" customHeight="1" x14ac:dyDescent="0.55000000000000004"/>
    <row r="18" ht="20.45" customHeight="1" x14ac:dyDescent="0.55000000000000004"/>
    <row r="19" ht="20.45" customHeight="1" x14ac:dyDescent="0.55000000000000004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H11" sqref="H11"/>
    </sheetView>
  </sheetViews>
  <sheetFormatPr defaultColWidth="9" defaultRowHeight="19.5" x14ac:dyDescent="0.25"/>
  <cols>
    <col min="1" max="1" width="26.25" style="121" customWidth="1"/>
    <col min="2" max="2" width="15.75" style="121" customWidth="1"/>
    <col min="3" max="3" width="14.625" style="121" customWidth="1"/>
    <col min="4" max="4" width="15.25" style="121" customWidth="1"/>
    <col min="5" max="5" width="15.875" style="121" customWidth="1"/>
    <col min="6" max="6" width="16.125" style="121" customWidth="1"/>
    <col min="7" max="7" width="13.875" style="121" customWidth="1"/>
    <col min="8" max="8" width="21" style="121" customWidth="1"/>
    <col min="9" max="9" width="19" style="121" customWidth="1"/>
    <col min="10" max="10" width="15.25" style="121" customWidth="1"/>
    <col min="11" max="11" width="11.125" style="121" customWidth="1"/>
    <col min="12" max="16384" width="9" style="121"/>
  </cols>
  <sheetData>
    <row r="1" spans="1:10" s="121" customFormat="1" ht="24" x14ac:dyDescent="0.25">
      <c r="A1" s="645" t="s">
        <v>703</v>
      </c>
      <c r="B1" s="645"/>
      <c r="C1" s="645"/>
      <c r="D1" s="645"/>
      <c r="E1" s="645"/>
      <c r="F1" s="645"/>
      <c r="G1" s="645"/>
      <c r="H1" s="645"/>
      <c r="I1" s="645"/>
      <c r="J1" s="645"/>
    </row>
    <row r="2" spans="1:10" s="182" customFormat="1" ht="96" x14ac:dyDescent="0.25">
      <c r="A2" s="554" t="s">
        <v>756</v>
      </c>
      <c r="B2" s="553" t="s">
        <v>1561</v>
      </c>
      <c r="C2" s="553" t="s">
        <v>1562</v>
      </c>
      <c r="D2" s="553" t="s">
        <v>1563</v>
      </c>
      <c r="E2" s="555" t="s">
        <v>1564</v>
      </c>
      <c r="F2" s="555" t="s">
        <v>1565</v>
      </c>
      <c r="G2" s="555" t="s">
        <v>1566</v>
      </c>
      <c r="H2" s="183" t="s">
        <v>1567</v>
      </c>
      <c r="I2" s="553" t="s">
        <v>1568</v>
      </c>
      <c r="J2" s="183" t="s">
        <v>1569</v>
      </c>
    </row>
    <row r="3" spans="1:10" s="121" customFormat="1" ht="24" x14ac:dyDescent="0.55000000000000004">
      <c r="A3" s="117" t="s">
        <v>623</v>
      </c>
      <c r="B3" s="118">
        <v>12406574.26</v>
      </c>
      <c r="C3" s="118">
        <v>16267949.08</v>
      </c>
      <c r="D3" s="119">
        <v>11471604</v>
      </c>
      <c r="E3" s="119">
        <v>10894792.02</v>
      </c>
      <c r="F3" s="119">
        <v>2960000</v>
      </c>
      <c r="G3" s="119"/>
      <c r="H3" s="184">
        <v>13854792.02</v>
      </c>
      <c r="I3" s="119">
        <v>1568827.98</v>
      </c>
      <c r="J3" s="184">
        <v>14000000</v>
      </c>
    </row>
    <row r="4" spans="1:10" s="121" customFormat="1" ht="24" x14ac:dyDescent="0.55000000000000004">
      <c r="A4" s="120" t="s">
        <v>757</v>
      </c>
      <c r="B4" s="118">
        <v>4198537.71</v>
      </c>
      <c r="C4" s="118">
        <v>6188631.6699999999</v>
      </c>
      <c r="D4" s="119">
        <v>2927321</v>
      </c>
      <c r="E4" s="119">
        <v>2745818.8200000003</v>
      </c>
      <c r="F4" s="119">
        <v>1141000</v>
      </c>
      <c r="G4" s="119"/>
      <c r="H4" s="184">
        <v>3886818.8200000003</v>
      </c>
      <c r="I4" s="119">
        <v>785298.69</v>
      </c>
      <c r="J4" s="184">
        <v>6500000</v>
      </c>
    </row>
    <row r="5" spans="1:10" s="121" customFormat="1" ht="24" x14ac:dyDescent="0.55000000000000004">
      <c r="A5" s="120" t="s">
        <v>758</v>
      </c>
      <c r="B5" s="118">
        <v>3794577.86</v>
      </c>
      <c r="C5" s="118">
        <v>3372414.97</v>
      </c>
      <c r="D5" s="119">
        <v>4500000</v>
      </c>
      <c r="E5" s="119">
        <v>4290732.43</v>
      </c>
      <c r="F5" s="119">
        <v>249000</v>
      </c>
      <c r="G5" s="119"/>
      <c r="H5" s="184">
        <v>4539732.43</v>
      </c>
      <c r="I5" s="119">
        <v>573349.05000000005</v>
      </c>
      <c r="J5" s="184">
        <v>4500000</v>
      </c>
    </row>
    <row r="6" spans="1:10" s="121" customFormat="1" ht="24" x14ac:dyDescent="0.55000000000000004">
      <c r="A6" s="593" t="s">
        <v>666</v>
      </c>
      <c r="B6" s="593"/>
      <c r="C6" s="593"/>
      <c r="D6" s="593"/>
      <c r="E6" s="593"/>
      <c r="F6" s="593"/>
      <c r="G6" s="593"/>
      <c r="H6" s="593"/>
      <c r="I6" s="593"/>
      <c r="J6" s="195">
        <f>SUM(J3:J5)</f>
        <v>25000000</v>
      </c>
    </row>
    <row r="8" spans="1:10" s="121" customFormat="1" x14ac:dyDescent="0.25">
      <c r="H8" s="646">
        <f>+H3+H4+H5</f>
        <v>22281343.27</v>
      </c>
      <c r="I8" s="646">
        <f>+I3+I4+I5</f>
        <v>2927475.7199999997</v>
      </c>
    </row>
  </sheetData>
  <mergeCells count="2">
    <mergeCell ref="A1:J1"/>
    <mergeCell ref="A6:I6"/>
  </mergeCells>
  <pageMargins left="0.2" right="0.2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80" zoomScaleNormal="80" workbookViewId="0">
      <selection activeCell="G7" sqref="G7"/>
    </sheetView>
  </sheetViews>
  <sheetFormatPr defaultRowHeight="14.25" x14ac:dyDescent="0.2"/>
  <cols>
    <col min="1" max="1" width="27.75" customWidth="1"/>
    <col min="2" max="4" width="17" bestFit="1" customWidth="1"/>
    <col min="5" max="5" width="18.375" bestFit="1" customWidth="1"/>
    <col min="6" max="6" width="20.875" bestFit="1" customWidth="1"/>
    <col min="7" max="7" width="17.375" customWidth="1"/>
  </cols>
  <sheetData>
    <row r="1" spans="1:7" ht="27.75" x14ac:dyDescent="0.2">
      <c r="A1" s="592" t="s">
        <v>759</v>
      </c>
      <c r="B1" s="592"/>
      <c r="C1" s="592"/>
      <c r="D1" s="592"/>
      <c r="E1" s="592"/>
      <c r="F1" s="592"/>
      <c r="G1" s="592"/>
    </row>
    <row r="2" spans="1:7" ht="83.25" x14ac:dyDescent="0.2">
      <c r="A2" s="190" t="s">
        <v>756</v>
      </c>
      <c r="B2" s="191" t="s">
        <v>1561</v>
      </c>
      <c r="C2" s="191" t="s">
        <v>1562</v>
      </c>
      <c r="D2" s="191" t="s">
        <v>1563</v>
      </c>
      <c r="E2" s="192" t="s">
        <v>1572</v>
      </c>
      <c r="F2" s="191" t="s">
        <v>1571</v>
      </c>
      <c r="G2" s="193" t="s">
        <v>1570</v>
      </c>
    </row>
    <row r="3" spans="1:7" ht="27.75" x14ac:dyDescent="0.65">
      <c r="A3" s="188" t="s">
        <v>624</v>
      </c>
      <c r="B3" s="69">
        <v>782532.6</v>
      </c>
      <c r="C3" s="69">
        <v>632492.29</v>
      </c>
      <c r="D3" s="70">
        <v>664926.38018181827</v>
      </c>
      <c r="E3" s="70">
        <v>682331.29</v>
      </c>
      <c r="F3" s="70">
        <v>174178.68</v>
      </c>
      <c r="G3" s="187">
        <f>+'งบทดลอง รพ.'!E376</f>
        <v>902960.99</v>
      </c>
    </row>
    <row r="4" spans="1:7" ht="27.75" x14ac:dyDescent="0.65">
      <c r="A4" s="188" t="s">
        <v>625</v>
      </c>
      <c r="B4" s="69">
        <v>0</v>
      </c>
      <c r="C4" s="69">
        <v>10363.64</v>
      </c>
      <c r="D4" s="70">
        <v>9845.454545454546</v>
      </c>
      <c r="E4" s="70">
        <v>3000</v>
      </c>
      <c r="F4" s="70"/>
      <c r="G4" s="187">
        <f>+'งบทดลอง รพ.'!C377</f>
        <v>5000</v>
      </c>
    </row>
    <row r="5" spans="1:7" ht="27.75" x14ac:dyDescent="0.65">
      <c r="A5" s="188" t="s">
        <v>626</v>
      </c>
      <c r="B5" s="69">
        <v>650849</v>
      </c>
      <c r="C5" s="69">
        <v>561451.53</v>
      </c>
      <c r="D5" s="70">
        <v>533378.95090909093</v>
      </c>
      <c r="E5" s="70">
        <v>661650.42000000004</v>
      </c>
      <c r="F5" s="70"/>
      <c r="G5" s="187">
        <f>+'งบทดลอง รพ.'!E378</f>
        <v>650669.74</v>
      </c>
    </row>
    <row r="6" spans="1:7" ht="27.75" x14ac:dyDescent="0.65">
      <c r="A6" s="188" t="s">
        <v>627</v>
      </c>
      <c r="B6" s="71">
        <v>63450.15</v>
      </c>
      <c r="C6" s="71">
        <v>94886.53</v>
      </c>
      <c r="D6" s="71">
        <v>90142.204363636367</v>
      </c>
      <c r="E6" s="71">
        <v>116766.48</v>
      </c>
      <c r="F6" s="71"/>
      <c r="G6" s="187">
        <f>+'งบทดลอง รพ.'!E379</f>
        <v>134258.23999999999</v>
      </c>
    </row>
    <row r="7" spans="1:7" ht="27.75" x14ac:dyDescent="0.65">
      <c r="A7" s="188" t="s">
        <v>628</v>
      </c>
      <c r="B7" s="71">
        <v>14160</v>
      </c>
      <c r="C7" s="71">
        <v>25363.64</v>
      </c>
      <c r="D7" s="71">
        <v>24095.454545454544</v>
      </c>
      <c r="E7" s="71">
        <v>0</v>
      </c>
      <c r="F7" s="71"/>
      <c r="G7" s="187">
        <f>+'งบทดลอง รพ.'!C380</f>
        <v>0</v>
      </c>
    </row>
    <row r="8" spans="1:7" ht="27.75" x14ac:dyDescent="0.65">
      <c r="A8" s="188" t="s">
        <v>629</v>
      </c>
      <c r="B8" s="71">
        <v>255642.06</v>
      </c>
      <c r="C8" s="71">
        <v>249733.09</v>
      </c>
      <c r="D8" s="71">
        <v>231336.53127272727</v>
      </c>
      <c r="E8" s="71">
        <v>447192.73</v>
      </c>
      <c r="F8" s="71">
        <v>189761.29</v>
      </c>
      <c r="G8" s="187">
        <f>+'งบทดลอง รพ.'!C381</f>
        <v>641753.04</v>
      </c>
    </row>
    <row r="9" spans="1:7" ht="27.75" x14ac:dyDescent="0.65">
      <c r="A9" s="188" t="s">
        <v>630</v>
      </c>
      <c r="B9" s="71">
        <v>615008.61</v>
      </c>
      <c r="C9" s="71">
        <v>567092.14</v>
      </c>
      <c r="D9" s="71">
        <v>539103.33654545457</v>
      </c>
      <c r="E9" s="71">
        <v>632995.31000000006</v>
      </c>
      <c r="F9" s="71">
        <v>21097.55</v>
      </c>
      <c r="G9" s="187">
        <f>+'งบทดลอง รพ.'!C382</f>
        <v>610598.01</v>
      </c>
    </row>
    <row r="10" spans="1:7" ht="27.75" x14ac:dyDescent="0.65">
      <c r="A10" s="188" t="s">
        <v>631</v>
      </c>
      <c r="B10" s="71">
        <v>1048546</v>
      </c>
      <c r="C10" s="71">
        <v>1119158.18</v>
      </c>
      <c r="D10" s="71">
        <v>1063200.2727272727</v>
      </c>
      <c r="E10" s="71">
        <v>1014144</v>
      </c>
      <c r="F10" s="71"/>
      <c r="G10" s="187">
        <f>+'งบทดลอง รพ.'!C383</f>
        <v>1047417.3</v>
      </c>
    </row>
    <row r="11" spans="1:7" ht="27.75" x14ac:dyDescent="0.65">
      <c r="A11" s="188" t="s">
        <v>632</v>
      </c>
      <c r="B11" s="71">
        <v>101017.2</v>
      </c>
      <c r="C11" s="71">
        <v>262003.64</v>
      </c>
      <c r="D11" s="71">
        <v>248903.45454545453</v>
      </c>
      <c r="E11" s="71">
        <v>86188.800000000003</v>
      </c>
      <c r="F11" s="71"/>
      <c r="G11" s="187">
        <f>+'งบทดลอง รพ.'!C384</f>
        <v>277832</v>
      </c>
    </row>
    <row r="12" spans="1:7" ht="27.75" x14ac:dyDescent="0.65">
      <c r="A12" s="188" t="s">
        <v>633</v>
      </c>
      <c r="B12" s="71">
        <v>136778.32</v>
      </c>
      <c r="C12" s="71">
        <v>269655.55</v>
      </c>
      <c r="D12" s="71">
        <v>246503.08090909093</v>
      </c>
      <c r="E12" s="71">
        <v>142632.84</v>
      </c>
      <c r="F12" s="71"/>
      <c r="G12" s="187">
        <f>+'งบทดลอง รพ.'!C385</f>
        <v>136188.35999999999</v>
      </c>
    </row>
    <row r="13" spans="1:7" ht="27.75" x14ac:dyDescent="0.65">
      <c r="A13" s="188" t="s">
        <v>634</v>
      </c>
      <c r="B13" s="71">
        <v>481732.82999999996</v>
      </c>
      <c r="C13" s="71">
        <v>54801</v>
      </c>
      <c r="D13" s="71">
        <v>446779.47272727278</v>
      </c>
      <c r="E13" s="71">
        <v>53380.800000000003</v>
      </c>
      <c r="F13" s="71"/>
      <c r="G13" s="187">
        <f>+'งบทดลอง รพ.'!C386</f>
        <v>21600.55</v>
      </c>
    </row>
    <row r="14" spans="1:7" ht="23.25" x14ac:dyDescent="0.35">
      <c r="A14" s="594" t="s">
        <v>666</v>
      </c>
      <c r="B14" s="594"/>
      <c r="C14" s="594"/>
      <c r="D14" s="594"/>
      <c r="E14" s="594"/>
      <c r="F14" s="594"/>
      <c r="G14" s="189">
        <f>SUM(G3:G13)</f>
        <v>4428278.2299999995</v>
      </c>
    </row>
  </sheetData>
  <mergeCells count="2">
    <mergeCell ref="A1:G1"/>
    <mergeCell ref="A14:F14"/>
  </mergeCells>
  <pageMargins left="0.7" right="0.23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90" zoomScaleNormal="90" workbookViewId="0">
      <selection activeCell="J6" sqref="J6"/>
    </sheetView>
  </sheetViews>
  <sheetFormatPr defaultColWidth="9" defaultRowHeight="17.25" x14ac:dyDescent="0.4"/>
  <cols>
    <col min="1" max="1" width="25.25" style="19" customWidth="1"/>
    <col min="2" max="2" width="15.875" style="19" customWidth="1"/>
    <col min="3" max="3" width="17" style="19" customWidth="1"/>
    <col min="4" max="4" width="16.25" style="126" customWidth="1"/>
    <col min="5" max="5" width="17" style="19" customWidth="1"/>
    <col min="6" max="6" width="16.75" style="19" customWidth="1"/>
    <col min="7" max="7" width="14.75" style="19" customWidth="1"/>
    <col min="8" max="10" width="6.625" style="19" bestFit="1" customWidth="1"/>
    <col min="11" max="16384" width="9" style="19"/>
  </cols>
  <sheetData>
    <row r="1" spans="1:10" ht="30.75" x14ac:dyDescent="0.4">
      <c r="A1" s="194" t="s">
        <v>752</v>
      </c>
      <c r="C1" s="194"/>
      <c r="D1" s="196"/>
      <c r="E1" s="194"/>
      <c r="F1" s="194"/>
      <c r="G1" s="194"/>
      <c r="H1" s="194"/>
      <c r="I1" s="194"/>
      <c r="J1" s="194"/>
    </row>
    <row r="2" spans="1:10" ht="24" x14ac:dyDescent="0.4">
      <c r="A2" s="597" t="s">
        <v>756</v>
      </c>
      <c r="B2" s="599" t="s">
        <v>1573</v>
      </c>
      <c r="C2" s="599" t="s">
        <v>1574</v>
      </c>
      <c r="D2" s="601" t="s">
        <v>1576</v>
      </c>
      <c r="E2" s="603" t="s">
        <v>1577</v>
      </c>
      <c r="F2" s="595" t="s">
        <v>1575</v>
      </c>
      <c r="G2" s="596" t="s">
        <v>760</v>
      </c>
      <c r="H2" s="596"/>
      <c r="I2" s="596"/>
      <c r="J2" s="596"/>
    </row>
    <row r="3" spans="1:10" ht="56.25" customHeight="1" x14ac:dyDescent="0.4">
      <c r="A3" s="598"/>
      <c r="B3" s="600"/>
      <c r="C3" s="600"/>
      <c r="D3" s="602"/>
      <c r="E3" s="604"/>
      <c r="F3" s="595"/>
      <c r="G3" s="206" t="s">
        <v>761</v>
      </c>
      <c r="H3" s="206" t="s">
        <v>762</v>
      </c>
      <c r="I3" s="206" t="s">
        <v>763</v>
      </c>
      <c r="J3" s="206" t="s">
        <v>764</v>
      </c>
    </row>
    <row r="4" spans="1:10" ht="26.1" customHeight="1" x14ac:dyDescent="0.65">
      <c r="A4" s="25" t="s">
        <v>765</v>
      </c>
      <c r="B4" s="309">
        <v>6435212</v>
      </c>
      <c r="C4" s="311">
        <v>14000000</v>
      </c>
      <c r="D4" s="201">
        <v>20435212</v>
      </c>
      <c r="E4" s="178">
        <v>15326410</v>
      </c>
      <c r="F4" s="210">
        <v>5108802</v>
      </c>
      <c r="G4" s="210">
        <v>5108802</v>
      </c>
      <c r="H4" s="25"/>
      <c r="I4" s="25"/>
      <c r="J4" s="25"/>
    </row>
    <row r="5" spans="1:10" ht="26.1" customHeight="1" x14ac:dyDescent="0.65">
      <c r="A5" s="25" t="s">
        <v>766</v>
      </c>
      <c r="B5" s="309">
        <v>1983752.33</v>
      </c>
      <c r="C5" s="311">
        <v>6500000</v>
      </c>
      <c r="D5" s="201">
        <v>8483752.3300000001</v>
      </c>
      <c r="E5" s="178">
        <v>6362814</v>
      </c>
      <c r="F5" s="210">
        <v>2120938.33</v>
      </c>
      <c r="G5" s="210">
        <v>2120938.33</v>
      </c>
      <c r="H5" s="25"/>
      <c r="I5" s="25"/>
      <c r="J5" s="25"/>
    </row>
    <row r="6" spans="1:10" ht="26.1" customHeight="1" x14ac:dyDescent="0.65">
      <c r="A6" s="25" t="s">
        <v>767</v>
      </c>
      <c r="B6" s="309">
        <v>1692369.4</v>
      </c>
      <c r="C6" s="311">
        <v>4500000</v>
      </c>
      <c r="D6" s="201">
        <v>6192369.4000000004</v>
      </c>
      <c r="E6" s="178">
        <v>4644277</v>
      </c>
      <c r="F6" s="210">
        <v>1548092.4000000004</v>
      </c>
      <c r="G6" s="210">
        <v>1548092.4000000004</v>
      </c>
      <c r="H6" s="25"/>
      <c r="I6" s="25"/>
      <c r="J6" s="25"/>
    </row>
    <row r="7" spans="1:10" ht="26.1" customHeight="1" x14ac:dyDescent="0.65">
      <c r="A7" s="25" t="s">
        <v>768</v>
      </c>
      <c r="B7" s="310">
        <v>5354095</v>
      </c>
      <c r="C7" s="201">
        <v>11800000</v>
      </c>
      <c r="D7" s="201">
        <v>17154095</v>
      </c>
      <c r="E7" s="178">
        <v>12865571.279999999</v>
      </c>
      <c r="F7" s="210">
        <v>4288523.7200000007</v>
      </c>
      <c r="G7" s="210">
        <v>4288523.7200000007</v>
      </c>
      <c r="H7" s="25"/>
      <c r="I7" s="25"/>
      <c r="J7" s="25"/>
    </row>
    <row r="8" spans="1:10" ht="26.1" customHeight="1" x14ac:dyDescent="0.65">
      <c r="A8" s="25" t="s">
        <v>769</v>
      </c>
      <c r="B8" s="310">
        <v>1825544</v>
      </c>
      <c r="C8" s="201">
        <v>2000000</v>
      </c>
      <c r="D8" s="201">
        <v>3825544</v>
      </c>
      <c r="E8" s="178">
        <v>1700000</v>
      </c>
      <c r="F8" s="210">
        <v>2125544</v>
      </c>
      <c r="G8" s="210">
        <v>2125544</v>
      </c>
      <c r="H8" s="25"/>
      <c r="I8" s="25"/>
      <c r="J8" s="25"/>
    </row>
    <row r="9" spans="1:10" ht="26.1" customHeight="1" x14ac:dyDescent="0.65">
      <c r="A9" s="25" t="s">
        <v>770</v>
      </c>
      <c r="B9" s="310">
        <v>2052548.56</v>
      </c>
      <c r="C9" s="201">
        <v>3529426.89</v>
      </c>
      <c r="D9" s="201">
        <v>5581975.4500000002</v>
      </c>
      <c r="E9" s="178">
        <v>4186481.59</v>
      </c>
      <c r="F9" s="210">
        <v>1395493.8600000003</v>
      </c>
      <c r="G9" s="210">
        <v>1395493.8600000003</v>
      </c>
      <c r="H9" s="25"/>
      <c r="I9" s="25"/>
      <c r="J9" s="25"/>
    </row>
    <row r="10" spans="1:10" ht="26.1" customHeight="1" x14ac:dyDescent="0.65">
      <c r="A10" s="34" t="s">
        <v>803</v>
      </c>
      <c r="B10" s="310">
        <v>928447.6</v>
      </c>
      <c r="C10" s="201">
        <v>4081611.1143976096</v>
      </c>
      <c r="D10" s="201">
        <v>5010058.7143976092</v>
      </c>
      <c r="E10" s="178">
        <v>4175048.92</v>
      </c>
      <c r="F10" s="210">
        <v>835009.79439760931</v>
      </c>
      <c r="G10" s="210">
        <v>835009.79439760931</v>
      </c>
      <c r="H10" s="25"/>
      <c r="I10" s="25"/>
      <c r="J10" s="25"/>
    </row>
    <row r="11" spans="1:10" ht="26.1" customHeight="1" x14ac:dyDescent="0.65">
      <c r="A11" s="25" t="s">
        <v>635</v>
      </c>
      <c r="B11" s="310">
        <v>274677.24</v>
      </c>
      <c r="C11" s="201">
        <v>3990047.41</v>
      </c>
      <c r="D11" s="201">
        <v>4264724.6500000004</v>
      </c>
      <c r="E11" s="178">
        <v>3553937.2</v>
      </c>
      <c r="F11" s="210">
        <v>710787.45000000019</v>
      </c>
      <c r="G11" s="210">
        <v>710787.45000000019</v>
      </c>
      <c r="H11" s="25"/>
      <c r="I11" s="25"/>
      <c r="J11" s="25"/>
    </row>
    <row r="12" spans="1:10" ht="26.1" customHeight="1" x14ac:dyDescent="0.55000000000000004">
      <c r="A12" s="204" t="s">
        <v>771</v>
      </c>
      <c r="B12" s="203">
        <f>SUM(B4:B11)</f>
        <v>20546646.129999999</v>
      </c>
      <c r="C12" s="203">
        <f t="shared" ref="C12:J12" si="0">SUM(C4:C11)</f>
        <v>50401085.414397612</v>
      </c>
      <c r="D12" s="205">
        <f t="shared" si="0"/>
        <v>70947731.544397607</v>
      </c>
      <c r="E12" s="203">
        <f t="shared" si="0"/>
        <v>52814539.99000001</v>
      </c>
      <c r="F12" s="203">
        <f t="shared" si="0"/>
        <v>18133191.554397609</v>
      </c>
      <c r="G12" s="203">
        <f t="shared" si="0"/>
        <v>18133191.554397609</v>
      </c>
      <c r="H12" s="203">
        <f t="shared" si="0"/>
        <v>0</v>
      </c>
      <c r="I12" s="203">
        <f t="shared" si="0"/>
        <v>0</v>
      </c>
      <c r="J12" s="203">
        <f t="shared" si="0"/>
        <v>0</v>
      </c>
    </row>
    <row r="13" spans="1:10" ht="26.1" customHeight="1" x14ac:dyDescent="0.65">
      <c r="A13" s="18"/>
      <c r="B13" s="72"/>
      <c r="C13" s="72"/>
      <c r="D13" s="197"/>
      <c r="E13" s="18"/>
      <c r="F13" s="18"/>
      <c r="G13" s="18"/>
      <c r="H13" s="18"/>
      <c r="I13" s="18"/>
      <c r="J13" s="18"/>
    </row>
    <row r="14" spans="1:10" ht="26.1" customHeight="1" x14ac:dyDescent="0.65">
      <c r="A14" s="18"/>
      <c r="B14" s="73"/>
      <c r="C14" s="73"/>
      <c r="D14" s="198"/>
      <c r="E14" s="18"/>
      <c r="F14" s="18"/>
      <c r="G14" s="18"/>
      <c r="H14" s="18"/>
      <c r="I14" s="18"/>
      <c r="J14" s="18"/>
    </row>
    <row r="15" spans="1:10" ht="26.1" customHeight="1" x14ac:dyDescent="0.65">
      <c r="A15" s="18"/>
      <c r="B15" s="73"/>
      <c r="C15" s="73"/>
      <c r="D15" s="198"/>
      <c r="E15" s="18"/>
      <c r="F15" s="18"/>
      <c r="G15" s="18"/>
      <c r="H15" s="18"/>
      <c r="I15" s="18"/>
      <c r="J15" s="18"/>
    </row>
    <row r="16" spans="1:10" ht="26.1" customHeight="1" x14ac:dyDescent="0.65">
      <c r="A16" s="18"/>
      <c r="B16" s="74"/>
      <c r="C16" s="74"/>
      <c r="D16" s="199"/>
      <c r="E16" s="18"/>
      <c r="F16" s="18"/>
      <c r="G16" s="18"/>
      <c r="H16" s="18"/>
      <c r="I16" s="18"/>
      <c r="J16" s="18"/>
    </row>
    <row r="17" spans="1:10" ht="26.1" customHeight="1" x14ac:dyDescent="0.65">
      <c r="A17" s="18"/>
      <c r="B17" s="74"/>
      <c r="C17" s="74"/>
      <c r="D17" s="199"/>
      <c r="E17" s="18"/>
      <c r="F17" s="18"/>
      <c r="G17" s="18"/>
      <c r="H17" s="18"/>
      <c r="I17" s="18"/>
      <c r="J17" s="18"/>
    </row>
    <row r="18" spans="1:10" ht="26.1" customHeight="1" x14ac:dyDescent="0.65">
      <c r="A18" s="18"/>
      <c r="B18" s="72"/>
      <c r="C18" s="72"/>
      <c r="D18" s="197"/>
      <c r="E18" s="18"/>
      <c r="F18" s="18"/>
      <c r="G18" s="18"/>
      <c r="H18" s="18"/>
      <c r="I18" s="18"/>
      <c r="J18" s="18"/>
    </row>
    <row r="19" spans="1:10" ht="26.1" customHeight="1" x14ac:dyDescent="0.65">
      <c r="A19" s="18"/>
      <c r="B19" s="72"/>
      <c r="C19" s="72"/>
      <c r="D19" s="197"/>
      <c r="E19" s="18"/>
      <c r="F19" s="18"/>
      <c r="G19" s="18"/>
      <c r="H19" s="18"/>
      <c r="I19" s="18"/>
      <c r="J19" s="18"/>
    </row>
    <row r="20" spans="1:10" ht="26.1" customHeight="1" x14ac:dyDescent="0.65">
      <c r="A20" s="18"/>
      <c r="B20" s="72"/>
      <c r="C20" s="72"/>
      <c r="D20" s="197"/>
      <c r="E20" s="18"/>
      <c r="F20" s="18"/>
      <c r="G20" s="18"/>
      <c r="H20" s="18"/>
      <c r="I20" s="18"/>
      <c r="J20" s="18"/>
    </row>
    <row r="21" spans="1:10" ht="26.1" customHeight="1" x14ac:dyDescent="0.65">
      <c r="A21" s="18"/>
      <c r="B21" s="72"/>
      <c r="C21" s="72"/>
      <c r="D21" s="197"/>
      <c r="E21" s="18"/>
      <c r="F21" s="18"/>
      <c r="G21" s="18"/>
      <c r="H21" s="18"/>
      <c r="I21" s="18"/>
      <c r="J21" s="18"/>
    </row>
    <row r="22" spans="1:10" ht="26.1" customHeight="1" x14ac:dyDescent="0.65">
      <c r="A22" s="18"/>
      <c r="B22" s="72"/>
      <c r="C22" s="72"/>
      <c r="D22" s="197"/>
      <c r="E22" s="18"/>
      <c r="F22" s="18"/>
      <c r="G22" s="18"/>
      <c r="H22" s="18"/>
      <c r="I22" s="18"/>
      <c r="J22" s="18"/>
    </row>
    <row r="23" spans="1:10" ht="26.1" customHeight="1" x14ac:dyDescent="0.65">
      <c r="A23" s="18"/>
      <c r="B23" s="72"/>
      <c r="C23" s="72"/>
      <c r="D23" s="197"/>
      <c r="E23" s="18"/>
      <c r="F23" s="18"/>
      <c r="G23" s="18"/>
      <c r="H23" s="18"/>
      <c r="I23" s="18"/>
      <c r="J23" s="18"/>
    </row>
    <row r="24" spans="1:10" ht="26.1" customHeight="1" x14ac:dyDescent="0.65">
      <c r="A24" s="18"/>
      <c r="B24" s="72"/>
      <c r="C24" s="72"/>
      <c r="D24" s="197"/>
      <c r="E24" s="18"/>
      <c r="F24" s="18"/>
      <c r="G24" s="18"/>
      <c r="H24" s="18"/>
      <c r="I24" s="18"/>
      <c r="J24" s="18"/>
    </row>
    <row r="25" spans="1:10" ht="26.1" customHeight="1" x14ac:dyDescent="0.65">
      <c r="A25" s="18"/>
      <c r="B25" s="72"/>
      <c r="C25" s="72"/>
      <c r="D25" s="197"/>
      <c r="E25" s="18"/>
      <c r="F25" s="18"/>
      <c r="G25" s="18"/>
      <c r="H25" s="18"/>
      <c r="I25" s="18"/>
      <c r="J25" s="18"/>
    </row>
    <row r="26" spans="1:10" ht="26.1" customHeight="1" x14ac:dyDescent="0.65">
      <c r="A26" s="18"/>
      <c r="B26" s="72"/>
      <c r="C26" s="72"/>
      <c r="D26" s="197"/>
      <c r="E26" s="18"/>
      <c r="F26" s="18"/>
      <c r="G26" s="18"/>
      <c r="H26" s="18"/>
      <c r="I26" s="18"/>
      <c r="J26" s="18"/>
    </row>
    <row r="27" spans="1:10" ht="26.1" customHeight="1" x14ac:dyDescent="0.65">
      <c r="A27" s="18"/>
      <c r="B27" s="72"/>
      <c r="C27" s="72"/>
      <c r="D27" s="197"/>
      <c r="E27" s="18"/>
      <c r="F27" s="18"/>
      <c r="G27" s="18"/>
      <c r="H27" s="18"/>
      <c r="I27" s="18"/>
      <c r="J27" s="18"/>
    </row>
    <row r="28" spans="1:10" ht="26.1" customHeight="1" x14ac:dyDescent="0.65">
      <c r="A28" s="18"/>
      <c r="B28" s="72"/>
      <c r="C28" s="72"/>
      <c r="D28" s="197"/>
      <c r="E28" s="18"/>
      <c r="F28" s="18"/>
      <c r="G28" s="18"/>
      <c r="H28" s="18"/>
      <c r="I28" s="18"/>
      <c r="J28" s="18"/>
    </row>
    <row r="29" spans="1:10" ht="26.1" customHeight="1" x14ac:dyDescent="0.65">
      <c r="A29" s="18"/>
      <c r="B29" s="72"/>
      <c r="C29" s="72"/>
      <c r="D29" s="197"/>
      <c r="E29" s="18"/>
      <c r="F29" s="18"/>
      <c r="G29" s="18"/>
      <c r="H29" s="18"/>
      <c r="I29" s="18"/>
      <c r="J29" s="18"/>
    </row>
    <row r="30" spans="1:10" ht="26.1" customHeight="1" x14ac:dyDescent="0.65">
      <c r="A30" s="18"/>
      <c r="B30" s="72"/>
      <c r="C30" s="72"/>
      <c r="D30" s="197"/>
      <c r="E30" s="18"/>
      <c r="F30" s="18"/>
      <c r="G30" s="18"/>
      <c r="H30" s="18"/>
      <c r="I30" s="18"/>
      <c r="J30" s="18"/>
    </row>
    <row r="31" spans="1:10" ht="26.1" customHeight="1" x14ac:dyDescent="0.65">
      <c r="A31" s="18"/>
      <c r="B31" s="72"/>
      <c r="C31" s="72"/>
      <c r="D31" s="197"/>
      <c r="E31" s="18"/>
      <c r="F31" s="18"/>
      <c r="G31" s="18"/>
      <c r="H31" s="18"/>
      <c r="I31" s="18"/>
      <c r="J31" s="18"/>
    </row>
    <row r="32" spans="1:10" ht="26.1" customHeight="1" x14ac:dyDescent="0.65">
      <c r="A32" s="18"/>
      <c r="B32" s="72"/>
      <c r="C32" s="72"/>
      <c r="D32" s="197"/>
      <c r="E32" s="18"/>
      <c r="F32" s="18"/>
      <c r="G32" s="18"/>
      <c r="H32" s="18"/>
      <c r="I32" s="18"/>
      <c r="J32" s="18"/>
    </row>
    <row r="33" spans="1:10" ht="26.1" customHeight="1" x14ac:dyDescent="0.65">
      <c r="A33" s="18"/>
      <c r="B33" s="72"/>
      <c r="C33" s="72"/>
      <c r="D33" s="197"/>
      <c r="E33" s="18"/>
      <c r="F33" s="18"/>
      <c r="G33" s="18"/>
      <c r="H33" s="18"/>
      <c r="I33" s="18"/>
      <c r="J33" s="18"/>
    </row>
    <row r="34" spans="1:10" ht="27.75" x14ac:dyDescent="0.65">
      <c r="A34" s="18"/>
      <c r="B34" s="18"/>
      <c r="C34" s="18"/>
      <c r="D34" s="200"/>
      <c r="E34" s="18"/>
      <c r="F34" s="18"/>
      <c r="G34" s="18"/>
      <c r="H34" s="18"/>
      <c r="I34" s="18"/>
      <c r="J34" s="18"/>
    </row>
    <row r="35" spans="1:10" ht="27.75" x14ac:dyDescent="0.65">
      <c r="A35" s="18"/>
      <c r="B35" s="18"/>
      <c r="C35" s="18"/>
      <c r="D35" s="200"/>
      <c r="E35" s="18"/>
      <c r="F35" s="18"/>
      <c r="G35" s="18"/>
      <c r="H35" s="18"/>
      <c r="I35" s="18"/>
      <c r="J35" s="18"/>
    </row>
    <row r="36" spans="1:10" ht="27.75" x14ac:dyDescent="0.65">
      <c r="A36" s="18"/>
      <c r="B36" s="18"/>
      <c r="C36" s="18"/>
      <c r="D36" s="200"/>
      <c r="E36" s="18"/>
      <c r="F36" s="18"/>
      <c r="G36" s="18"/>
      <c r="H36" s="18"/>
      <c r="I36" s="18"/>
      <c r="J36" s="18"/>
    </row>
    <row r="37" spans="1:10" ht="27.75" x14ac:dyDescent="0.65">
      <c r="A37" s="18"/>
      <c r="B37" s="18"/>
      <c r="C37" s="18"/>
      <c r="D37" s="200"/>
      <c r="E37" s="18"/>
      <c r="F37" s="18"/>
      <c r="G37" s="18"/>
      <c r="H37" s="18"/>
      <c r="I37" s="18"/>
      <c r="J37" s="18"/>
    </row>
    <row r="38" spans="1:10" ht="27.75" x14ac:dyDescent="0.65">
      <c r="A38" s="18"/>
      <c r="B38" s="18"/>
      <c r="C38" s="18"/>
      <c r="D38" s="200"/>
      <c r="E38" s="18"/>
      <c r="F38" s="18"/>
      <c r="G38" s="18"/>
      <c r="H38" s="18"/>
      <c r="I38" s="18"/>
      <c r="J38" s="18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2" right="0.2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="80" zoomScaleNormal="80" workbookViewId="0">
      <selection activeCell="G13" sqref="G13"/>
    </sheetView>
  </sheetViews>
  <sheetFormatPr defaultRowHeight="14.25" x14ac:dyDescent="0.2"/>
  <cols>
    <col min="1" max="1" width="30.875" customWidth="1"/>
    <col min="2" max="2" width="16.875" customWidth="1"/>
    <col min="3" max="3" width="16" customWidth="1"/>
    <col min="4" max="4" width="17.125" customWidth="1"/>
    <col min="5" max="5" width="16.375" customWidth="1"/>
    <col min="6" max="6" width="18.125" style="208" customWidth="1"/>
    <col min="7" max="7" width="12.875" customWidth="1"/>
    <col min="8" max="8" width="15.125" customWidth="1"/>
    <col min="9" max="9" width="12.375" customWidth="1"/>
  </cols>
  <sheetData>
    <row r="1" spans="1:8" ht="30.75" x14ac:dyDescent="0.7">
      <c r="A1" s="605" t="s">
        <v>753</v>
      </c>
      <c r="B1" s="605"/>
      <c r="C1" s="605"/>
      <c r="D1" s="605"/>
      <c r="E1" s="605"/>
      <c r="F1" s="605"/>
      <c r="G1" s="605"/>
      <c r="H1" s="605"/>
    </row>
    <row r="2" spans="1:8" ht="18" customHeight="1" x14ac:dyDescent="0.55000000000000004">
      <c r="A2" s="606" t="s">
        <v>756</v>
      </c>
      <c r="B2" s="80" t="s">
        <v>1581</v>
      </c>
      <c r="C2" s="80" t="s">
        <v>1583</v>
      </c>
      <c r="D2" s="80" t="s">
        <v>1592</v>
      </c>
      <c r="E2" s="80" t="s">
        <v>1586</v>
      </c>
      <c r="F2" s="181" t="s">
        <v>1578</v>
      </c>
      <c r="G2" s="80" t="s">
        <v>1580</v>
      </c>
      <c r="H2" s="80" t="s">
        <v>1590</v>
      </c>
    </row>
    <row r="3" spans="1:8" ht="96" x14ac:dyDescent="0.2">
      <c r="A3" s="607"/>
      <c r="B3" s="181" t="s">
        <v>1587</v>
      </c>
      <c r="C3" s="181" t="s">
        <v>1582</v>
      </c>
      <c r="D3" s="181" t="s">
        <v>1591</v>
      </c>
      <c r="E3" s="209" t="s">
        <v>1585</v>
      </c>
      <c r="F3" s="181" t="s">
        <v>1579</v>
      </c>
      <c r="G3" s="181" t="s">
        <v>1588</v>
      </c>
      <c r="H3" s="181" t="s">
        <v>1589</v>
      </c>
    </row>
    <row r="4" spans="1:8" ht="24" x14ac:dyDescent="0.55000000000000004">
      <c r="A4" s="25" t="s">
        <v>772</v>
      </c>
      <c r="B4" s="210">
        <v>7290459.9399999995</v>
      </c>
      <c r="C4" s="210">
        <v>56002394.110000007</v>
      </c>
      <c r="D4" s="210">
        <v>63292854.050000004</v>
      </c>
      <c r="E4" s="178">
        <v>50634283</v>
      </c>
      <c r="F4" s="312">
        <v>6329285</v>
      </c>
      <c r="G4" s="210"/>
      <c r="H4" s="202">
        <v>6329286.0500000045</v>
      </c>
    </row>
    <row r="5" spans="1:8" ht="24" x14ac:dyDescent="0.55000000000000004">
      <c r="A5" s="25" t="s">
        <v>773</v>
      </c>
      <c r="B5" s="210">
        <v>1600014</v>
      </c>
      <c r="C5" s="210">
        <v>3000000.0000000005</v>
      </c>
      <c r="D5" s="210">
        <v>4600014</v>
      </c>
      <c r="E5" s="178">
        <v>2300007</v>
      </c>
      <c r="F5" s="20">
        <v>101706</v>
      </c>
      <c r="G5" s="210"/>
      <c r="H5" s="202">
        <v>1048298</v>
      </c>
    </row>
    <row r="6" spans="1:8" s="327" customFormat="1" ht="24" x14ac:dyDescent="0.55000000000000004">
      <c r="A6" s="538" t="s">
        <v>774</v>
      </c>
      <c r="B6" s="450">
        <v>1365166</v>
      </c>
      <c r="C6" s="450">
        <f>+Planfin2561!D9</f>
        <v>11400000</v>
      </c>
      <c r="D6" s="450">
        <v>13365166</v>
      </c>
      <c r="E6" s="450">
        <v>12251402</v>
      </c>
      <c r="F6" s="450">
        <v>36486</v>
      </c>
      <c r="G6" s="450"/>
      <c r="H6" s="539">
        <v>1077278</v>
      </c>
    </row>
    <row r="7" spans="1:8" ht="24" x14ac:dyDescent="0.55000000000000004">
      <c r="A7" s="25" t="s">
        <v>775</v>
      </c>
      <c r="B7" s="210"/>
      <c r="C7" s="210"/>
      <c r="D7" s="210">
        <v>0</v>
      </c>
      <c r="E7" s="178"/>
      <c r="F7" s="20"/>
      <c r="G7" s="210"/>
      <c r="H7" s="202">
        <v>0</v>
      </c>
    </row>
    <row r="8" spans="1:8" ht="24" x14ac:dyDescent="0.55000000000000004">
      <c r="A8" s="25" t="s">
        <v>776</v>
      </c>
      <c r="B8" s="210"/>
      <c r="C8" s="210"/>
      <c r="D8" s="210">
        <v>0</v>
      </c>
      <c r="E8" s="178"/>
      <c r="F8" s="20"/>
      <c r="G8" s="210"/>
      <c r="H8" s="202">
        <v>0</v>
      </c>
    </row>
    <row r="9" spans="1:8" ht="24" x14ac:dyDescent="0.55000000000000004">
      <c r="A9" s="25" t="s">
        <v>777</v>
      </c>
      <c r="B9" s="210">
        <v>459747</v>
      </c>
      <c r="C9" s="210">
        <v>1204461.24</v>
      </c>
      <c r="D9" s="210">
        <v>1664208.24</v>
      </c>
      <c r="E9" s="178">
        <v>1248156.18</v>
      </c>
      <c r="F9" s="20">
        <v>22610</v>
      </c>
      <c r="G9" s="210"/>
      <c r="H9" s="202">
        <v>393442.06000000006</v>
      </c>
    </row>
    <row r="10" spans="1:8" ht="24" x14ac:dyDescent="0.55000000000000004">
      <c r="A10" s="25" t="s">
        <v>778</v>
      </c>
      <c r="B10" s="210">
        <v>835375</v>
      </c>
      <c r="C10" s="210">
        <v>1193741</v>
      </c>
      <c r="D10" s="210">
        <v>2029116</v>
      </c>
      <c r="E10" s="178">
        <v>1395034</v>
      </c>
      <c r="F10" s="20"/>
      <c r="G10" s="210">
        <v>126816.4</v>
      </c>
      <c r="H10" s="202">
        <v>507265.6</v>
      </c>
    </row>
    <row r="11" spans="1:8" ht="24" x14ac:dyDescent="0.55000000000000004">
      <c r="A11" s="211" t="s">
        <v>666</v>
      </c>
      <c r="B11" s="212">
        <f>SUM(B4:B10)</f>
        <v>11550761.939999999</v>
      </c>
      <c r="C11" s="212">
        <f t="shared" ref="C11:H11" si="0">SUM(C4:C10)</f>
        <v>72800596.350000009</v>
      </c>
      <c r="D11" s="212">
        <f t="shared" si="0"/>
        <v>84951358.290000007</v>
      </c>
      <c r="E11" s="212">
        <f t="shared" si="0"/>
        <v>67828882.180000007</v>
      </c>
      <c r="F11" s="212">
        <f t="shared" si="0"/>
        <v>6490087</v>
      </c>
      <c r="G11" s="212">
        <f t="shared" si="0"/>
        <v>126816.4</v>
      </c>
      <c r="H11" s="212">
        <f t="shared" si="0"/>
        <v>9355569.7100000046</v>
      </c>
    </row>
  </sheetData>
  <mergeCells count="2">
    <mergeCell ref="A1:H1"/>
    <mergeCell ref="A2:A3"/>
  </mergeCells>
  <pageMargins left="0.3" right="0.2" top="0.75" bottom="0.7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"/>
  <sheetViews>
    <sheetView zoomScale="70" zoomScaleNormal="70" workbookViewId="0">
      <selection activeCell="E10" sqref="E10"/>
    </sheetView>
  </sheetViews>
  <sheetFormatPr defaultColWidth="9" defaultRowHeight="22.5" x14ac:dyDescent="0.3"/>
  <cols>
    <col min="1" max="1" width="47.875" style="68" customWidth="1"/>
    <col min="2" max="2" width="21.75" style="68" customWidth="1"/>
    <col min="3" max="3" width="17" style="68" customWidth="1"/>
    <col min="4" max="4" width="16.375" style="68" customWidth="1"/>
    <col min="5" max="5" width="15.25" style="68" customWidth="1"/>
    <col min="6" max="6" width="15.75" style="68" customWidth="1"/>
    <col min="7" max="7" width="15.25" style="68" customWidth="1"/>
    <col min="8" max="8" width="8.75" style="68" bestFit="1" customWidth="1"/>
    <col min="9" max="16384" width="9" style="68"/>
  </cols>
  <sheetData>
    <row r="1" spans="1:8" ht="30.75" x14ac:dyDescent="0.7">
      <c r="A1" s="214" t="s">
        <v>779</v>
      </c>
      <c r="B1" s="215"/>
      <c r="C1" s="215"/>
      <c r="D1" s="215"/>
      <c r="E1" s="215"/>
      <c r="F1" s="215"/>
      <c r="G1" s="215"/>
      <c r="H1" s="216"/>
    </row>
    <row r="2" spans="1:8" ht="26.25" x14ac:dyDescent="0.55000000000000004">
      <c r="A2" s="606" t="s">
        <v>756</v>
      </c>
      <c r="B2" s="217"/>
      <c r="C2" s="608" t="s">
        <v>780</v>
      </c>
      <c r="D2" s="609"/>
      <c r="E2" s="609"/>
      <c r="F2" s="610"/>
      <c r="G2" s="611" t="s">
        <v>1598</v>
      </c>
      <c r="H2" s="613" t="s">
        <v>781</v>
      </c>
    </row>
    <row r="3" spans="1:8" ht="92.25" customHeight="1" x14ac:dyDescent="0.3">
      <c r="A3" s="607"/>
      <c r="B3" s="181" t="s">
        <v>1593</v>
      </c>
      <c r="C3" s="116" t="s">
        <v>1594</v>
      </c>
      <c r="D3" s="209" t="s">
        <v>1597</v>
      </c>
      <c r="E3" s="116" t="s">
        <v>1595</v>
      </c>
      <c r="F3" s="209" t="s">
        <v>1596</v>
      </c>
      <c r="G3" s="612"/>
      <c r="H3" s="614"/>
    </row>
    <row r="4" spans="1:8" s="76" customFormat="1" ht="27.75" x14ac:dyDescent="0.2">
      <c r="A4" s="122" t="s">
        <v>782</v>
      </c>
      <c r="B4" s="236">
        <f>+'การวิเคราะห์แผน 8 แบบ'!E4</f>
        <v>2751001.3699999996</v>
      </c>
      <c r="C4" s="325">
        <f>+'แผนลงทุน ปรับใหม่ลาสุด'!R73</f>
        <v>1413</v>
      </c>
      <c r="D4" s="218">
        <f>+'แผนลงทุน ปรับใหม่ลาสุด'!T73</f>
        <v>4051150</v>
      </c>
      <c r="E4" s="325"/>
      <c r="F4" s="218"/>
      <c r="G4" s="218">
        <f>+D4+F4</f>
        <v>4051150</v>
      </c>
      <c r="H4" s="75"/>
    </row>
    <row r="5" spans="1:8" ht="27.75" x14ac:dyDescent="0.65">
      <c r="A5" s="123" t="s">
        <v>783</v>
      </c>
      <c r="B5" s="20">
        <f>+'งบทดลอง รพ.'!C65</f>
        <v>4033630.73</v>
      </c>
      <c r="C5" s="80">
        <v>7</v>
      </c>
      <c r="D5" s="450">
        <v>1397000</v>
      </c>
      <c r="E5" s="80">
        <v>1</v>
      </c>
      <c r="F5" s="450">
        <v>2636532.2399999993</v>
      </c>
      <c r="G5" s="218">
        <f>+D5+F5</f>
        <v>4033532.2399999993</v>
      </c>
      <c r="H5" s="71"/>
    </row>
    <row r="6" spans="1:8" ht="27.75" x14ac:dyDescent="0.65">
      <c r="A6" s="25" t="s">
        <v>784</v>
      </c>
      <c r="B6" s="20"/>
      <c r="C6" s="80"/>
      <c r="D6" s="178"/>
      <c r="E6" s="80"/>
      <c r="F6" s="178"/>
      <c r="G6" s="218"/>
      <c r="H6" s="71"/>
    </row>
    <row r="7" spans="1:8" s="461" customFormat="1" ht="26.25" x14ac:dyDescent="0.55000000000000004">
      <c r="A7" s="159" t="s">
        <v>666</v>
      </c>
      <c r="B7" s="457">
        <f>SUM(B4:B6)</f>
        <v>6784632.0999999996</v>
      </c>
      <c r="C7" s="458"/>
      <c r="D7" s="457">
        <f t="shared" ref="D7:G7" si="0">SUM(D4:D6)</f>
        <v>5448150</v>
      </c>
      <c r="E7" s="459"/>
      <c r="F7" s="457">
        <f t="shared" si="0"/>
        <v>2636532.2399999993</v>
      </c>
      <c r="G7" s="457">
        <f t="shared" si="0"/>
        <v>8084682.2399999993</v>
      </c>
      <c r="H7" s="460"/>
    </row>
  </sheetData>
  <mergeCells count="4">
    <mergeCell ref="A2:A3"/>
    <mergeCell ref="C2:F2"/>
    <mergeCell ref="G2:G3"/>
    <mergeCell ref="H2:H3"/>
  </mergeCells>
  <pageMargins left="0.27" right="0.2" top="0.75" bottom="0.75" header="0.3" footer="0.3"/>
  <pageSetup paperSize="9" scale="85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3" sqref="A3"/>
      <selection pane="bottomRight" sqref="A1:XFD1048576"/>
    </sheetView>
  </sheetViews>
  <sheetFormatPr defaultRowHeight="12.75" x14ac:dyDescent="0.2"/>
  <cols>
    <col min="1" max="1" width="6" style="663" bestFit="1" customWidth="1"/>
    <col min="2" max="2" width="31" style="650" customWidth="1"/>
    <col min="3" max="3" width="26.125" style="664" customWidth="1"/>
    <col min="4" max="4" width="14.5" style="650" customWidth="1"/>
    <col min="5" max="5" width="21.125" style="664" customWidth="1"/>
    <col min="6" max="6" width="18" style="650" customWidth="1"/>
    <col min="7" max="7" width="21" style="664" customWidth="1"/>
    <col min="8" max="16384" width="9" style="650"/>
  </cols>
  <sheetData>
    <row r="1" spans="1:7" x14ac:dyDescent="0.2">
      <c r="A1" s="647"/>
      <c r="B1" s="648" t="s">
        <v>785</v>
      </c>
      <c r="C1" s="649"/>
      <c r="D1" s="649"/>
      <c r="E1" s="649"/>
      <c r="F1" s="649"/>
      <c r="G1" s="649"/>
    </row>
    <row r="2" spans="1:7" ht="25.5" x14ac:dyDescent="0.2">
      <c r="A2" s="651" t="s">
        <v>787</v>
      </c>
      <c r="B2" s="652" t="s">
        <v>788</v>
      </c>
      <c r="C2" s="653" t="s">
        <v>794</v>
      </c>
      <c r="D2" s="651" t="s">
        <v>791</v>
      </c>
      <c r="E2" s="654" t="s">
        <v>789</v>
      </c>
      <c r="F2" s="652" t="s">
        <v>790</v>
      </c>
      <c r="G2" s="655" t="s">
        <v>786</v>
      </c>
    </row>
    <row r="3" spans="1:7" x14ac:dyDescent="0.2">
      <c r="A3" s="647">
        <v>1</v>
      </c>
      <c r="B3" s="656" t="s">
        <v>1689</v>
      </c>
      <c r="C3" s="657">
        <v>300000</v>
      </c>
      <c r="D3" s="658">
        <v>324000</v>
      </c>
      <c r="E3" s="658">
        <v>170000</v>
      </c>
      <c r="F3" s="658"/>
      <c r="G3" s="657">
        <f t="shared" ref="G3:G25" si="0">SUM(D3:F3)</f>
        <v>494000</v>
      </c>
    </row>
    <row r="4" spans="1:7" x14ac:dyDescent="0.2">
      <c r="A4" s="647">
        <v>2</v>
      </c>
      <c r="B4" s="656" t="s">
        <v>1690</v>
      </c>
      <c r="C4" s="657">
        <v>300000</v>
      </c>
      <c r="D4" s="658">
        <v>227640</v>
      </c>
      <c r="E4" s="658">
        <f>183000+46000</f>
        <v>229000</v>
      </c>
      <c r="F4" s="659">
        <f>+'แผนครุภัณฑ์ UC 70%'!N14</f>
        <v>181422.15</v>
      </c>
      <c r="G4" s="657">
        <f t="shared" si="0"/>
        <v>638062.15</v>
      </c>
    </row>
    <row r="5" spans="1:7" x14ac:dyDescent="0.2">
      <c r="A5" s="647">
        <v>3</v>
      </c>
      <c r="B5" s="656" t="s">
        <v>1691</v>
      </c>
      <c r="C5" s="657">
        <v>330000</v>
      </c>
      <c r="D5" s="658">
        <v>481800</v>
      </c>
      <c r="E5" s="658">
        <v>588000</v>
      </c>
      <c r="F5" s="656"/>
      <c r="G5" s="657">
        <f t="shared" si="0"/>
        <v>1069800</v>
      </c>
    </row>
    <row r="6" spans="1:7" x14ac:dyDescent="0.2">
      <c r="A6" s="647">
        <v>4</v>
      </c>
      <c r="B6" s="656" t="s">
        <v>1692</v>
      </c>
      <c r="C6" s="657">
        <v>330000</v>
      </c>
      <c r="D6" s="658">
        <v>444240</v>
      </c>
      <c r="E6" s="658">
        <v>175000</v>
      </c>
      <c r="F6" s="659">
        <f>+'แผนครุภัณฑ์ UC 70%'!N15</f>
        <v>181422.15</v>
      </c>
      <c r="G6" s="657">
        <f t="shared" si="0"/>
        <v>800662.15</v>
      </c>
    </row>
    <row r="7" spans="1:7" x14ac:dyDescent="0.2">
      <c r="A7" s="647">
        <v>5</v>
      </c>
      <c r="B7" s="656" t="s">
        <v>1693</v>
      </c>
      <c r="C7" s="657">
        <v>330000</v>
      </c>
      <c r="D7" s="658">
        <v>438480</v>
      </c>
      <c r="E7" s="658">
        <v>337000</v>
      </c>
      <c r="F7" s="656"/>
      <c r="G7" s="657">
        <f t="shared" si="0"/>
        <v>775480</v>
      </c>
    </row>
    <row r="8" spans="1:7" x14ac:dyDescent="0.2">
      <c r="A8" s="647">
        <v>6</v>
      </c>
      <c r="B8" s="656" t="s">
        <v>1694</v>
      </c>
      <c r="C8" s="657">
        <v>330000</v>
      </c>
      <c r="D8" s="658">
        <v>427080</v>
      </c>
      <c r="E8" s="658">
        <v>267000</v>
      </c>
      <c r="F8" s="656"/>
      <c r="G8" s="657">
        <f t="shared" si="0"/>
        <v>694080</v>
      </c>
    </row>
    <row r="9" spans="1:7" x14ac:dyDescent="0.2">
      <c r="A9" s="647">
        <v>7</v>
      </c>
      <c r="B9" s="656" t="s">
        <v>1695</v>
      </c>
      <c r="C9" s="657">
        <v>330000</v>
      </c>
      <c r="D9" s="658">
        <v>405600</v>
      </c>
      <c r="E9" s="658">
        <v>147000</v>
      </c>
      <c r="F9" s="659">
        <f>+'แผนครุภัณฑ์ UC 70%'!N23</f>
        <v>89000</v>
      </c>
      <c r="G9" s="657">
        <f t="shared" si="0"/>
        <v>641600</v>
      </c>
    </row>
    <row r="10" spans="1:7" x14ac:dyDescent="0.2">
      <c r="A10" s="647">
        <v>8</v>
      </c>
      <c r="B10" s="656" t="s">
        <v>1696</v>
      </c>
      <c r="C10" s="657">
        <v>330000</v>
      </c>
      <c r="D10" s="658">
        <v>413640</v>
      </c>
      <c r="E10" s="658">
        <f>255000+43000</f>
        <v>298000</v>
      </c>
      <c r="F10" s="656"/>
      <c r="G10" s="657">
        <f t="shared" si="0"/>
        <v>711640</v>
      </c>
    </row>
    <row r="11" spans="1:7" x14ac:dyDescent="0.2">
      <c r="A11" s="647">
        <v>9</v>
      </c>
      <c r="B11" s="656" t="s">
        <v>1697</v>
      </c>
      <c r="C11" s="657">
        <v>300000</v>
      </c>
      <c r="D11" s="658">
        <v>376800</v>
      </c>
      <c r="E11" s="658">
        <f>270000+50000</f>
        <v>320000</v>
      </c>
      <c r="F11" s="656"/>
      <c r="G11" s="657">
        <f t="shared" si="0"/>
        <v>696800</v>
      </c>
    </row>
    <row r="12" spans="1:7" x14ac:dyDescent="0.2">
      <c r="A12" s="647">
        <v>10</v>
      </c>
      <c r="B12" s="656" t="s">
        <v>1698</v>
      </c>
      <c r="C12" s="657">
        <v>300000</v>
      </c>
      <c r="D12" s="658">
        <v>122352</v>
      </c>
      <c r="E12" s="658">
        <v>91000</v>
      </c>
      <c r="F12" s="656"/>
      <c r="G12" s="657">
        <f t="shared" si="0"/>
        <v>213352</v>
      </c>
    </row>
    <row r="13" spans="1:7" x14ac:dyDescent="0.2">
      <c r="A13" s="647">
        <v>11</v>
      </c>
      <c r="B13" s="656" t="s">
        <v>1699</v>
      </c>
      <c r="C13" s="657">
        <v>300000</v>
      </c>
      <c r="D13" s="658">
        <v>38400</v>
      </c>
      <c r="E13" s="658">
        <v>100000</v>
      </c>
      <c r="F13" s="656"/>
      <c r="G13" s="657">
        <f t="shared" si="0"/>
        <v>138400</v>
      </c>
    </row>
    <row r="14" spans="1:7" x14ac:dyDescent="0.2">
      <c r="A14" s="647">
        <v>12</v>
      </c>
      <c r="B14" s="656" t="s">
        <v>1700</v>
      </c>
      <c r="C14" s="657">
        <v>330000</v>
      </c>
      <c r="D14" s="658">
        <v>493800</v>
      </c>
      <c r="E14" s="658">
        <f>131000+43000</f>
        <v>174000</v>
      </c>
      <c r="F14" s="659">
        <f>+'แผนครุภัณฑ์ UC 70%'!N22</f>
        <v>89000</v>
      </c>
      <c r="G14" s="657">
        <f t="shared" si="0"/>
        <v>756800</v>
      </c>
    </row>
    <row r="15" spans="1:7" x14ac:dyDescent="0.2">
      <c r="A15" s="647">
        <v>13</v>
      </c>
      <c r="B15" s="656" t="s">
        <v>1701</v>
      </c>
      <c r="C15" s="657">
        <v>330000</v>
      </c>
      <c r="D15" s="658">
        <v>468360</v>
      </c>
      <c r="E15" s="658">
        <f>122000+56000</f>
        <v>178000</v>
      </c>
      <c r="F15" s="659">
        <f>+'แผนครุภัณฑ์ UC 70%'!N21</f>
        <v>20000</v>
      </c>
      <c r="G15" s="657">
        <f t="shared" si="0"/>
        <v>666360</v>
      </c>
    </row>
    <row r="16" spans="1:7" x14ac:dyDescent="0.2">
      <c r="A16" s="647">
        <v>14</v>
      </c>
      <c r="B16" s="656" t="s">
        <v>1702</v>
      </c>
      <c r="C16" s="657">
        <v>330000</v>
      </c>
      <c r="D16" s="658">
        <v>366720</v>
      </c>
      <c r="E16" s="658">
        <f>179000+52000</f>
        <v>231000</v>
      </c>
      <c r="F16" s="656"/>
      <c r="G16" s="657">
        <f t="shared" si="0"/>
        <v>597720</v>
      </c>
    </row>
    <row r="17" spans="1:8" x14ac:dyDescent="0.2">
      <c r="A17" s="647">
        <v>15</v>
      </c>
      <c r="B17" s="656" t="s">
        <v>1703</v>
      </c>
      <c r="C17" s="657">
        <v>300000</v>
      </c>
      <c r="D17" s="658">
        <v>185280</v>
      </c>
      <c r="E17" s="658">
        <v>203000</v>
      </c>
      <c r="F17" s="656"/>
      <c r="G17" s="657">
        <f t="shared" si="0"/>
        <v>388280</v>
      </c>
    </row>
    <row r="18" spans="1:8" x14ac:dyDescent="0.2">
      <c r="A18" s="647">
        <v>16</v>
      </c>
      <c r="B18" s="656" t="s">
        <v>1704</v>
      </c>
      <c r="C18" s="657">
        <v>300000</v>
      </c>
      <c r="D18" s="658">
        <v>279600</v>
      </c>
      <c r="E18" s="658">
        <v>70000</v>
      </c>
      <c r="F18" s="659">
        <f>+'แผนครุภัณฑ์ UC 70%'!N20</f>
        <v>20000</v>
      </c>
      <c r="G18" s="657">
        <f t="shared" si="0"/>
        <v>369600</v>
      </c>
    </row>
    <row r="19" spans="1:8" x14ac:dyDescent="0.2">
      <c r="A19" s="647">
        <v>17</v>
      </c>
      <c r="B19" s="656" t="s">
        <v>1705</v>
      </c>
      <c r="C19" s="657">
        <v>300000</v>
      </c>
      <c r="D19" s="658">
        <v>153360</v>
      </c>
      <c r="E19" s="658">
        <v>80000</v>
      </c>
      <c r="F19" s="656"/>
      <c r="G19" s="657">
        <f t="shared" si="0"/>
        <v>233360</v>
      </c>
    </row>
    <row r="20" spans="1:8" x14ac:dyDescent="0.2">
      <c r="A20" s="647">
        <v>18</v>
      </c>
      <c r="B20" s="656" t="s">
        <v>1706</v>
      </c>
      <c r="C20" s="657">
        <v>330000</v>
      </c>
      <c r="D20" s="658">
        <v>553800</v>
      </c>
      <c r="E20" s="658">
        <f>355000+60000</f>
        <v>415000</v>
      </c>
      <c r="F20" s="659">
        <f>+'แผนครุภัณฑ์ UC 70%'!N19</f>
        <v>75000</v>
      </c>
      <c r="G20" s="657">
        <f t="shared" si="0"/>
        <v>1043800</v>
      </c>
    </row>
    <row r="21" spans="1:8" x14ac:dyDescent="0.2">
      <c r="A21" s="647">
        <v>19</v>
      </c>
      <c r="B21" s="656" t="s">
        <v>1707</v>
      </c>
      <c r="C21" s="657">
        <v>300000</v>
      </c>
      <c r="D21" s="658">
        <v>286920</v>
      </c>
      <c r="E21" s="658">
        <v>84000</v>
      </c>
      <c r="F21" s="659">
        <f>+'แผนครุภัณฑ์ UC 70%'!N16</f>
        <v>137840.82</v>
      </c>
      <c r="G21" s="657">
        <f t="shared" si="0"/>
        <v>508760.82</v>
      </c>
    </row>
    <row r="22" spans="1:8" x14ac:dyDescent="0.2">
      <c r="A22" s="647">
        <v>20</v>
      </c>
      <c r="B22" s="656" t="s">
        <v>1708</v>
      </c>
      <c r="C22" s="657">
        <v>300000</v>
      </c>
      <c r="D22" s="658">
        <v>38400</v>
      </c>
      <c r="E22" s="658">
        <v>75000</v>
      </c>
      <c r="F22" s="659">
        <f>+'แผนครุภัณฑ์ UC 70%'!N17</f>
        <v>137840.82</v>
      </c>
      <c r="G22" s="657">
        <f t="shared" si="0"/>
        <v>251240.82</v>
      </c>
    </row>
    <row r="23" spans="1:8" x14ac:dyDescent="0.2">
      <c r="A23" s="647">
        <v>21</v>
      </c>
      <c r="B23" s="656" t="s">
        <v>1709</v>
      </c>
      <c r="C23" s="657">
        <v>330000</v>
      </c>
      <c r="D23" s="658">
        <v>403560</v>
      </c>
      <c r="E23" s="658">
        <v>118000</v>
      </c>
      <c r="F23" s="656"/>
      <c r="G23" s="657">
        <f t="shared" si="0"/>
        <v>521560</v>
      </c>
    </row>
    <row r="24" spans="1:8" x14ac:dyDescent="0.2">
      <c r="A24" s="647"/>
      <c r="B24" s="656" t="s">
        <v>1710</v>
      </c>
      <c r="C24" s="657"/>
      <c r="D24" s="656"/>
      <c r="E24" s="658"/>
      <c r="F24" s="656"/>
      <c r="G24" s="657">
        <f t="shared" si="0"/>
        <v>0</v>
      </c>
    </row>
    <row r="25" spans="1:8" ht="24.75" customHeight="1" x14ac:dyDescent="0.2">
      <c r="A25" s="660" t="s">
        <v>666</v>
      </c>
      <c r="B25" s="661"/>
      <c r="C25" s="662">
        <f>SUM(C3:C24)</f>
        <v>6630000</v>
      </c>
      <c r="D25" s="662">
        <f>SUM(D3:D24)</f>
        <v>6929832</v>
      </c>
      <c r="E25" s="662">
        <f>SUM(E3:E24)</f>
        <v>4350000</v>
      </c>
      <c r="F25" s="662">
        <f>SUM(F3:F24)</f>
        <v>931525.94000000018</v>
      </c>
      <c r="G25" s="657">
        <f t="shared" si="0"/>
        <v>12211357.939999999</v>
      </c>
    </row>
    <row r="26" spans="1:8" x14ac:dyDescent="0.2">
      <c r="C26" s="664">
        <f>+C25+D25+E25</f>
        <v>17909832</v>
      </c>
    </row>
    <row r="27" spans="1:8" x14ac:dyDescent="0.2">
      <c r="B27" s="665" t="s">
        <v>795</v>
      </c>
      <c r="C27" s="664" t="s">
        <v>796</v>
      </c>
    </row>
    <row r="28" spans="1:8" x14ac:dyDescent="0.2">
      <c r="B28" s="665"/>
      <c r="C28" s="664" t="s">
        <v>797</v>
      </c>
    </row>
    <row r="29" spans="1:8" ht="25.5" x14ac:dyDescent="0.2">
      <c r="B29" s="666" t="s">
        <v>1899</v>
      </c>
      <c r="C29" s="667" t="s">
        <v>798</v>
      </c>
      <c r="D29" s="667"/>
      <c r="E29" s="667"/>
      <c r="F29" s="667"/>
      <c r="G29" s="667"/>
    </row>
    <row r="30" spans="1:8" x14ac:dyDescent="0.2">
      <c r="B30" s="668" t="s">
        <v>1900</v>
      </c>
      <c r="C30" s="668"/>
      <c r="D30" s="668"/>
      <c r="E30" s="668"/>
      <c r="F30" s="668"/>
      <c r="G30" s="668"/>
      <c r="H30" s="669"/>
    </row>
    <row r="31" spans="1:8" x14ac:dyDescent="0.2">
      <c r="B31" s="650" t="s">
        <v>1901</v>
      </c>
      <c r="C31" s="664" t="s">
        <v>799</v>
      </c>
    </row>
  </sheetData>
  <mergeCells count="4">
    <mergeCell ref="B1:G1"/>
    <mergeCell ref="A25:B25"/>
    <mergeCell ref="C29:G29"/>
    <mergeCell ref="B30:G30"/>
  </mergeCells>
  <pageMargins left="0.2" right="0.2" top="0.31" bottom="0.36" header="0.3" footer="0.17"/>
  <pageSetup paperSize="9" scale="8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67" workbookViewId="0">
      <selection activeCell="U6" sqref="U6"/>
    </sheetView>
  </sheetViews>
  <sheetFormatPr defaultColWidth="9" defaultRowHeight="21.75" x14ac:dyDescent="0.2"/>
  <cols>
    <col min="1" max="1" width="7.25" style="474" customWidth="1"/>
    <col min="2" max="2" width="32.875" style="473" customWidth="1"/>
    <col min="3" max="3" width="3.625" style="473" bestFit="1" customWidth="1"/>
    <col min="4" max="4" width="5" style="473" bestFit="1" customWidth="1"/>
    <col min="5" max="5" width="4.625" style="473" bestFit="1" customWidth="1"/>
    <col min="6" max="6" width="3.625" style="473" bestFit="1" customWidth="1"/>
    <col min="7" max="8" width="4.5" style="473" bestFit="1" customWidth="1"/>
    <col min="9" max="9" width="6.25" style="473" bestFit="1" customWidth="1"/>
    <col min="10" max="10" width="3.625" style="473" bestFit="1" customWidth="1"/>
    <col min="11" max="11" width="6.125" style="473" bestFit="1" customWidth="1"/>
    <col min="12" max="12" width="6.625" style="473" bestFit="1" customWidth="1"/>
    <col min="13" max="13" width="6.25" style="473" bestFit="1" customWidth="1"/>
    <col min="14" max="14" width="6.125" style="473" bestFit="1" customWidth="1"/>
    <col min="15" max="15" width="5.25" style="473" bestFit="1" customWidth="1"/>
    <col min="16" max="16" width="4.75" style="474" bestFit="1" customWidth="1"/>
    <col min="17" max="17" width="3.625" style="473" bestFit="1" customWidth="1"/>
    <col min="18" max="18" width="6" style="473" customWidth="1"/>
    <col min="19" max="19" width="13.125" style="499" customWidth="1"/>
    <col min="20" max="20" width="13" style="499" customWidth="1"/>
    <col min="21" max="22" width="9" style="473"/>
    <col min="23" max="23" width="20" style="473" customWidth="1"/>
    <col min="24" max="16384" width="9" style="473"/>
  </cols>
  <sheetData>
    <row r="1" spans="1:26" x14ac:dyDescent="0.5">
      <c r="A1" s="615" t="s">
        <v>1867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W1" s="474"/>
    </row>
    <row r="2" spans="1:26" ht="12" customHeight="1" x14ac:dyDescent="0.2">
      <c r="A2" s="401"/>
      <c r="B2" s="401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01"/>
      <c r="Q2" s="475"/>
      <c r="R2" s="475"/>
      <c r="S2" s="476"/>
      <c r="T2" s="401"/>
      <c r="W2" s="474"/>
    </row>
    <row r="3" spans="1:26" ht="23.25" customHeight="1" x14ac:dyDescent="0.2">
      <c r="A3" s="403" t="s">
        <v>1810</v>
      </c>
      <c r="B3" s="403" t="s">
        <v>756</v>
      </c>
      <c r="C3" s="477" t="s">
        <v>1868</v>
      </c>
      <c r="D3" s="478" t="s">
        <v>1790</v>
      </c>
      <c r="E3" s="478" t="s">
        <v>1791</v>
      </c>
      <c r="F3" s="478" t="s">
        <v>1792</v>
      </c>
      <c r="G3" s="478" t="s">
        <v>1793</v>
      </c>
      <c r="H3" s="478" t="s">
        <v>637</v>
      </c>
      <c r="I3" s="478" t="s">
        <v>1811</v>
      </c>
      <c r="J3" s="478" t="s">
        <v>1803</v>
      </c>
      <c r="K3" s="478" t="s">
        <v>1794</v>
      </c>
      <c r="L3" s="478" t="s">
        <v>1812</v>
      </c>
      <c r="M3" s="478" t="s">
        <v>1811</v>
      </c>
      <c r="N3" s="478" t="s">
        <v>1869</v>
      </c>
      <c r="O3" s="478" t="s">
        <v>1870</v>
      </c>
      <c r="P3" s="404" t="s">
        <v>1859</v>
      </c>
      <c r="Q3" s="404" t="s">
        <v>1856</v>
      </c>
      <c r="R3" s="478" t="s">
        <v>1795</v>
      </c>
      <c r="S3" s="407" t="s">
        <v>1796</v>
      </c>
      <c r="T3" s="407" t="s">
        <v>1797</v>
      </c>
      <c r="U3" s="474"/>
    </row>
    <row r="4" spans="1:26" ht="21.95" customHeight="1" x14ac:dyDescent="0.2">
      <c r="A4" s="410">
        <v>1</v>
      </c>
      <c r="B4" s="417" t="s">
        <v>1813</v>
      </c>
      <c r="C4" s="410"/>
      <c r="D4" s="410"/>
      <c r="E4" s="410"/>
      <c r="F4" s="410">
        <v>1</v>
      </c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>
        <f>SUM(D4:M4)</f>
        <v>1</v>
      </c>
      <c r="S4" s="454">
        <v>15000</v>
      </c>
      <c r="T4" s="454">
        <f>R4*S4</f>
        <v>15000</v>
      </c>
      <c r="V4" s="479"/>
      <c r="W4" s="479"/>
      <c r="X4" s="479"/>
      <c r="Y4" s="479"/>
      <c r="Z4" s="479"/>
    </row>
    <row r="5" spans="1:26" ht="21.95" customHeight="1" x14ac:dyDescent="0.2">
      <c r="A5" s="410">
        <v>2</v>
      </c>
      <c r="B5" s="417" t="s">
        <v>1814</v>
      </c>
      <c r="C5" s="410"/>
      <c r="D5" s="410">
        <v>2</v>
      </c>
      <c r="E5" s="410">
        <v>1</v>
      </c>
      <c r="F5" s="410"/>
      <c r="G5" s="410">
        <v>1</v>
      </c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>
        <f t="shared" ref="R5:R21" si="0">SUM(D5:M5)</f>
        <v>4</v>
      </c>
      <c r="S5" s="454">
        <v>6000</v>
      </c>
      <c r="T5" s="454">
        <f t="shared" ref="T5:T68" si="1">R5*S5</f>
        <v>24000</v>
      </c>
    </row>
    <row r="6" spans="1:26" ht="21.95" customHeight="1" x14ac:dyDescent="0.5">
      <c r="A6" s="410">
        <v>3</v>
      </c>
      <c r="B6" s="412" t="s">
        <v>1815</v>
      </c>
      <c r="C6" s="480"/>
      <c r="D6" s="410">
        <v>5</v>
      </c>
      <c r="E6" s="410">
        <v>3</v>
      </c>
      <c r="F6" s="410"/>
      <c r="G6" s="410">
        <v>1</v>
      </c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>
        <f t="shared" si="0"/>
        <v>9</v>
      </c>
      <c r="S6" s="454">
        <v>6500</v>
      </c>
      <c r="T6" s="454">
        <f t="shared" si="1"/>
        <v>58500</v>
      </c>
      <c r="V6" s="479"/>
      <c r="W6" s="51"/>
      <c r="X6" s="481"/>
      <c r="Y6" s="482"/>
      <c r="Z6" s="479"/>
    </row>
    <row r="7" spans="1:26" ht="21.95" customHeight="1" x14ac:dyDescent="0.2">
      <c r="A7" s="410">
        <v>4</v>
      </c>
      <c r="B7" s="416" t="s">
        <v>1816</v>
      </c>
      <c r="C7" s="483"/>
      <c r="D7" s="410"/>
      <c r="E7" s="410"/>
      <c r="F7" s="410"/>
      <c r="G7" s="410"/>
      <c r="H7" s="410"/>
      <c r="I7" s="410"/>
      <c r="J7" s="410"/>
      <c r="K7" s="410"/>
      <c r="L7" s="410">
        <v>1</v>
      </c>
      <c r="M7" s="410"/>
      <c r="N7" s="410"/>
      <c r="O7" s="410"/>
      <c r="P7" s="410"/>
      <c r="Q7" s="410"/>
      <c r="R7" s="410">
        <f t="shared" si="0"/>
        <v>1</v>
      </c>
      <c r="S7" s="454">
        <v>6000</v>
      </c>
      <c r="T7" s="454">
        <f t="shared" si="1"/>
        <v>6000</v>
      </c>
    </row>
    <row r="8" spans="1:26" ht="23.25" customHeight="1" x14ac:dyDescent="0.2">
      <c r="A8" s="410">
        <v>5</v>
      </c>
      <c r="B8" s="416" t="s">
        <v>1817</v>
      </c>
      <c r="C8" s="483"/>
      <c r="D8" s="410"/>
      <c r="E8" s="410"/>
      <c r="F8" s="410"/>
      <c r="G8" s="410"/>
      <c r="H8" s="410">
        <v>2</v>
      </c>
      <c r="I8" s="410"/>
      <c r="J8" s="410"/>
      <c r="K8" s="410"/>
      <c r="L8" s="410"/>
      <c r="M8" s="410"/>
      <c r="N8" s="410"/>
      <c r="O8" s="410"/>
      <c r="P8" s="410"/>
      <c r="Q8" s="410"/>
      <c r="R8" s="410">
        <f t="shared" si="0"/>
        <v>2</v>
      </c>
      <c r="S8" s="454">
        <v>17000</v>
      </c>
      <c r="T8" s="454">
        <f t="shared" si="1"/>
        <v>34000</v>
      </c>
    </row>
    <row r="9" spans="1:26" ht="21.95" customHeight="1" x14ac:dyDescent="0.2">
      <c r="A9" s="410">
        <v>6</v>
      </c>
      <c r="B9" s="417" t="s">
        <v>1818</v>
      </c>
      <c r="C9" s="410"/>
      <c r="D9" s="410"/>
      <c r="E9" s="410"/>
      <c r="F9" s="410">
        <v>3</v>
      </c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>
        <f t="shared" si="0"/>
        <v>3</v>
      </c>
      <c r="S9" s="454">
        <v>32000</v>
      </c>
      <c r="T9" s="454">
        <f t="shared" si="1"/>
        <v>96000</v>
      </c>
    </row>
    <row r="10" spans="1:26" ht="21.95" customHeight="1" x14ac:dyDescent="0.2">
      <c r="A10" s="410">
        <v>7</v>
      </c>
      <c r="B10" s="417" t="s">
        <v>1819</v>
      </c>
      <c r="C10" s="410"/>
      <c r="D10" s="410"/>
      <c r="E10" s="410"/>
      <c r="F10" s="410"/>
      <c r="G10" s="410"/>
      <c r="H10" s="410">
        <v>3</v>
      </c>
      <c r="I10" s="410"/>
      <c r="J10" s="410"/>
      <c r="K10" s="410"/>
      <c r="L10" s="410"/>
      <c r="M10" s="410"/>
      <c r="N10" s="410"/>
      <c r="O10" s="410"/>
      <c r="P10" s="410"/>
      <c r="Q10" s="410"/>
      <c r="R10" s="410">
        <f t="shared" si="0"/>
        <v>3</v>
      </c>
      <c r="S10" s="454">
        <v>6000</v>
      </c>
      <c r="T10" s="454">
        <f t="shared" si="1"/>
        <v>18000</v>
      </c>
    </row>
    <row r="11" spans="1:26" ht="21.95" customHeight="1" x14ac:dyDescent="0.2">
      <c r="A11" s="410">
        <v>8</v>
      </c>
      <c r="B11" s="417" t="s">
        <v>1820</v>
      </c>
      <c r="C11" s="410"/>
      <c r="D11" s="410">
        <v>1</v>
      </c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>
        <f t="shared" si="0"/>
        <v>1</v>
      </c>
      <c r="S11" s="454">
        <v>7000</v>
      </c>
      <c r="T11" s="454">
        <f t="shared" si="1"/>
        <v>7000</v>
      </c>
    </row>
    <row r="12" spans="1:26" s="420" customFormat="1" ht="24" x14ac:dyDescent="0.55000000000000004">
      <c r="A12" s="410">
        <v>9</v>
      </c>
      <c r="B12" s="35" t="s">
        <v>1821</v>
      </c>
      <c r="C12" s="427"/>
      <c r="D12" s="418"/>
      <c r="E12" s="418"/>
      <c r="F12" s="418"/>
      <c r="G12" s="418"/>
      <c r="H12" s="418"/>
      <c r="I12" s="418"/>
      <c r="J12" s="418">
        <v>1</v>
      </c>
      <c r="K12" s="427"/>
      <c r="L12" s="418"/>
      <c r="M12" s="418"/>
      <c r="N12" s="418"/>
      <c r="O12" s="418"/>
      <c r="P12" s="418"/>
      <c r="Q12" s="418"/>
      <c r="R12" s="410">
        <f t="shared" si="0"/>
        <v>1</v>
      </c>
      <c r="S12" s="455">
        <v>10000</v>
      </c>
      <c r="T12" s="454">
        <f t="shared" si="1"/>
        <v>10000</v>
      </c>
      <c r="X12" s="484"/>
    </row>
    <row r="13" spans="1:26" s="420" customFormat="1" ht="21" x14ac:dyDescent="0.35">
      <c r="A13" s="410">
        <v>10</v>
      </c>
      <c r="B13" s="35" t="s">
        <v>1822</v>
      </c>
      <c r="C13" s="427"/>
      <c r="D13" s="418"/>
      <c r="E13" s="418"/>
      <c r="F13" s="418"/>
      <c r="G13" s="418">
        <v>1</v>
      </c>
      <c r="H13" s="427"/>
      <c r="I13" s="418"/>
      <c r="J13" s="418"/>
      <c r="K13" s="418"/>
      <c r="L13" s="418"/>
      <c r="M13" s="418"/>
      <c r="N13" s="418"/>
      <c r="O13" s="418"/>
      <c r="P13" s="418"/>
      <c r="Q13" s="418"/>
      <c r="R13" s="410">
        <f t="shared" si="0"/>
        <v>1</v>
      </c>
      <c r="S13" s="455">
        <v>5000</v>
      </c>
      <c r="T13" s="454">
        <f t="shared" si="1"/>
        <v>5000</v>
      </c>
    </row>
    <row r="14" spans="1:26" s="420" customFormat="1" ht="24" x14ac:dyDescent="0.55000000000000004">
      <c r="A14" s="410">
        <v>11</v>
      </c>
      <c r="B14" s="35" t="s">
        <v>1823</v>
      </c>
      <c r="C14" s="427"/>
      <c r="D14" s="418"/>
      <c r="E14" s="418"/>
      <c r="F14" s="418"/>
      <c r="G14" s="418"/>
      <c r="H14" s="418"/>
      <c r="I14" s="418"/>
      <c r="J14" s="418">
        <v>1</v>
      </c>
      <c r="K14" s="427"/>
      <c r="L14" s="418"/>
      <c r="M14" s="418"/>
      <c r="N14" s="418"/>
      <c r="O14" s="418"/>
      <c r="P14" s="418"/>
      <c r="Q14" s="418"/>
      <c r="R14" s="410">
        <f t="shared" si="0"/>
        <v>1</v>
      </c>
      <c r="S14" s="455">
        <v>10000</v>
      </c>
      <c r="T14" s="454">
        <f t="shared" si="1"/>
        <v>10000</v>
      </c>
    </row>
    <row r="15" spans="1:26" s="420" customFormat="1" ht="24" x14ac:dyDescent="0.55000000000000004">
      <c r="A15" s="410">
        <v>12</v>
      </c>
      <c r="B15" s="35" t="s">
        <v>1824</v>
      </c>
      <c r="C15" s="427"/>
      <c r="D15" s="418"/>
      <c r="E15" s="418"/>
      <c r="F15" s="418"/>
      <c r="G15" s="418"/>
      <c r="H15" s="418"/>
      <c r="I15" s="418"/>
      <c r="J15" s="418"/>
      <c r="K15" s="418"/>
      <c r="L15" s="418">
        <v>1</v>
      </c>
      <c r="M15" s="418"/>
      <c r="N15" s="418"/>
      <c r="O15" s="418"/>
      <c r="P15" s="418"/>
      <c r="Q15" s="418"/>
      <c r="R15" s="410">
        <f t="shared" si="0"/>
        <v>1</v>
      </c>
      <c r="S15" s="455">
        <v>30000</v>
      </c>
      <c r="T15" s="454">
        <f t="shared" si="1"/>
        <v>30000</v>
      </c>
      <c r="V15" s="485"/>
    </row>
    <row r="16" spans="1:26" x14ac:dyDescent="0.2">
      <c r="A16" s="410">
        <v>13</v>
      </c>
      <c r="B16" s="417" t="s">
        <v>1871</v>
      </c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>
        <v>1</v>
      </c>
      <c r="N16" s="410"/>
      <c r="O16" s="410"/>
      <c r="P16" s="410"/>
      <c r="Q16" s="410"/>
      <c r="R16" s="410">
        <f t="shared" si="0"/>
        <v>1</v>
      </c>
      <c r="S16" s="454">
        <v>100000</v>
      </c>
      <c r="T16" s="454">
        <f t="shared" si="1"/>
        <v>100000</v>
      </c>
    </row>
    <row r="17" spans="1:20" x14ac:dyDescent="0.2">
      <c r="A17" s="410">
        <v>14</v>
      </c>
      <c r="B17" s="417" t="s">
        <v>1872</v>
      </c>
      <c r="C17" s="410"/>
      <c r="D17" s="410"/>
      <c r="E17" s="410"/>
      <c r="F17" s="410"/>
      <c r="G17" s="410"/>
      <c r="H17" s="410"/>
      <c r="I17" s="410"/>
      <c r="J17" s="410"/>
      <c r="K17" s="410"/>
      <c r="L17" s="410">
        <v>1</v>
      </c>
      <c r="M17" s="410"/>
      <c r="N17" s="410"/>
      <c r="O17" s="410"/>
      <c r="P17" s="410"/>
      <c r="Q17" s="410"/>
      <c r="R17" s="410">
        <f t="shared" si="0"/>
        <v>1</v>
      </c>
      <c r="S17" s="454">
        <v>250000</v>
      </c>
      <c r="T17" s="454">
        <f t="shared" si="1"/>
        <v>250000</v>
      </c>
    </row>
    <row r="18" spans="1:20" ht="18.75" x14ac:dyDescent="0.2">
      <c r="A18" s="410">
        <v>15</v>
      </c>
      <c r="B18" s="417" t="s">
        <v>1873</v>
      </c>
      <c r="C18" s="410"/>
      <c r="D18" s="410"/>
      <c r="E18" s="410">
        <v>1</v>
      </c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>
        <f t="shared" si="0"/>
        <v>1</v>
      </c>
      <c r="S18" s="454">
        <v>35000</v>
      </c>
      <c r="T18" s="454">
        <f t="shared" si="1"/>
        <v>35000</v>
      </c>
    </row>
    <row r="19" spans="1:20" ht="24" x14ac:dyDescent="0.2">
      <c r="A19" s="486">
        <v>1</v>
      </c>
      <c r="B19" s="487" t="s">
        <v>1825</v>
      </c>
      <c r="C19" s="486"/>
      <c r="D19" s="486"/>
      <c r="E19" s="486"/>
      <c r="F19" s="486"/>
      <c r="G19" s="486">
        <v>1</v>
      </c>
      <c r="H19" s="486"/>
      <c r="I19" s="486"/>
      <c r="J19" s="486"/>
      <c r="K19" s="488"/>
      <c r="L19" s="489"/>
      <c r="M19" s="410"/>
      <c r="N19" s="410"/>
      <c r="O19" s="410"/>
      <c r="P19" s="410"/>
      <c r="Q19" s="410"/>
      <c r="R19" s="410">
        <f t="shared" si="0"/>
        <v>1</v>
      </c>
      <c r="S19" s="454">
        <v>28000</v>
      </c>
      <c r="T19" s="454">
        <f t="shared" si="1"/>
        <v>28000</v>
      </c>
    </row>
    <row r="20" spans="1:20" ht="24" x14ac:dyDescent="0.2">
      <c r="A20" s="486">
        <v>2</v>
      </c>
      <c r="B20" s="487" t="s">
        <v>1826</v>
      </c>
      <c r="C20" s="486"/>
      <c r="D20" s="486">
        <v>2</v>
      </c>
      <c r="E20" s="486">
        <v>2</v>
      </c>
      <c r="F20" s="486"/>
      <c r="G20" s="486"/>
      <c r="H20" s="486"/>
      <c r="I20" s="486"/>
      <c r="J20" s="486"/>
      <c r="K20" s="488"/>
      <c r="L20" s="489"/>
      <c r="M20" s="410"/>
      <c r="N20" s="410"/>
      <c r="O20" s="410"/>
      <c r="P20" s="410"/>
      <c r="Q20" s="410"/>
      <c r="R20" s="410">
        <f t="shared" si="0"/>
        <v>4</v>
      </c>
      <c r="S20" s="454">
        <v>49500</v>
      </c>
      <c r="T20" s="454">
        <f t="shared" si="1"/>
        <v>198000</v>
      </c>
    </row>
    <row r="21" spans="1:20" ht="24" x14ac:dyDescent="0.55000000000000004">
      <c r="A21" s="486">
        <v>3</v>
      </c>
      <c r="B21" s="120" t="s">
        <v>1827</v>
      </c>
      <c r="C21" s="490"/>
      <c r="D21" s="491"/>
      <c r="E21" s="490"/>
      <c r="F21" s="492">
        <v>1</v>
      </c>
      <c r="G21" s="493"/>
      <c r="H21" s="80"/>
      <c r="I21" s="491"/>
      <c r="J21" s="494"/>
      <c r="K21" s="495"/>
      <c r="L21" s="489"/>
      <c r="M21" s="410"/>
      <c r="N21" s="410"/>
      <c r="O21" s="410"/>
      <c r="P21" s="410"/>
      <c r="Q21" s="410"/>
      <c r="R21" s="410">
        <f t="shared" si="0"/>
        <v>1</v>
      </c>
      <c r="S21" s="454">
        <v>30000</v>
      </c>
      <c r="T21" s="454">
        <f t="shared" si="1"/>
        <v>30000</v>
      </c>
    </row>
    <row r="22" spans="1:20" ht="18.75" x14ac:dyDescent="0.2">
      <c r="A22" s="410"/>
      <c r="B22" s="417" t="s">
        <v>1828</v>
      </c>
      <c r="C22" s="410"/>
      <c r="D22" s="410"/>
      <c r="E22" s="410"/>
      <c r="F22" s="410">
        <v>2</v>
      </c>
      <c r="G22" s="410"/>
      <c r="H22" s="410">
        <v>2</v>
      </c>
      <c r="I22" s="410">
        <v>1</v>
      </c>
      <c r="J22" s="410"/>
      <c r="K22" s="410"/>
      <c r="L22" s="410"/>
      <c r="M22" s="410"/>
      <c r="N22" s="410"/>
      <c r="O22" s="410"/>
      <c r="P22" s="410"/>
      <c r="Q22" s="410"/>
      <c r="R22" s="410">
        <f t="shared" ref="R22:R54" si="2">SUM(C22:M22)</f>
        <v>5</v>
      </c>
      <c r="S22" s="454">
        <v>1500</v>
      </c>
      <c r="T22" s="454">
        <f t="shared" si="1"/>
        <v>7500</v>
      </c>
    </row>
    <row r="23" spans="1:20" ht="18.75" x14ac:dyDescent="0.2">
      <c r="A23" s="410"/>
      <c r="B23" s="417" t="s">
        <v>1829</v>
      </c>
      <c r="C23" s="410"/>
      <c r="D23" s="410"/>
      <c r="E23" s="410"/>
      <c r="F23" s="410">
        <v>4</v>
      </c>
      <c r="G23" s="410"/>
      <c r="H23" s="410">
        <v>2</v>
      </c>
      <c r="I23" s="410">
        <v>1</v>
      </c>
      <c r="J23" s="410"/>
      <c r="K23" s="410"/>
      <c r="L23" s="410"/>
      <c r="M23" s="410"/>
      <c r="N23" s="410"/>
      <c r="O23" s="410"/>
      <c r="P23" s="410"/>
      <c r="Q23" s="410"/>
      <c r="R23" s="410">
        <f t="shared" si="2"/>
        <v>7</v>
      </c>
      <c r="S23" s="454">
        <v>1500</v>
      </c>
      <c r="T23" s="454">
        <f t="shared" si="1"/>
        <v>10500</v>
      </c>
    </row>
    <row r="24" spans="1:20" x14ac:dyDescent="0.2">
      <c r="A24" s="410"/>
      <c r="B24" s="417" t="s">
        <v>1830</v>
      </c>
      <c r="C24" s="410"/>
      <c r="D24" s="410"/>
      <c r="E24" s="410">
        <v>1</v>
      </c>
      <c r="F24" s="410">
        <v>2</v>
      </c>
      <c r="G24" s="410"/>
      <c r="H24" s="410">
        <v>1</v>
      </c>
      <c r="I24" s="410"/>
      <c r="J24" s="410"/>
      <c r="K24" s="410"/>
      <c r="L24" s="410"/>
      <c r="M24" s="410"/>
      <c r="N24" s="410"/>
      <c r="O24" s="410"/>
      <c r="P24" s="410"/>
      <c r="Q24" s="410"/>
      <c r="R24" s="410">
        <f t="shared" si="2"/>
        <v>4</v>
      </c>
      <c r="S24" s="454">
        <v>1500</v>
      </c>
      <c r="T24" s="454">
        <f t="shared" si="1"/>
        <v>6000</v>
      </c>
    </row>
    <row r="25" spans="1:20" x14ac:dyDescent="0.2">
      <c r="A25" s="410"/>
      <c r="B25" s="417" t="s">
        <v>1831</v>
      </c>
      <c r="C25" s="410"/>
      <c r="D25" s="410"/>
      <c r="E25" s="410"/>
      <c r="F25" s="410">
        <v>1</v>
      </c>
      <c r="G25" s="410"/>
      <c r="H25" s="410">
        <v>1</v>
      </c>
      <c r="I25" s="410"/>
      <c r="J25" s="410"/>
      <c r="K25" s="410"/>
      <c r="L25" s="410"/>
      <c r="M25" s="410"/>
      <c r="N25" s="410"/>
      <c r="O25" s="410"/>
      <c r="P25" s="410"/>
      <c r="Q25" s="410"/>
      <c r="R25" s="410">
        <f t="shared" si="2"/>
        <v>2</v>
      </c>
      <c r="S25" s="454">
        <v>1500</v>
      </c>
      <c r="T25" s="454">
        <f t="shared" si="1"/>
        <v>3000</v>
      </c>
    </row>
    <row r="26" spans="1:20" ht="18.75" x14ac:dyDescent="0.2">
      <c r="A26" s="410"/>
      <c r="B26" s="417" t="s">
        <v>1832</v>
      </c>
      <c r="C26" s="410"/>
      <c r="D26" s="410"/>
      <c r="E26" s="410"/>
      <c r="F26" s="410"/>
      <c r="G26" s="410">
        <v>1</v>
      </c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>
        <f t="shared" si="2"/>
        <v>1</v>
      </c>
      <c r="S26" s="454">
        <v>4000</v>
      </c>
      <c r="T26" s="454">
        <f t="shared" si="1"/>
        <v>4000</v>
      </c>
    </row>
    <row r="27" spans="1:20" ht="18.75" x14ac:dyDescent="0.2">
      <c r="A27" s="410"/>
      <c r="B27" s="417" t="s">
        <v>1833</v>
      </c>
      <c r="C27" s="410"/>
      <c r="D27" s="410"/>
      <c r="E27" s="410"/>
      <c r="F27" s="410"/>
      <c r="G27" s="410">
        <v>1</v>
      </c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>
        <f t="shared" si="2"/>
        <v>1</v>
      </c>
      <c r="S27" s="454">
        <v>4000</v>
      </c>
      <c r="T27" s="454">
        <f t="shared" si="1"/>
        <v>4000</v>
      </c>
    </row>
    <row r="28" spans="1:20" x14ac:dyDescent="0.2">
      <c r="A28" s="410"/>
      <c r="B28" s="417" t="s">
        <v>1834</v>
      </c>
      <c r="C28" s="410"/>
      <c r="D28" s="410"/>
      <c r="E28" s="410"/>
      <c r="F28" s="410">
        <v>2</v>
      </c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>
        <f t="shared" si="2"/>
        <v>2</v>
      </c>
      <c r="S28" s="454">
        <v>3000</v>
      </c>
      <c r="T28" s="454">
        <f t="shared" si="1"/>
        <v>6000</v>
      </c>
    </row>
    <row r="29" spans="1:20" x14ac:dyDescent="0.2">
      <c r="A29" s="410"/>
      <c r="B29" s="417" t="s">
        <v>1835</v>
      </c>
      <c r="C29" s="410">
        <v>1</v>
      </c>
      <c r="D29" s="410"/>
      <c r="E29" s="410"/>
      <c r="F29" s="410">
        <v>2</v>
      </c>
      <c r="G29" s="410"/>
      <c r="H29" s="410">
        <v>2</v>
      </c>
      <c r="I29" s="410"/>
      <c r="J29" s="410"/>
      <c r="K29" s="410"/>
      <c r="L29" s="410"/>
      <c r="M29" s="410"/>
      <c r="N29" s="410"/>
      <c r="O29" s="410"/>
      <c r="P29" s="410"/>
      <c r="Q29" s="410"/>
      <c r="R29" s="410">
        <f t="shared" si="2"/>
        <v>5</v>
      </c>
      <c r="S29" s="454">
        <v>3000</v>
      </c>
      <c r="T29" s="454">
        <f t="shared" si="1"/>
        <v>15000</v>
      </c>
    </row>
    <row r="30" spans="1:20" x14ac:dyDescent="0.2">
      <c r="A30" s="410"/>
      <c r="B30" s="417" t="s">
        <v>1836</v>
      </c>
      <c r="C30" s="410">
        <v>1</v>
      </c>
      <c r="D30" s="410"/>
      <c r="E30" s="410"/>
      <c r="F30" s="410"/>
      <c r="G30" s="410"/>
      <c r="H30" s="410">
        <v>3</v>
      </c>
      <c r="I30" s="410"/>
      <c r="J30" s="410"/>
      <c r="K30" s="410"/>
      <c r="L30" s="410"/>
      <c r="M30" s="410"/>
      <c r="N30" s="410"/>
      <c r="O30" s="410"/>
      <c r="P30" s="410"/>
      <c r="Q30" s="410"/>
      <c r="R30" s="410">
        <f t="shared" si="2"/>
        <v>4</v>
      </c>
      <c r="S30" s="454">
        <v>3000</v>
      </c>
      <c r="T30" s="454">
        <f t="shared" si="1"/>
        <v>12000</v>
      </c>
    </row>
    <row r="31" spans="1:20" x14ac:dyDescent="0.2">
      <c r="A31" s="410"/>
      <c r="B31" s="417" t="s">
        <v>1837</v>
      </c>
      <c r="C31" s="410"/>
      <c r="D31" s="410">
        <v>1</v>
      </c>
      <c r="E31" s="410">
        <v>1</v>
      </c>
      <c r="F31" s="410">
        <v>1</v>
      </c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>
        <f t="shared" si="2"/>
        <v>3</v>
      </c>
      <c r="S31" s="454">
        <v>3500</v>
      </c>
      <c r="T31" s="454">
        <f t="shared" si="1"/>
        <v>10500</v>
      </c>
    </row>
    <row r="32" spans="1:20" ht="18.75" x14ac:dyDescent="0.2">
      <c r="A32" s="410"/>
      <c r="B32" s="417" t="s">
        <v>1838</v>
      </c>
      <c r="C32" s="410">
        <v>2</v>
      </c>
      <c r="D32" s="410">
        <v>1</v>
      </c>
      <c r="E32" s="410">
        <v>1</v>
      </c>
      <c r="F32" s="410">
        <v>1</v>
      </c>
      <c r="G32" s="410"/>
      <c r="H32" s="410">
        <v>2</v>
      </c>
      <c r="I32" s="410"/>
      <c r="J32" s="410"/>
      <c r="K32" s="410"/>
      <c r="L32" s="410"/>
      <c r="M32" s="410"/>
      <c r="N32" s="410"/>
      <c r="O32" s="410"/>
      <c r="P32" s="410"/>
      <c r="Q32" s="410"/>
      <c r="R32" s="410">
        <f t="shared" si="2"/>
        <v>7</v>
      </c>
      <c r="S32" s="454">
        <v>600</v>
      </c>
      <c r="T32" s="454">
        <f t="shared" si="1"/>
        <v>4200</v>
      </c>
    </row>
    <row r="33" spans="1:20" x14ac:dyDescent="0.2">
      <c r="A33" s="410"/>
      <c r="B33" s="417" t="s">
        <v>1839</v>
      </c>
      <c r="C33" s="410"/>
      <c r="D33" s="410"/>
      <c r="E33" s="410"/>
      <c r="F33" s="410">
        <v>1</v>
      </c>
      <c r="G33" s="410"/>
      <c r="H33" s="410">
        <v>3</v>
      </c>
      <c r="I33" s="410"/>
      <c r="J33" s="410"/>
      <c r="K33" s="410"/>
      <c r="L33" s="410"/>
      <c r="M33" s="410"/>
      <c r="N33" s="410"/>
      <c r="O33" s="410"/>
      <c r="P33" s="410"/>
      <c r="Q33" s="410"/>
      <c r="R33" s="410">
        <f t="shared" si="2"/>
        <v>4</v>
      </c>
      <c r="S33" s="454">
        <v>3500</v>
      </c>
      <c r="T33" s="454">
        <f t="shared" si="1"/>
        <v>14000</v>
      </c>
    </row>
    <row r="34" spans="1:20" x14ac:dyDescent="0.2">
      <c r="A34" s="410"/>
      <c r="B34" s="417" t="s">
        <v>1840</v>
      </c>
      <c r="C34" s="410"/>
      <c r="D34" s="410"/>
      <c r="E34" s="410">
        <v>2</v>
      </c>
      <c r="F34" s="410">
        <v>2</v>
      </c>
      <c r="G34" s="410"/>
      <c r="H34" s="410">
        <v>5</v>
      </c>
      <c r="I34" s="410"/>
      <c r="J34" s="410"/>
      <c r="K34" s="410"/>
      <c r="L34" s="410"/>
      <c r="M34" s="410"/>
      <c r="N34" s="410"/>
      <c r="O34" s="410"/>
      <c r="P34" s="410"/>
      <c r="Q34" s="410"/>
      <c r="R34" s="410">
        <f t="shared" si="2"/>
        <v>9</v>
      </c>
      <c r="S34" s="454">
        <v>3500</v>
      </c>
      <c r="T34" s="454">
        <f t="shared" si="1"/>
        <v>31500</v>
      </c>
    </row>
    <row r="35" spans="1:20" x14ac:dyDescent="0.2">
      <c r="A35" s="410"/>
      <c r="B35" s="417" t="s">
        <v>1841</v>
      </c>
      <c r="C35" s="410"/>
      <c r="D35" s="410"/>
      <c r="E35" s="410"/>
      <c r="F35" s="410">
        <v>4</v>
      </c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>
        <f t="shared" si="2"/>
        <v>4</v>
      </c>
      <c r="S35" s="454">
        <v>3000</v>
      </c>
      <c r="T35" s="454">
        <f t="shared" si="1"/>
        <v>12000</v>
      </c>
    </row>
    <row r="36" spans="1:20" x14ac:dyDescent="0.2">
      <c r="A36" s="410"/>
      <c r="B36" s="417" t="s">
        <v>1842</v>
      </c>
      <c r="C36" s="410"/>
      <c r="D36" s="410"/>
      <c r="E36" s="410"/>
      <c r="F36" s="410"/>
      <c r="G36" s="410"/>
      <c r="H36" s="410">
        <v>2</v>
      </c>
      <c r="I36" s="410"/>
      <c r="J36" s="410"/>
      <c r="K36" s="410"/>
      <c r="L36" s="410"/>
      <c r="M36" s="410"/>
      <c r="N36" s="410"/>
      <c r="O36" s="410"/>
      <c r="P36" s="410"/>
      <c r="Q36" s="410"/>
      <c r="R36" s="410">
        <f t="shared" si="2"/>
        <v>2</v>
      </c>
      <c r="S36" s="454">
        <v>3000</v>
      </c>
      <c r="T36" s="454">
        <f t="shared" si="1"/>
        <v>6000</v>
      </c>
    </row>
    <row r="37" spans="1:20" x14ac:dyDescent="0.2">
      <c r="A37" s="410"/>
      <c r="B37" s="417" t="s">
        <v>1843</v>
      </c>
      <c r="C37" s="410"/>
      <c r="D37" s="410"/>
      <c r="E37" s="410"/>
      <c r="F37" s="410">
        <v>2</v>
      </c>
      <c r="G37" s="410"/>
      <c r="H37" s="410"/>
      <c r="I37" s="410">
        <v>5</v>
      </c>
      <c r="J37" s="410"/>
      <c r="K37" s="410"/>
      <c r="L37" s="410"/>
      <c r="M37" s="410"/>
      <c r="N37" s="410"/>
      <c r="O37" s="410"/>
      <c r="P37" s="410"/>
      <c r="Q37" s="410"/>
      <c r="R37" s="410">
        <f t="shared" si="2"/>
        <v>7</v>
      </c>
      <c r="S37" s="454">
        <v>150</v>
      </c>
      <c r="T37" s="454">
        <f t="shared" si="1"/>
        <v>1050</v>
      </c>
    </row>
    <row r="38" spans="1:20" x14ac:dyDescent="0.2">
      <c r="A38" s="410"/>
      <c r="B38" s="417" t="s">
        <v>1844</v>
      </c>
      <c r="C38" s="410"/>
      <c r="D38" s="410"/>
      <c r="E38" s="410"/>
      <c r="F38" s="410"/>
      <c r="G38" s="410">
        <v>300</v>
      </c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>
        <f t="shared" si="2"/>
        <v>300</v>
      </c>
      <c r="S38" s="454">
        <v>45</v>
      </c>
      <c r="T38" s="454">
        <f t="shared" si="1"/>
        <v>13500</v>
      </c>
    </row>
    <row r="39" spans="1:20" ht="18.75" x14ac:dyDescent="0.2">
      <c r="A39" s="410"/>
      <c r="B39" s="417" t="s">
        <v>1845</v>
      </c>
      <c r="C39" s="410"/>
      <c r="D39" s="410"/>
      <c r="E39" s="410"/>
      <c r="F39" s="410"/>
      <c r="G39" s="410"/>
      <c r="H39" s="410"/>
      <c r="I39" s="410"/>
      <c r="J39" s="410">
        <v>6</v>
      </c>
      <c r="K39" s="410"/>
      <c r="L39" s="410"/>
      <c r="M39" s="410"/>
      <c r="N39" s="410"/>
      <c r="O39" s="410"/>
      <c r="P39" s="410"/>
      <c r="Q39" s="410"/>
      <c r="R39" s="410">
        <f t="shared" si="2"/>
        <v>6</v>
      </c>
      <c r="S39" s="454">
        <v>4500</v>
      </c>
      <c r="T39" s="454">
        <f t="shared" si="1"/>
        <v>27000</v>
      </c>
    </row>
    <row r="40" spans="1:20" ht="18.75" x14ac:dyDescent="0.2">
      <c r="A40" s="410"/>
      <c r="B40" s="417" t="s">
        <v>1846</v>
      </c>
      <c r="C40" s="410"/>
      <c r="D40" s="410"/>
      <c r="E40" s="410"/>
      <c r="F40" s="410"/>
      <c r="G40" s="410"/>
      <c r="H40" s="410"/>
      <c r="I40" s="410"/>
      <c r="J40" s="410">
        <v>30</v>
      </c>
      <c r="K40" s="410"/>
      <c r="L40" s="410"/>
      <c r="M40" s="410"/>
      <c r="N40" s="410"/>
      <c r="O40" s="410"/>
      <c r="P40" s="410"/>
      <c r="Q40" s="410"/>
      <c r="R40" s="410">
        <f t="shared" si="2"/>
        <v>30</v>
      </c>
      <c r="S40" s="454">
        <v>1200</v>
      </c>
      <c r="T40" s="454">
        <f t="shared" si="1"/>
        <v>36000</v>
      </c>
    </row>
    <row r="41" spans="1:20" x14ac:dyDescent="0.2">
      <c r="A41" s="410"/>
      <c r="B41" s="417" t="s">
        <v>1847</v>
      </c>
      <c r="C41" s="410"/>
      <c r="D41" s="410"/>
      <c r="E41" s="410"/>
      <c r="F41" s="410">
        <v>1</v>
      </c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>
        <f t="shared" si="2"/>
        <v>1</v>
      </c>
      <c r="S41" s="454">
        <v>2000</v>
      </c>
      <c r="T41" s="454">
        <f t="shared" si="1"/>
        <v>2000</v>
      </c>
    </row>
    <row r="42" spans="1:20" x14ac:dyDescent="0.2">
      <c r="A42" s="410"/>
      <c r="B42" s="417" t="s">
        <v>1848</v>
      </c>
      <c r="C42" s="410"/>
      <c r="D42" s="410"/>
      <c r="E42" s="410"/>
      <c r="F42" s="410">
        <v>2</v>
      </c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>
        <f t="shared" si="2"/>
        <v>2</v>
      </c>
      <c r="S42" s="454">
        <v>4000</v>
      </c>
      <c r="T42" s="454">
        <f t="shared" si="1"/>
        <v>8000</v>
      </c>
    </row>
    <row r="43" spans="1:20" x14ac:dyDescent="0.2">
      <c r="A43" s="410"/>
      <c r="B43" s="417" t="s">
        <v>1874</v>
      </c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>
        <v>1</v>
      </c>
      <c r="N43" s="410"/>
      <c r="O43" s="410"/>
      <c r="P43" s="410"/>
      <c r="Q43" s="410"/>
      <c r="R43" s="410">
        <f t="shared" si="2"/>
        <v>1</v>
      </c>
      <c r="S43" s="454">
        <v>100000</v>
      </c>
      <c r="T43" s="454">
        <f t="shared" si="1"/>
        <v>100000</v>
      </c>
    </row>
    <row r="44" spans="1:20" x14ac:dyDescent="0.2">
      <c r="A44" s="410"/>
      <c r="B44" s="417" t="s">
        <v>1804</v>
      </c>
      <c r="C44" s="410"/>
      <c r="D44" s="410"/>
      <c r="E44" s="410">
        <v>1</v>
      </c>
      <c r="F44" s="410">
        <v>4</v>
      </c>
      <c r="G44" s="410">
        <v>2</v>
      </c>
      <c r="H44" s="410">
        <v>8</v>
      </c>
      <c r="I44" s="410">
        <v>2</v>
      </c>
      <c r="J44" s="410">
        <v>1</v>
      </c>
      <c r="K44" s="410">
        <v>1</v>
      </c>
      <c r="L44" s="410"/>
      <c r="M44" s="410"/>
      <c r="N44" s="410"/>
      <c r="O44" s="410"/>
      <c r="P44" s="410"/>
      <c r="Q44" s="410"/>
      <c r="R44" s="410">
        <f t="shared" si="2"/>
        <v>19</v>
      </c>
      <c r="S44" s="454">
        <v>3000</v>
      </c>
      <c r="T44" s="454">
        <f t="shared" si="1"/>
        <v>57000</v>
      </c>
    </row>
    <row r="45" spans="1:20" x14ac:dyDescent="0.2">
      <c r="A45" s="410"/>
      <c r="B45" s="417" t="s">
        <v>1805</v>
      </c>
      <c r="C45" s="410"/>
      <c r="D45" s="410"/>
      <c r="E45" s="410"/>
      <c r="F45" s="410">
        <v>1</v>
      </c>
      <c r="G45" s="410">
        <v>1</v>
      </c>
      <c r="H45" s="410">
        <v>1</v>
      </c>
      <c r="I45" s="410">
        <v>1</v>
      </c>
      <c r="J45" s="410">
        <v>1</v>
      </c>
      <c r="K45" s="410"/>
      <c r="L45" s="410"/>
      <c r="M45" s="410"/>
      <c r="N45" s="410"/>
      <c r="O45" s="410"/>
      <c r="P45" s="410"/>
      <c r="Q45" s="410"/>
      <c r="R45" s="410">
        <f t="shared" si="2"/>
        <v>5</v>
      </c>
      <c r="S45" s="454">
        <v>1500</v>
      </c>
      <c r="T45" s="454">
        <f t="shared" si="1"/>
        <v>7500</v>
      </c>
    </row>
    <row r="46" spans="1:20" x14ac:dyDescent="0.2">
      <c r="A46" s="410"/>
      <c r="B46" s="417" t="s">
        <v>1806</v>
      </c>
      <c r="C46" s="410"/>
      <c r="D46" s="410"/>
      <c r="E46" s="410"/>
      <c r="F46" s="410">
        <v>1</v>
      </c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>
        <f t="shared" si="2"/>
        <v>1</v>
      </c>
      <c r="S46" s="454">
        <v>1500</v>
      </c>
      <c r="T46" s="454">
        <f t="shared" si="1"/>
        <v>1500</v>
      </c>
    </row>
    <row r="47" spans="1:20" x14ac:dyDescent="0.2">
      <c r="A47" s="410"/>
      <c r="B47" s="417" t="s">
        <v>1807</v>
      </c>
      <c r="C47" s="410"/>
      <c r="D47" s="410"/>
      <c r="E47" s="410">
        <v>1</v>
      </c>
      <c r="F47" s="410"/>
      <c r="G47" s="410">
        <v>1</v>
      </c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>
        <f t="shared" si="2"/>
        <v>2</v>
      </c>
      <c r="S47" s="454">
        <v>500</v>
      </c>
      <c r="T47" s="454">
        <f t="shared" si="1"/>
        <v>1000</v>
      </c>
    </row>
    <row r="48" spans="1:20" x14ac:dyDescent="0.2">
      <c r="A48" s="410"/>
      <c r="B48" s="417" t="s">
        <v>1808</v>
      </c>
      <c r="C48" s="410"/>
      <c r="D48" s="410"/>
      <c r="E48" s="410">
        <v>1</v>
      </c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>
        <f t="shared" si="2"/>
        <v>1</v>
      </c>
      <c r="S48" s="454">
        <v>2000</v>
      </c>
      <c r="T48" s="454">
        <f t="shared" si="1"/>
        <v>2000</v>
      </c>
    </row>
    <row r="49" spans="1:20" x14ac:dyDescent="0.2">
      <c r="A49" s="410"/>
      <c r="B49" s="417" t="s">
        <v>1809</v>
      </c>
      <c r="C49" s="410"/>
      <c r="D49" s="410"/>
      <c r="E49" s="410">
        <v>365</v>
      </c>
      <c r="F49" s="410"/>
      <c r="G49" s="410"/>
      <c r="H49" s="410">
        <v>365</v>
      </c>
      <c r="I49" s="410"/>
      <c r="J49" s="410"/>
      <c r="K49" s="410"/>
      <c r="L49" s="410"/>
      <c r="M49" s="410"/>
      <c r="N49" s="410"/>
      <c r="O49" s="410"/>
      <c r="P49" s="410"/>
      <c r="Q49" s="410"/>
      <c r="R49" s="410">
        <f t="shared" si="2"/>
        <v>730</v>
      </c>
      <c r="S49" s="454">
        <v>10</v>
      </c>
      <c r="T49" s="454">
        <f t="shared" si="1"/>
        <v>7300</v>
      </c>
    </row>
    <row r="50" spans="1:20" x14ac:dyDescent="0.2">
      <c r="A50" s="410"/>
      <c r="B50" s="417" t="s">
        <v>1798</v>
      </c>
      <c r="C50" s="417"/>
      <c r="D50" s="417">
        <v>1</v>
      </c>
      <c r="E50" s="417">
        <v>2</v>
      </c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0"/>
      <c r="Q50" s="417"/>
      <c r="R50" s="410">
        <f t="shared" si="2"/>
        <v>3</v>
      </c>
      <c r="S50" s="454">
        <v>9500</v>
      </c>
      <c r="T50" s="454">
        <f t="shared" si="1"/>
        <v>28500</v>
      </c>
    </row>
    <row r="51" spans="1:20" x14ac:dyDescent="0.2">
      <c r="A51" s="410"/>
      <c r="B51" s="417" t="s">
        <v>1799</v>
      </c>
      <c r="C51" s="417"/>
      <c r="D51" s="417">
        <v>1</v>
      </c>
      <c r="E51" s="417">
        <v>2</v>
      </c>
      <c r="F51" s="417"/>
      <c r="G51" s="417"/>
      <c r="H51" s="417">
        <v>1</v>
      </c>
      <c r="I51" s="417"/>
      <c r="J51" s="417"/>
      <c r="K51" s="417"/>
      <c r="L51" s="417"/>
      <c r="M51" s="417"/>
      <c r="N51" s="417"/>
      <c r="O51" s="417"/>
      <c r="P51" s="410"/>
      <c r="Q51" s="417"/>
      <c r="R51" s="410">
        <f t="shared" si="2"/>
        <v>4</v>
      </c>
      <c r="S51" s="454">
        <v>7000</v>
      </c>
      <c r="T51" s="454">
        <f t="shared" si="1"/>
        <v>28000</v>
      </c>
    </row>
    <row r="52" spans="1:20" x14ac:dyDescent="0.2">
      <c r="A52" s="410"/>
      <c r="B52" s="417" t="s">
        <v>1800</v>
      </c>
      <c r="C52" s="417"/>
      <c r="D52" s="417"/>
      <c r="E52" s="417"/>
      <c r="F52" s="417"/>
      <c r="G52" s="417"/>
      <c r="H52" s="417"/>
      <c r="I52" s="417"/>
      <c r="J52" s="417"/>
      <c r="K52" s="417">
        <v>1</v>
      </c>
      <c r="L52" s="417"/>
      <c r="M52" s="417"/>
      <c r="N52" s="417"/>
      <c r="O52" s="417"/>
      <c r="P52" s="410"/>
      <c r="Q52" s="417"/>
      <c r="R52" s="410">
        <f t="shared" si="2"/>
        <v>1</v>
      </c>
      <c r="S52" s="454">
        <v>7800</v>
      </c>
      <c r="T52" s="454">
        <f t="shared" si="1"/>
        <v>7800</v>
      </c>
    </row>
    <row r="53" spans="1:20" x14ac:dyDescent="0.2">
      <c r="A53" s="410"/>
      <c r="B53" s="417" t="s">
        <v>1801</v>
      </c>
      <c r="C53" s="417"/>
      <c r="D53" s="417"/>
      <c r="E53" s="417">
        <v>1</v>
      </c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0"/>
      <c r="Q53" s="417"/>
      <c r="R53" s="410">
        <f t="shared" si="2"/>
        <v>1</v>
      </c>
      <c r="S53" s="454">
        <v>100000</v>
      </c>
      <c r="T53" s="454">
        <f t="shared" si="1"/>
        <v>100000</v>
      </c>
    </row>
    <row r="54" spans="1:20" x14ac:dyDescent="0.2">
      <c r="A54" s="410"/>
      <c r="B54" s="417" t="s">
        <v>1802</v>
      </c>
      <c r="C54" s="417"/>
      <c r="D54" s="417"/>
      <c r="E54" s="417"/>
      <c r="F54" s="417"/>
      <c r="G54" s="417"/>
      <c r="H54" s="417">
        <v>2</v>
      </c>
      <c r="I54" s="417"/>
      <c r="J54" s="417"/>
      <c r="K54" s="417"/>
      <c r="L54" s="417"/>
      <c r="M54" s="417"/>
      <c r="N54" s="417"/>
      <c r="O54" s="417"/>
      <c r="P54" s="410"/>
      <c r="Q54" s="417"/>
      <c r="R54" s="410">
        <f t="shared" si="2"/>
        <v>2</v>
      </c>
      <c r="S54" s="454">
        <v>30000</v>
      </c>
      <c r="T54" s="454">
        <f t="shared" si="1"/>
        <v>60000</v>
      </c>
    </row>
    <row r="55" spans="1:20" x14ac:dyDescent="0.2">
      <c r="A55" s="410"/>
      <c r="B55" s="417" t="s">
        <v>1875</v>
      </c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0">
        <v>21</v>
      </c>
      <c r="Q55" s="417"/>
      <c r="R55" s="410">
        <f>SUM(C55:P55)</f>
        <v>21</v>
      </c>
      <c r="S55" s="454">
        <v>12000</v>
      </c>
      <c r="T55" s="454">
        <f t="shared" si="1"/>
        <v>252000</v>
      </c>
    </row>
    <row r="56" spans="1:20" x14ac:dyDescent="0.2">
      <c r="A56" s="410"/>
      <c r="B56" s="417" t="s">
        <v>1876</v>
      </c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0"/>
      <c r="Q56" s="417">
        <v>27</v>
      </c>
      <c r="R56" s="410">
        <f>SUM(C56:Q56)</f>
        <v>27</v>
      </c>
      <c r="S56" s="454">
        <v>16000</v>
      </c>
      <c r="T56" s="454">
        <f t="shared" si="1"/>
        <v>432000</v>
      </c>
    </row>
    <row r="57" spans="1:20" x14ac:dyDescent="0.2">
      <c r="A57" s="410"/>
      <c r="B57" s="417" t="s">
        <v>1877</v>
      </c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0"/>
      <c r="Q57" s="417">
        <v>2</v>
      </c>
      <c r="R57" s="410">
        <f t="shared" ref="R57:R72" si="3">SUM(C57:Q57)</f>
        <v>2</v>
      </c>
      <c r="S57" s="454">
        <v>16000</v>
      </c>
      <c r="T57" s="454">
        <f t="shared" si="1"/>
        <v>32000</v>
      </c>
    </row>
    <row r="58" spans="1:20" s="498" customFormat="1" x14ac:dyDescent="0.2">
      <c r="A58" s="496"/>
      <c r="B58" s="497" t="s">
        <v>1878</v>
      </c>
      <c r="C58" s="497"/>
      <c r="D58" s="497"/>
      <c r="E58" s="497"/>
      <c r="F58" s="497"/>
      <c r="G58" s="497"/>
      <c r="H58" s="497"/>
      <c r="I58" s="497"/>
      <c r="J58" s="497"/>
      <c r="K58" s="497"/>
      <c r="L58" s="497"/>
      <c r="M58" s="497"/>
      <c r="N58" s="497"/>
      <c r="O58" s="497"/>
      <c r="P58" s="496">
        <v>21</v>
      </c>
      <c r="Q58" s="497"/>
      <c r="R58" s="496">
        <f t="shared" si="3"/>
        <v>21</v>
      </c>
      <c r="S58" s="464">
        <v>18000</v>
      </c>
      <c r="T58" s="464">
        <f t="shared" si="1"/>
        <v>378000</v>
      </c>
    </row>
    <row r="59" spans="1:20" x14ac:dyDescent="0.2">
      <c r="A59" s="410"/>
      <c r="B59" s="417" t="s">
        <v>1879</v>
      </c>
      <c r="C59" s="417"/>
      <c r="D59" s="417"/>
      <c r="E59" s="417"/>
      <c r="F59" s="417"/>
      <c r="G59" s="417"/>
      <c r="H59" s="417"/>
      <c r="I59" s="417"/>
      <c r="J59" s="417"/>
      <c r="K59" s="417"/>
      <c r="L59" s="417"/>
      <c r="M59" s="417"/>
      <c r="N59" s="417"/>
      <c r="O59" s="417"/>
      <c r="P59" s="410"/>
      <c r="Q59" s="417">
        <v>2</v>
      </c>
      <c r="R59" s="410">
        <f t="shared" si="3"/>
        <v>2</v>
      </c>
      <c r="S59" s="454">
        <v>23000</v>
      </c>
      <c r="T59" s="454">
        <f t="shared" si="1"/>
        <v>46000</v>
      </c>
    </row>
    <row r="60" spans="1:20" x14ac:dyDescent="0.2">
      <c r="A60" s="410"/>
      <c r="B60" s="417" t="s">
        <v>1880</v>
      </c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0"/>
      <c r="Q60" s="417">
        <v>2</v>
      </c>
      <c r="R60" s="410">
        <f t="shared" si="3"/>
        <v>2</v>
      </c>
      <c r="S60" s="454">
        <v>6200</v>
      </c>
      <c r="T60" s="454">
        <f t="shared" si="1"/>
        <v>12400</v>
      </c>
    </row>
    <row r="61" spans="1:20" x14ac:dyDescent="0.2">
      <c r="A61" s="410"/>
      <c r="B61" s="417" t="s">
        <v>1881</v>
      </c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7"/>
      <c r="N61" s="417"/>
      <c r="O61" s="417"/>
      <c r="P61" s="410"/>
      <c r="Q61" s="417">
        <v>1</v>
      </c>
      <c r="R61" s="410">
        <f t="shared" si="3"/>
        <v>1</v>
      </c>
      <c r="S61" s="454">
        <v>13000</v>
      </c>
      <c r="T61" s="454">
        <f t="shared" si="1"/>
        <v>13000</v>
      </c>
    </row>
    <row r="62" spans="1:20" x14ac:dyDescent="0.2">
      <c r="A62" s="410"/>
      <c r="B62" s="417" t="s">
        <v>1882</v>
      </c>
      <c r="C62" s="417"/>
      <c r="D62" s="417"/>
      <c r="E62" s="417"/>
      <c r="F62" s="417"/>
      <c r="G62" s="417"/>
      <c r="H62" s="417"/>
      <c r="I62" s="417"/>
      <c r="J62" s="417"/>
      <c r="K62" s="417"/>
      <c r="L62" s="417"/>
      <c r="M62" s="417"/>
      <c r="N62" s="417"/>
      <c r="O62" s="417"/>
      <c r="P62" s="410"/>
      <c r="Q62" s="417">
        <v>1</v>
      </c>
      <c r="R62" s="410">
        <f t="shared" si="3"/>
        <v>1</v>
      </c>
      <c r="S62" s="454">
        <v>30000</v>
      </c>
      <c r="T62" s="454">
        <f t="shared" si="1"/>
        <v>30000</v>
      </c>
    </row>
    <row r="63" spans="1:20" ht="18.75" x14ac:dyDescent="0.2">
      <c r="A63" s="410"/>
      <c r="B63" s="417" t="s">
        <v>1883</v>
      </c>
      <c r="C63" s="417"/>
      <c r="D63" s="417"/>
      <c r="E63" s="417"/>
      <c r="F63" s="417"/>
      <c r="G63" s="417"/>
      <c r="H63" s="417"/>
      <c r="I63" s="417"/>
      <c r="J63" s="417"/>
      <c r="K63" s="417"/>
      <c r="L63" s="417"/>
      <c r="M63" s="417"/>
      <c r="N63" s="417"/>
      <c r="O63" s="417"/>
      <c r="P63" s="410"/>
      <c r="Q63" s="417">
        <v>1</v>
      </c>
      <c r="R63" s="410">
        <f t="shared" si="3"/>
        <v>1</v>
      </c>
      <c r="S63" s="454">
        <v>130000</v>
      </c>
      <c r="T63" s="454">
        <f t="shared" si="1"/>
        <v>130000</v>
      </c>
    </row>
    <row r="64" spans="1:20" x14ac:dyDescent="0.2">
      <c r="A64" s="410"/>
      <c r="B64" s="417" t="s">
        <v>1884</v>
      </c>
      <c r="C64" s="417"/>
      <c r="D64" s="417"/>
      <c r="E64" s="417"/>
      <c r="F64" s="417"/>
      <c r="G64" s="417"/>
      <c r="H64" s="417"/>
      <c r="I64" s="417"/>
      <c r="J64" s="417"/>
      <c r="K64" s="417"/>
      <c r="L64" s="417"/>
      <c r="M64" s="417"/>
      <c r="N64" s="417"/>
      <c r="O64" s="417"/>
      <c r="P64" s="410"/>
      <c r="Q64" s="417">
        <v>8</v>
      </c>
      <c r="R64" s="410">
        <f t="shared" si="3"/>
        <v>8</v>
      </c>
      <c r="S64" s="454">
        <v>19000</v>
      </c>
      <c r="T64" s="454">
        <f t="shared" si="1"/>
        <v>152000</v>
      </c>
    </row>
    <row r="65" spans="1:20" x14ac:dyDescent="0.2">
      <c r="A65" s="410"/>
      <c r="B65" s="417" t="s">
        <v>1885</v>
      </c>
      <c r="C65" s="417"/>
      <c r="D65" s="417"/>
      <c r="E65" s="417"/>
      <c r="F65" s="417"/>
      <c r="G65" s="417"/>
      <c r="H65" s="417"/>
      <c r="I65" s="417"/>
      <c r="J65" s="417"/>
      <c r="K65" s="417"/>
      <c r="L65" s="417"/>
      <c r="M65" s="417"/>
      <c r="N65" s="417"/>
      <c r="O65" s="417"/>
      <c r="P65" s="410"/>
      <c r="Q65" s="417">
        <v>27</v>
      </c>
      <c r="R65" s="410">
        <f t="shared" si="3"/>
        <v>27</v>
      </c>
      <c r="S65" s="454">
        <v>2800</v>
      </c>
      <c r="T65" s="454">
        <f t="shared" si="1"/>
        <v>75600</v>
      </c>
    </row>
    <row r="66" spans="1:20" x14ac:dyDescent="0.2">
      <c r="A66" s="410"/>
      <c r="B66" s="417" t="s">
        <v>1886</v>
      </c>
      <c r="C66" s="417"/>
      <c r="D66" s="417"/>
      <c r="E66" s="417"/>
      <c r="F66" s="417"/>
      <c r="G66" s="417"/>
      <c r="H66" s="417"/>
      <c r="I66" s="417"/>
      <c r="J66" s="417"/>
      <c r="K66" s="417"/>
      <c r="L66" s="417"/>
      <c r="M66" s="417"/>
      <c r="N66" s="417"/>
      <c r="O66" s="417"/>
      <c r="P66" s="410"/>
      <c r="Q66" s="417">
        <v>19</v>
      </c>
      <c r="R66" s="410">
        <f t="shared" si="3"/>
        <v>19</v>
      </c>
      <c r="S66" s="454">
        <v>3300</v>
      </c>
      <c r="T66" s="454">
        <f t="shared" si="1"/>
        <v>62700</v>
      </c>
    </row>
    <row r="67" spans="1:20" x14ac:dyDescent="0.2">
      <c r="A67" s="410"/>
      <c r="B67" s="417" t="s">
        <v>1887</v>
      </c>
      <c r="C67" s="417"/>
      <c r="D67" s="417"/>
      <c r="E67" s="417"/>
      <c r="F67" s="417"/>
      <c r="G67" s="417"/>
      <c r="H67" s="417"/>
      <c r="I67" s="417"/>
      <c r="J67" s="417"/>
      <c r="K67" s="417"/>
      <c r="L67" s="417"/>
      <c r="M67" s="417"/>
      <c r="N67" s="417"/>
      <c r="O67" s="417"/>
      <c r="P67" s="410"/>
      <c r="Q67" s="417">
        <v>3</v>
      </c>
      <c r="R67" s="410">
        <f t="shared" si="3"/>
        <v>3</v>
      </c>
      <c r="S67" s="454">
        <v>4300</v>
      </c>
      <c r="T67" s="454">
        <f t="shared" si="1"/>
        <v>12900</v>
      </c>
    </row>
    <row r="68" spans="1:20" x14ac:dyDescent="0.2">
      <c r="A68" s="410"/>
      <c r="B68" s="417" t="s">
        <v>1888</v>
      </c>
      <c r="C68" s="417"/>
      <c r="D68" s="417"/>
      <c r="E68" s="417"/>
      <c r="F68" s="417"/>
      <c r="G68" s="417"/>
      <c r="H68" s="417"/>
      <c r="I68" s="417"/>
      <c r="J68" s="417"/>
      <c r="K68" s="417"/>
      <c r="L68" s="417"/>
      <c r="M68" s="417"/>
      <c r="N68" s="417"/>
      <c r="O68" s="417"/>
      <c r="P68" s="410"/>
      <c r="Q68" s="417">
        <v>1</v>
      </c>
      <c r="R68" s="410">
        <f t="shared" si="3"/>
        <v>1</v>
      </c>
      <c r="S68" s="454">
        <v>3500</v>
      </c>
      <c r="T68" s="454">
        <f t="shared" si="1"/>
        <v>3500</v>
      </c>
    </row>
    <row r="69" spans="1:20" ht="18.75" x14ac:dyDescent="0.2">
      <c r="A69" s="410"/>
      <c r="B69" s="417" t="s">
        <v>1889</v>
      </c>
      <c r="C69" s="417"/>
      <c r="D69" s="417"/>
      <c r="E69" s="417"/>
      <c r="F69" s="417"/>
      <c r="G69" s="417"/>
      <c r="H69" s="417"/>
      <c r="I69" s="417"/>
      <c r="J69" s="417"/>
      <c r="K69" s="417"/>
      <c r="L69" s="417"/>
      <c r="M69" s="417"/>
      <c r="N69" s="417"/>
      <c r="O69" s="417"/>
      <c r="P69" s="410"/>
      <c r="Q69" s="417">
        <v>1</v>
      </c>
      <c r="R69" s="410">
        <f t="shared" si="3"/>
        <v>1</v>
      </c>
      <c r="S69" s="454">
        <v>1000</v>
      </c>
      <c r="T69" s="454">
        <f t="shared" ref="T69:T72" si="4">R69*S69</f>
        <v>1000</v>
      </c>
    </row>
    <row r="70" spans="1:20" x14ac:dyDescent="0.2">
      <c r="A70" s="410"/>
      <c r="B70" s="417" t="s">
        <v>1864</v>
      </c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0"/>
      <c r="Q70" s="417"/>
      <c r="R70" s="410"/>
      <c r="S70" s="454"/>
      <c r="T70" s="454">
        <v>300000</v>
      </c>
    </row>
    <row r="71" spans="1:20" x14ac:dyDescent="0.2">
      <c r="A71" s="410"/>
      <c r="B71" s="417" t="s">
        <v>1861</v>
      </c>
      <c r="C71" s="417"/>
      <c r="D71" s="417"/>
      <c r="E71" s="417"/>
      <c r="F71" s="417"/>
      <c r="G71" s="417"/>
      <c r="H71" s="417"/>
      <c r="I71" s="417"/>
      <c r="J71" s="417"/>
      <c r="K71" s="417"/>
      <c r="L71" s="417"/>
      <c r="M71" s="417"/>
      <c r="N71" s="417"/>
      <c r="O71" s="417"/>
      <c r="P71" s="410">
        <v>42</v>
      </c>
      <c r="Q71" s="417"/>
      <c r="R71" s="410">
        <f t="shared" si="3"/>
        <v>42</v>
      </c>
      <c r="S71" s="454">
        <v>8100</v>
      </c>
      <c r="T71" s="454">
        <f t="shared" si="4"/>
        <v>340200</v>
      </c>
    </row>
    <row r="72" spans="1:20" x14ac:dyDescent="0.2">
      <c r="A72" s="410"/>
      <c r="B72" s="417" t="s">
        <v>1862</v>
      </c>
      <c r="C72" s="417"/>
      <c r="D72" s="417"/>
      <c r="E72" s="417"/>
      <c r="F72" s="417"/>
      <c r="G72" s="417"/>
      <c r="H72" s="417"/>
      <c r="I72" s="417"/>
      <c r="J72" s="417"/>
      <c r="K72" s="417"/>
      <c r="L72" s="417"/>
      <c r="M72" s="417"/>
      <c r="N72" s="417"/>
      <c r="O72" s="417"/>
      <c r="P72" s="410">
        <v>21</v>
      </c>
      <c r="Q72" s="417"/>
      <c r="R72" s="410">
        <f t="shared" si="3"/>
        <v>21</v>
      </c>
      <c r="S72" s="454">
        <v>9000</v>
      </c>
      <c r="T72" s="454">
        <f t="shared" si="4"/>
        <v>189000</v>
      </c>
    </row>
    <row r="73" spans="1:20" ht="18.75" x14ac:dyDescent="0.2">
      <c r="C73" s="464">
        <f t="shared" ref="C73:R73" si="5">SUM(C4:C72)</f>
        <v>4</v>
      </c>
      <c r="D73" s="464">
        <f t="shared" si="5"/>
        <v>14</v>
      </c>
      <c r="E73" s="464">
        <f t="shared" si="5"/>
        <v>385</v>
      </c>
      <c r="F73" s="464">
        <f t="shared" si="5"/>
        <v>38</v>
      </c>
      <c r="G73" s="464">
        <f t="shared" si="5"/>
        <v>310</v>
      </c>
      <c r="H73" s="464">
        <f t="shared" si="5"/>
        <v>405</v>
      </c>
      <c r="I73" s="464">
        <f t="shared" si="5"/>
        <v>10</v>
      </c>
      <c r="J73" s="464">
        <f t="shared" si="5"/>
        <v>40</v>
      </c>
      <c r="K73" s="464">
        <f t="shared" si="5"/>
        <v>2</v>
      </c>
      <c r="L73" s="464">
        <f t="shared" si="5"/>
        <v>3</v>
      </c>
      <c r="M73" s="464">
        <f t="shared" si="5"/>
        <v>2</v>
      </c>
      <c r="N73" s="464">
        <f t="shared" si="5"/>
        <v>0</v>
      </c>
      <c r="O73" s="464">
        <f t="shared" si="5"/>
        <v>0</v>
      </c>
      <c r="P73" s="464">
        <f t="shared" si="5"/>
        <v>105</v>
      </c>
      <c r="Q73" s="464">
        <f t="shared" si="5"/>
        <v>95</v>
      </c>
      <c r="R73" s="464">
        <f t="shared" si="5"/>
        <v>1413</v>
      </c>
      <c r="T73" s="464">
        <f>SUM(T4:T72)</f>
        <v>4051150</v>
      </c>
    </row>
  </sheetData>
  <mergeCells count="1">
    <mergeCell ref="A1:T1"/>
  </mergeCells>
  <pageMargins left="0.19685039370078741" right="0.19685039370078741" top="0.31496062992125984" bottom="0.31496062992125984" header="0.31496062992125984" footer="0.15748031496062992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workbookViewId="0">
      <pane xSplit="2" ySplit="3" topLeftCell="G34" activePane="bottomRight" state="frozen"/>
      <selection pane="topRight" activeCell="C1" sqref="C1"/>
      <selection pane="bottomLeft" activeCell="A4" sqref="A4"/>
      <selection pane="bottomRight" activeCell="P67" sqref="P67"/>
    </sheetView>
  </sheetViews>
  <sheetFormatPr defaultRowHeight="32.25" customHeight="1" x14ac:dyDescent="0.25"/>
  <cols>
    <col min="1" max="1" width="9" style="394"/>
    <col min="2" max="2" width="33.375" style="328" customWidth="1"/>
    <col min="3" max="9" width="9" style="328"/>
    <col min="10" max="10" width="12" style="328" customWidth="1"/>
    <col min="11" max="11" width="10.875" style="328" customWidth="1"/>
    <col min="12" max="12" width="12" style="328" customWidth="1"/>
    <col min="13" max="13" width="9" style="328"/>
    <col min="14" max="14" width="9" style="394"/>
    <col min="15" max="15" width="11.625" style="395" customWidth="1"/>
    <col min="16" max="16" width="12" style="394" customWidth="1"/>
    <col min="17" max="16384" width="9" style="328"/>
  </cols>
  <sheetData>
    <row r="1" spans="1:16" ht="32.25" customHeight="1" x14ac:dyDescent="0.5">
      <c r="A1" s="615" t="s">
        <v>1858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</row>
    <row r="2" spans="1:16" ht="32.25" customHeight="1" x14ac:dyDescent="0.25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2"/>
      <c r="P2" s="401"/>
    </row>
    <row r="3" spans="1:16" ht="32.25" customHeight="1" x14ac:dyDescent="0.25">
      <c r="A3" s="403" t="s">
        <v>1810</v>
      </c>
      <c r="B3" s="403" t="s">
        <v>756</v>
      </c>
      <c r="C3" s="404" t="s">
        <v>1790</v>
      </c>
      <c r="D3" s="404" t="s">
        <v>1791</v>
      </c>
      <c r="E3" s="404" t="s">
        <v>1792</v>
      </c>
      <c r="F3" s="404" t="s">
        <v>1793</v>
      </c>
      <c r="G3" s="404" t="s">
        <v>637</v>
      </c>
      <c r="H3" s="404" t="s">
        <v>1811</v>
      </c>
      <c r="I3" s="404" t="s">
        <v>1803</v>
      </c>
      <c r="J3" s="404" t="s">
        <v>1794</v>
      </c>
      <c r="K3" s="404" t="s">
        <v>1859</v>
      </c>
      <c r="L3" s="404" t="s">
        <v>1856</v>
      </c>
      <c r="M3" s="404" t="s">
        <v>1812</v>
      </c>
      <c r="N3" s="405" t="s">
        <v>1795</v>
      </c>
      <c r="O3" s="406" t="s">
        <v>1796</v>
      </c>
      <c r="P3" s="407" t="s">
        <v>1797</v>
      </c>
    </row>
    <row r="4" spans="1:16" ht="32.25" customHeight="1" x14ac:dyDescent="0.25">
      <c r="A4" s="408">
        <v>1</v>
      </c>
      <c r="B4" s="409" t="s">
        <v>1813</v>
      </c>
      <c r="C4" s="410"/>
      <c r="D4" s="410"/>
      <c r="E4" s="410">
        <v>1</v>
      </c>
      <c r="F4" s="410"/>
      <c r="G4" s="410"/>
      <c r="H4" s="410"/>
      <c r="I4" s="410"/>
      <c r="J4" s="410"/>
      <c r="K4" s="410"/>
      <c r="L4" s="410"/>
      <c r="M4" s="410"/>
      <c r="N4" s="410">
        <f>SUM(C4:M4)</f>
        <v>1</v>
      </c>
      <c r="O4" s="411">
        <v>15000</v>
      </c>
      <c r="P4" s="464">
        <f>+N4*O4</f>
        <v>15000</v>
      </c>
    </row>
    <row r="5" spans="1:16" ht="32.25" customHeight="1" x14ac:dyDescent="0.25">
      <c r="A5" s="408">
        <v>2</v>
      </c>
      <c r="B5" s="409" t="s">
        <v>1814</v>
      </c>
      <c r="C5" s="410">
        <v>2</v>
      </c>
      <c r="D5" s="410">
        <v>1</v>
      </c>
      <c r="E5" s="410"/>
      <c r="F5" s="410">
        <v>1</v>
      </c>
      <c r="G5" s="410"/>
      <c r="H5" s="410"/>
      <c r="I5" s="410"/>
      <c r="J5" s="410"/>
      <c r="K5" s="410"/>
      <c r="L5" s="410"/>
      <c r="M5" s="410"/>
      <c r="N5" s="410">
        <f t="shared" ref="N5:N59" si="0">SUM(C5:M5)</f>
        <v>4</v>
      </c>
      <c r="O5" s="411">
        <v>6000</v>
      </c>
      <c r="P5" s="464">
        <f t="shared" ref="P5:P15" si="1">N5*O5</f>
        <v>24000</v>
      </c>
    </row>
    <row r="6" spans="1:16" ht="32.25" customHeight="1" x14ac:dyDescent="0.25">
      <c r="A6" s="408">
        <v>3</v>
      </c>
      <c r="B6" s="412" t="s">
        <v>1815</v>
      </c>
      <c r="C6" s="410">
        <v>5</v>
      </c>
      <c r="D6" s="410">
        <v>3</v>
      </c>
      <c r="E6" s="413"/>
      <c r="F6" s="410">
        <v>1</v>
      </c>
      <c r="G6" s="410"/>
      <c r="H6" s="410"/>
      <c r="I6" s="410"/>
      <c r="J6" s="410"/>
      <c r="K6" s="410"/>
      <c r="L6" s="410"/>
      <c r="M6" s="410"/>
      <c r="N6" s="410">
        <f t="shared" si="0"/>
        <v>9</v>
      </c>
      <c r="O6" s="414">
        <v>6500</v>
      </c>
      <c r="P6" s="464">
        <f t="shared" si="1"/>
        <v>58500</v>
      </c>
    </row>
    <row r="7" spans="1:16" ht="32.25" customHeight="1" x14ac:dyDescent="0.25">
      <c r="A7" s="408">
        <v>4</v>
      </c>
      <c r="B7" s="415" t="s">
        <v>1816</v>
      </c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>
        <v>1</v>
      </c>
      <c r="N7" s="410">
        <f t="shared" si="0"/>
        <v>1</v>
      </c>
      <c r="O7" s="414">
        <v>6000</v>
      </c>
      <c r="P7" s="464">
        <f t="shared" si="1"/>
        <v>6000</v>
      </c>
    </row>
    <row r="8" spans="1:16" ht="32.25" customHeight="1" x14ac:dyDescent="0.25">
      <c r="A8" s="394">
        <v>5</v>
      </c>
      <c r="B8" s="416" t="s">
        <v>1817</v>
      </c>
      <c r="C8" s="410"/>
      <c r="D8" s="410"/>
      <c r="E8" s="410"/>
      <c r="F8" s="410"/>
      <c r="G8" s="410">
        <v>2</v>
      </c>
      <c r="H8" s="410"/>
      <c r="I8" s="410"/>
      <c r="J8" s="410"/>
      <c r="K8" s="410"/>
      <c r="L8" s="410"/>
      <c r="M8" s="410"/>
      <c r="N8" s="410">
        <f t="shared" si="0"/>
        <v>2</v>
      </c>
      <c r="O8" s="411">
        <v>17000</v>
      </c>
      <c r="P8" s="464">
        <f t="shared" si="1"/>
        <v>34000</v>
      </c>
    </row>
    <row r="9" spans="1:16" ht="32.25" customHeight="1" x14ac:dyDescent="0.25">
      <c r="A9" s="408">
        <v>6</v>
      </c>
      <c r="B9" s="417" t="s">
        <v>1818</v>
      </c>
      <c r="C9" s="410"/>
      <c r="D9" s="410"/>
      <c r="E9" s="410">
        <v>3</v>
      </c>
      <c r="F9" s="410"/>
      <c r="G9" s="410"/>
      <c r="H9" s="410"/>
      <c r="I9" s="410"/>
      <c r="J9" s="410"/>
      <c r="K9" s="410"/>
      <c r="L9" s="410"/>
      <c r="M9" s="410"/>
      <c r="N9" s="410">
        <f t="shared" si="0"/>
        <v>3</v>
      </c>
      <c r="O9" s="411">
        <v>32000</v>
      </c>
      <c r="P9" s="464">
        <f t="shared" si="1"/>
        <v>96000</v>
      </c>
    </row>
    <row r="10" spans="1:16" ht="32.25" customHeight="1" x14ac:dyDescent="0.25">
      <c r="A10" s="408">
        <v>7</v>
      </c>
      <c r="B10" s="417" t="s">
        <v>1819</v>
      </c>
      <c r="C10" s="410"/>
      <c r="D10" s="410"/>
      <c r="E10" s="410"/>
      <c r="F10" s="410"/>
      <c r="G10" s="410">
        <v>3</v>
      </c>
      <c r="H10" s="410"/>
      <c r="I10" s="410"/>
      <c r="J10" s="410"/>
      <c r="K10" s="410"/>
      <c r="L10" s="410"/>
      <c r="M10" s="410"/>
      <c r="N10" s="410">
        <f t="shared" si="0"/>
        <v>3</v>
      </c>
      <c r="O10" s="411">
        <v>6000</v>
      </c>
      <c r="P10" s="464">
        <f t="shared" si="1"/>
        <v>18000</v>
      </c>
    </row>
    <row r="11" spans="1:16" ht="32.25" customHeight="1" x14ac:dyDescent="0.25">
      <c r="A11" s="408">
        <v>8</v>
      </c>
      <c r="B11" s="417" t="s">
        <v>1820</v>
      </c>
      <c r="C11" s="410">
        <v>1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>
        <f t="shared" si="0"/>
        <v>1</v>
      </c>
      <c r="O11" s="411">
        <v>7000</v>
      </c>
      <c r="P11" s="464">
        <f t="shared" si="1"/>
        <v>7000</v>
      </c>
    </row>
    <row r="12" spans="1:16" ht="32.25" customHeight="1" x14ac:dyDescent="0.55000000000000004">
      <c r="A12" s="408">
        <v>9</v>
      </c>
      <c r="B12" s="35" t="s">
        <v>1821</v>
      </c>
      <c r="C12" s="418"/>
      <c r="D12" s="418"/>
      <c r="E12" s="418"/>
      <c r="F12" s="418"/>
      <c r="G12" s="418"/>
      <c r="H12" s="418"/>
      <c r="I12" s="418">
        <v>1</v>
      </c>
      <c r="J12" s="35"/>
      <c r="K12" s="35"/>
      <c r="L12" s="35"/>
      <c r="M12" s="418"/>
      <c r="N12" s="410">
        <f t="shared" si="0"/>
        <v>1</v>
      </c>
      <c r="O12" s="419">
        <v>10000</v>
      </c>
      <c r="P12" s="464">
        <f t="shared" si="1"/>
        <v>10000</v>
      </c>
    </row>
    <row r="13" spans="1:16" ht="32.25" customHeight="1" x14ac:dyDescent="0.35">
      <c r="A13" s="408">
        <v>10</v>
      </c>
      <c r="B13" s="35" t="s">
        <v>1822</v>
      </c>
      <c r="C13" s="418"/>
      <c r="D13" s="418"/>
      <c r="E13" s="418"/>
      <c r="F13" s="418">
        <v>1</v>
      </c>
      <c r="G13" s="420"/>
      <c r="H13" s="418"/>
      <c r="I13" s="418"/>
      <c r="J13" s="418"/>
      <c r="K13" s="418"/>
      <c r="L13" s="418"/>
      <c r="M13" s="418"/>
      <c r="N13" s="410">
        <f t="shared" si="0"/>
        <v>1</v>
      </c>
      <c r="O13" s="419">
        <v>5000</v>
      </c>
      <c r="P13" s="464">
        <f t="shared" si="1"/>
        <v>5000</v>
      </c>
    </row>
    <row r="14" spans="1:16" ht="32.25" customHeight="1" x14ac:dyDescent="0.55000000000000004">
      <c r="A14" s="408">
        <v>11</v>
      </c>
      <c r="B14" s="35" t="s">
        <v>1823</v>
      </c>
      <c r="C14" s="418"/>
      <c r="D14" s="418"/>
      <c r="E14" s="418"/>
      <c r="F14" s="418"/>
      <c r="G14" s="418"/>
      <c r="H14" s="418"/>
      <c r="I14" s="418">
        <v>1</v>
      </c>
      <c r="J14" s="35"/>
      <c r="K14" s="35"/>
      <c r="L14" s="35"/>
      <c r="M14" s="418"/>
      <c r="N14" s="410">
        <f t="shared" si="0"/>
        <v>1</v>
      </c>
      <c r="O14" s="419">
        <v>10000</v>
      </c>
      <c r="P14" s="464">
        <f t="shared" si="1"/>
        <v>10000</v>
      </c>
    </row>
    <row r="15" spans="1:16" ht="32.25" customHeight="1" x14ac:dyDescent="0.55000000000000004">
      <c r="A15" s="408">
        <v>12</v>
      </c>
      <c r="B15" s="35" t="s">
        <v>1824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>
        <v>1</v>
      </c>
      <c r="N15" s="410">
        <f t="shared" si="0"/>
        <v>1</v>
      </c>
      <c r="O15" s="419">
        <v>30000</v>
      </c>
      <c r="P15" s="464">
        <f t="shared" si="1"/>
        <v>30000</v>
      </c>
    </row>
    <row r="16" spans="1:16" ht="32.25" customHeight="1" x14ac:dyDescent="0.25">
      <c r="A16" s="421">
        <v>13</v>
      </c>
      <c r="B16" s="422" t="s">
        <v>1825</v>
      </c>
      <c r="C16" s="418"/>
      <c r="D16" s="418"/>
      <c r="E16" s="418"/>
      <c r="F16" s="418">
        <v>1</v>
      </c>
      <c r="G16" s="418"/>
      <c r="H16" s="418"/>
      <c r="I16" s="421"/>
      <c r="J16" s="423"/>
      <c r="K16" s="423"/>
      <c r="L16" s="423"/>
      <c r="M16" s="424"/>
      <c r="N16" s="410">
        <f t="shared" si="0"/>
        <v>1</v>
      </c>
      <c r="O16" s="425">
        <v>28000</v>
      </c>
      <c r="P16" s="465">
        <v>28000</v>
      </c>
    </row>
    <row r="17" spans="1:16" ht="32.25" customHeight="1" x14ac:dyDescent="0.25">
      <c r="A17" s="421">
        <v>14</v>
      </c>
      <c r="B17" s="422" t="s">
        <v>1826</v>
      </c>
      <c r="C17" s="418">
        <v>2</v>
      </c>
      <c r="D17" s="418">
        <v>1</v>
      </c>
      <c r="E17" s="418"/>
      <c r="F17" s="418"/>
      <c r="G17" s="418"/>
      <c r="H17" s="418"/>
      <c r="I17" s="421"/>
      <c r="J17" s="423"/>
      <c r="K17" s="423"/>
      <c r="L17" s="423"/>
      <c r="M17" s="424"/>
      <c r="N17" s="410">
        <f t="shared" si="0"/>
        <v>3</v>
      </c>
      <c r="O17" s="425">
        <v>49500</v>
      </c>
      <c r="P17" s="465">
        <v>198000</v>
      </c>
    </row>
    <row r="18" spans="1:16" ht="32.25" customHeight="1" x14ac:dyDescent="0.55000000000000004">
      <c r="A18" s="421">
        <v>15</v>
      </c>
      <c r="B18" s="35" t="s">
        <v>1827</v>
      </c>
      <c r="C18" s="426"/>
      <c r="D18" s="427"/>
      <c r="E18" s="428">
        <v>1</v>
      </c>
      <c r="F18" s="429"/>
      <c r="G18" s="34"/>
      <c r="H18" s="426"/>
      <c r="I18" s="418"/>
      <c r="J18" s="430"/>
      <c r="K18" s="430"/>
      <c r="L18" s="430"/>
      <c r="M18" s="424"/>
      <c r="N18" s="410">
        <f t="shared" si="0"/>
        <v>1</v>
      </c>
      <c r="O18" s="431">
        <v>30000</v>
      </c>
      <c r="P18" s="465">
        <v>30000</v>
      </c>
    </row>
    <row r="19" spans="1:16" ht="32.25" customHeight="1" x14ac:dyDescent="0.35">
      <c r="A19" s="421">
        <v>16</v>
      </c>
      <c r="B19" s="35" t="s">
        <v>1863</v>
      </c>
      <c r="C19" s="426"/>
      <c r="D19" s="427">
        <v>1</v>
      </c>
      <c r="E19" s="428"/>
      <c r="F19" s="429"/>
      <c r="G19" s="34"/>
      <c r="H19" s="426"/>
      <c r="I19" s="418"/>
      <c r="J19" s="430"/>
      <c r="K19" s="430"/>
      <c r="L19" s="430"/>
      <c r="M19" s="424"/>
      <c r="N19" s="410">
        <f t="shared" si="0"/>
        <v>1</v>
      </c>
      <c r="O19" s="431">
        <v>35000</v>
      </c>
      <c r="P19" s="424">
        <f>+O19*N19</f>
        <v>35000</v>
      </c>
    </row>
    <row r="20" spans="1:16" ht="32.25" customHeight="1" x14ac:dyDescent="0.35">
      <c r="A20" s="418">
        <v>17</v>
      </c>
      <c r="B20" s="35" t="s">
        <v>1828</v>
      </c>
      <c r="C20" s="418"/>
      <c r="D20" s="418"/>
      <c r="E20" s="418"/>
      <c r="F20" s="418">
        <v>2</v>
      </c>
      <c r="G20" s="418"/>
      <c r="H20" s="418">
        <v>2</v>
      </c>
      <c r="I20" s="418">
        <v>1</v>
      </c>
      <c r="J20" s="418"/>
      <c r="K20" s="418"/>
      <c r="L20" s="418"/>
      <c r="M20" s="418"/>
      <c r="N20" s="410">
        <f t="shared" si="0"/>
        <v>5</v>
      </c>
      <c r="O20" s="432">
        <v>1500</v>
      </c>
      <c r="P20" s="424">
        <f>N20*O20</f>
        <v>7500</v>
      </c>
    </row>
    <row r="21" spans="1:16" ht="32.25" customHeight="1" x14ac:dyDescent="0.35">
      <c r="A21" s="418">
        <v>18</v>
      </c>
      <c r="B21" s="35" t="s">
        <v>1829</v>
      </c>
      <c r="C21" s="418"/>
      <c r="D21" s="418"/>
      <c r="E21" s="418"/>
      <c r="F21" s="418">
        <v>4</v>
      </c>
      <c r="G21" s="418"/>
      <c r="H21" s="418">
        <v>2</v>
      </c>
      <c r="I21" s="418">
        <v>1</v>
      </c>
      <c r="J21" s="418"/>
      <c r="K21" s="418"/>
      <c r="L21" s="418"/>
      <c r="M21" s="418"/>
      <c r="N21" s="410">
        <f t="shared" si="0"/>
        <v>7</v>
      </c>
      <c r="O21" s="432">
        <v>1500</v>
      </c>
      <c r="P21" s="424">
        <f>N21*O21</f>
        <v>10500</v>
      </c>
    </row>
    <row r="22" spans="1:16" ht="32.25" customHeight="1" x14ac:dyDescent="0.55000000000000004">
      <c r="A22" s="418">
        <v>19</v>
      </c>
      <c r="B22" s="35" t="s">
        <v>1830</v>
      </c>
      <c r="C22" s="418"/>
      <c r="D22" s="418"/>
      <c r="E22" s="418">
        <v>1</v>
      </c>
      <c r="F22" s="418">
        <v>2</v>
      </c>
      <c r="G22" s="418"/>
      <c r="H22" s="418">
        <v>1</v>
      </c>
      <c r="I22" s="418"/>
      <c r="J22" s="418"/>
      <c r="K22" s="418"/>
      <c r="L22" s="418"/>
      <c r="M22" s="418"/>
      <c r="N22" s="410">
        <f t="shared" si="0"/>
        <v>4</v>
      </c>
      <c r="O22" s="432">
        <v>1500</v>
      </c>
      <c r="P22" s="424">
        <f>N22*O22</f>
        <v>6000</v>
      </c>
    </row>
    <row r="23" spans="1:16" ht="32.25" customHeight="1" x14ac:dyDescent="0.55000000000000004">
      <c r="A23" s="418">
        <v>20</v>
      </c>
      <c r="B23" s="35" t="s">
        <v>1831</v>
      </c>
      <c r="C23" s="418"/>
      <c r="D23" s="418"/>
      <c r="E23" s="418"/>
      <c r="F23" s="418">
        <v>1</v>
      </c>
      <c r="G23" s="418"/>
      <c r="H23" s="418">
        <v>1</v>
      </c>
      <c r="I23" s="418"/>
      <c r="J23" s="418"/>
      <c r="K23" s="418"/>
      <c r="L23" s="418"/>
      <c r="M23" s="418"/>
      <c r="N23" s="410">
        <f t="shared" si="0"/>
        <v>2</v>
      </c>
      <c r="O23" s="432">
        <v>1500</v>
      </c>
      <c r="P23" s="424">
        <f>N23*O23</f>
        <v>3000</v>
      </c>
    </row>
    <row r="24" spans="1:16" ht="32.25" customHeight="1" x14ac:dyDescent="0.35">
      <c r="A24" s="418">
        <v>21</v>
      </c>
      <c r="B24" s="35" t="s">
        <v>1832</v>
      </c>
      <c r="C24" s="418"/>
      <c r="D24" s="418"/>
      <c r="E24" s="418"/>
      <c r="F24" s="418"/>
      <c r="G24" s="418">
        <v>1</v>
      </c>
      <c r="H24" s="418"/>
      <c r="I24" s="418"/>
      <c r="J24" s="418"/>
      <c r="K24" s="418"/>
      <c r="L24" s="418"/>
      <c r="M24" s="418"/>
      <c r="N24" s="410">
        <f t="shared" si="0"/>
        <v>1</v>
      </c>
      <c r="O24" s="433">
        <v>4000</v>
      </c>
      <c r="P24" s="455">
        <f>O24*N24</f>
        <v>4000</v>
      </c>
    </row>
    <row r="25" spans="1:16" ht="32.25" customHeight="1" x14ac:dyDescent="0.35">
      <c r="A25" s="418">
        <v>22</v>
      </c>
      <c r="B25" s="35" t="s">
        <v>1833</v>
      </c>
      <c r="C25" s="418"/>
      <c r="D25" s="418"/>
      <c r="E25" s="418"/>
      <c r="F25" s="418"/>
      <c r="G25" s="418">
        <v>1</v>
      </c>
      <c r="H25" s="418"/>
      <c r="I25" s="418"/>
      <c r="J25" s="418"/>
      <c r="K25" s="418"/>
      <c r="L25" s="418"/>
      <c r="M25" s="418"/>
      <c r="N25" s="410">
        <f t="shared" si="0"/>
        <v>1</v>
      </c>
      <c r="O25" s="433">
        <v>4000</v>
      </c>
      <c r="P25" s="455">
        <f>O25*N25</f>
        <v>4000</v>
      </c>
    </row>
    <row r="26" spans="1:16" ht="32.25" customHeight="1" x14ac:dyDescent="0.55000000000000004">
      <c r="A26" s="418">
        <v>23</v>
      </c>
      <c r="B26" s="35" t="s">
        <v>1834</v>
      </c>
      <c r="C26" s="418"/>
      <c r="D26" s="418"/>
      <c r="E26" s="418"/>
      <c r="F26" s="418">
        <v>2</v>
      </c>
      <c r="G26" s="418"/>
      <c r="H26" s="418"/>
      <c r="I26" s="418"/>
      <c r="J26" s="418"/>
      <c r="K26" s="418"/>
      <c r="L26" s="418"/>
      <c r="M26" s="418"/>
      <c r="N26" s="410">
        <f t="shared" si="0"/>
        <v>2</v>
      </c>
      <c r="O26" s="433">
        <v>3000</v>
      </c>
      <c r="P26" s="424">
        <f>N26*O26</f>
        <v>6000</v>
      </c>
    </row>
    <row r="27" spans="1:16" ht="32.25" customHeight="1" x14ac:dyDescent="0.55000000000000004">
      <c r="A27" s="418">
        <v>24</v>
      </c>
      <c r="B27" s="35" t="s">
        <v>1835</v>
      </c>
      <c r="C27" s="418">
        <v>1</v>
      </c>
      <c r="D27" s="434"/>
      <c r="E27" s="434"/>
      <c r="F27" s="434">
        <v>2</v>
      </c>
      <c r="G27" s="434"/>
      <c r="H27" s="434">
        <v>2</v>
      </c>
      <c r="I27" s="434"/>
      <c r="J27" s="434"/>
      <c r="K27" s="434"/>
      <c r="L27" s="434"/>
      <c r="M27" s="418"/>
      <c r="N27" s="410">
        <f t="shared" si="0"/>
        <v>5</v>
      </c>
      <c r="O27" s="435">
        <v>3000</v>
      </c>
      <c r="P27" s="424">
        <f>O27*N27</f>
        <v>15000</v>
      </c>
    </row>
    <row r="28" spans="1:16" ht="32.25" customHeight="1" x14ac:dyDescent="0.55000000000000004">
      <c r="A28" s="418">
        <v>25</v>
      </c>
      <c r="B28" s="436" t="s">
        <v>1836</v>
      </c>
      <c r="C28" s="437">
        <v>1</v>
      </c>
      <c r="D28" s="434"/>
      <c r="E28" s="434"/>
      <c r="F28" s="434"/>
      <c r="G28" s="434"/>
      <c r="H28" s="434">
        <v>3</v>
      </c>
      <c r="I28" s="434"/>
      <c r="J28" s="434"/>
      <c r="K28" s="434"/>
      <c r="L28" s="434"/>
      <c r="M28" s="418"/>
      <c r="N28" s="410">
        <f t="shared" si="0"/>
        <v>4</v>
      </c>
      <c r="O28" s="435">
        <v>3000</v>
      </c>
      <c r="P28" s="424">
        <f>N28*O28</f>
        <v>12000</v>
      </c>
    </row>
    <row r="29" spans="1:16" ht="32.25" customHeight="1" x14ac:dyDescent="0.55000000000000004">
      <c r="A29" s="418">
        <v>26</v>
      </c>
      <c r="B29" s="35" t="s">
        <v>1837</v>
      </c>
      <c r="C29" s="418"/>
      <c r="D29" s="418">
        <v>1</v>
      </c>
      <c r="E29" s="418">
        <v>1</v>
      </c>
      <c r="F29" s="418">
        <v>1</v>
      </c>
      <c r="G29" s="418"/>
      <c r="H29" s="418"/>
      <c r="I29" s="418"/>
      <c r="J29" s="418"/>
      <c r="K29" s="418"/>
      <c r="L29" s="418"/>
      <c r="M29" s="418"/>
      <c r="N29" s="410">
        <f t="shared" si="0"/>
        <v>3</v>
      </c>
      <c r="O29" s="433">
        <v>3500</v>
      </c>
      <c r="P29" s="455">
        <f>O29*N29</f>
        <v>10500</v>
      </c>
    </row>
    <row r="30" spans="1:16" ht="32.25" customHeight="1" x14ac:dyDescent="0.35">
      <c r="A30" s="418">
        <v>27</v>
      </c>
      <c r="B30" s="35" t="s">
        <v>1838</v>
      </c>
      <c r="C30" s="418">
        <v>2</v>
      </c>
      <c r="D30" s="418">
        <v>1</v>
      </c>
      <c r="E30" s="418">
        <v>1</v>
      </c>
      <c r="F30" s="418">
        <v>1</v>
      </c>
      <c r="G30" s="418"/>
      <c r="H30" s="418">
        <v>2</v>
      </c>
      <c r="I30" s="418"/>
      <c r="J30" s="418"/>
      <c r="K30" s="418"/>
      <c r="L30" s="418"/>
      <c r="M30" s="418"/>
      <c r="N30" s="410">
        <f t="shared" si="0"/>
        <v>7</v>
      </c>
      <c r="O30" s="433">
        <v>600</v>
      </c>
      <c r="P30" s="424">
        <f>N30*O30</f>
        <v>4200</v>
      </c>
    </row>
    <row r="31" spans="1:16" ht="32.25" customHeight="1" x14ac:dyDescent="0.55000000000000004">
      <c r="A31" s="418">
        <v>28</v>
      </c>
      <c r="B31" s="35" t="s">
        <v>1839</v>
      </c>
      <c r="C31" s="418"/>
      <c r="D31" s="418"/>
      <c r="E31" s="418"/>
      <c r="F31" s="418">
        <v>1</v>
      </c>
      <c r="G31" s="418"/>
      <c r="H31" s="418">
        <v>3</v>
      </c>
      <c r="I31" s="418"/>
      <c r="J31" s="418"/>
      <c r="K31" s="418"/>
      <c r="L31" s="418"/>
      <c r="M31" s="418"/>
      <c r="N31" s="410">
        <f t="shared" si="0"/>
        <v>4</v>
      </c>
      <c r="O31" s="432">
        <v>3500</v>
      </c>
      <c r="P31" s="424">
        <f t="shared" ref="P31" si="2">N31*O31</f>
        <v>14000</v>
      </c>
    </row>
    <row r="32" spans="1:16" ht="32.25" customHeight="1" x14ac:dyDescent="0.55000000000000004">
      <c r="A32" s="418">
        <v>29</v>
      </c>
      <c r="B32" s="35" t="s">
        <v>1840</v>
      </c>
      <c r="C32" s="418"/>
      <c r="D32" s="418"/>
      <c r="E32" s="418">
        <v>2</v>
      </c>
      <c r="F32" s="418">
        <v>2</v>
      </c>
      <c r="G32" s="418"/>
      <c r="H32" s="418">
        <v>5</v>
      </c>
      <c r="I32" s="418"/>
      <c r="J32" s="418"/>
      <c r="K32" s="418"/>
      <c r="L32" s="418"/>
      <c r="M32" s="418"/>
      <c r="N32" s="410">
        <f t="shared" si="0"/>
        <v>9</v>
      </c>
      <c r="O32" s="432">
        <v>3500</v>
      </c>
      <c r="P32" s="424">
        <f>N32*O32</f>
        <v>31500</v>
      </c>
    </row>
    <row r="33" spans="1:16" ht="32.25" customHeight="1" x14ac:dyDescent="0.55000000000000004">
      <c r="A33" s="418">
        <v>30</v>
      </c>
      <c r="B33" s="35" t="s">
        <v>1841</v>
      </c>
      <c r="C33" s="418"/>
      <c r="D33" s="418"/>
      <c r="E33" s="418"/>
      <c r="F33" s="418">
        <v>4</v>
      </c>
      <c r="G33" s="418"/>
      <c r="H33" s="418"/>
      <c r="I33" s="418"/>
      <c r="J33" s="418"/>
      <c r="K33" s="418"/>
      <c r="L33" s="418"/>
      <c r="M33" s="418"/>
      <c r="N33" s="410">
        <f t="shared" si="0"/>
        <v>4</v>
      </c>
      <c r="O33" s="433">
        <v>3000</v>
      </c>
      <c r="P33" s="424">
        <f t="shared" ref="P33:P35" si="3">N33*O33</f>
        <v>12000</v>
      </c>
    </row>
    <row r="34" spans="1:16" ht="32.25" customHeight="1" x14ac:dyDescent="0.55000000000000004">
      <c r="A34" s="418">
        <v>31</v>
      </c>
      <c r="B34" s="417" t="s">
        <v>1842</v>
      </c>
      <c r="C34" s="410"/>
      <c r="D34" s="410"/>
      <c r="E34" s="410"/>
      <c r="F34" s="410"/>
      <c r="G34" s="410"/>
      <c r="H34" s="410">
        <v>2</v>
      </c>
      <c r="I34" s="410"/>
      <c r="J34" s="410"/>
      <c r="K34" s="410"/>
      <c r="L34" s="410"/>
      <c r="M34" s="410"/>
      <c r="N34" s="410">
        <f t="shared" si="0"/>
        <v>2</v>
      </c>
      <c r="O34" s="433">
        <v>3000</v>
      </c>
      <c r="P34" s="454">
        <f t="shared" si="3"/>
        <v>6000</v>
      </c>
    </row>
    <row r="35" spans="1:16" ht="32.25" customHeight="1" x14ac:dyDescent="0.55000000000000004">
      <c r="A35" s="418">
        <v>32</v>
      </c>
      <c r="B35" s="35" t="s">
        <v>1843</v>
      </c>
      <c r="C35" s="418"/>
      <c r="D35" s="418"/>
      <c r="E35" s="418"/>
      <c r="F35" s="418">
        <v>2</v>
      </c>
      <c r="G35" s="418"/>
      <c r="H35" s="418"/>
      <c r="I35" s="418">
        <v>5</v>
      </c>
      <c r="J35" s="418"/>
      <c r="K35" s="418"/>
      <c r="L35" s="418"/>
      <c r="M35" s="418"/>
      <c r="N35" s="410">
        <f t="shared" si="0"/>
        <v>7</v>
      </c>
      <c r="O35" s="432">
        <v>150</v>
      </c>
      <c r="P35" s="424">
        <f t="shared" si="3"/>
        <v>1050</v>
      </c>
    </row>
    <row r="36" spans="1:16" ht="32.25" customHeight="1" x14ac:dyDescent="0.55000000000000004">
      <c r="A36" s="418">
        <v>33</v>
      </c>
      <c r="B36" s="35" t="s">
        <v>1844</v>
      </c>
      <c r="C36" s="418"/>
      <c r="D36" s="418"/>
      <c r="E36" s="418"/>
      <c r="F36" s="418"/>
      <c r="G36" s="418">
        <v>300</v>
      </c>
      <c r="H36" s="418"/>
      <c r="I36" s="418"/>
      <c r="J36" s="418"/>
      <c r="K36" s="418"/>
      <c r="L36" s="418"/>
      <c r="M36" s="418"/>
      <c r="N36" s="410">
        <f t="shared" si="0"/>
        <v>300</v>
      </c>
      <c r="O36" s="433">
        <v>45</v>
      </c>
      <c r="P36" s="455">
        <f>O36*N36</f>
        <v>13500</v>
      </c>
    </row>
    <row r="37" spans="1:16" ht="32.25" customHeight="1" x14ac:dyDescent="0.35">
      <c r="A37" s="418">
        <v>34</v>
      </c>
      <c r="B37" s="35" t="s">
        <v>1845</v>
      </c>
      <c r="C37" s="418"/>
      <c r="D37" s="418"/>
      <c r="E37" s="418"/>
      <c r="F37" s="418"/>
      <c r="G37" s="418"/>
      <c r="H37" s="418"/>
      <c r="I37" s="418"/>
      <c r="J37" s="418">
        <v>6</v>
      </c>
      <c r="K37" s="418"/>
      <c r="L37" s="418"/>
      <c r="M37" s="418"/>
      <c r="N37" s="410">
        <f t="shared" si="0"/>
        <v>6</v>
      </c>
      <c r="O37" s="433">
        <v>4500</v>
      </c>
      <c r="P37" s="455">
        <f>O37*N37</f>
        <v>27000</v>
      </c>
    </row>
    <row r="38" spans="1:16" ht="32.25" customHeight="1" x14ac:dyDescent="0.35">
      <c r="A38" s="418">
        <v>35</v>
      </c>
      <c r="B38" s="35" t="s">
        <v>1846</v>
      </c>
      <c r="C38" s="418"/>
      <c r="D38" s="418"/>
      <c r="E38" s="418"/>
      <c r="F38" s="418"/>
      <c r="G38" s="418"/>
      <c r="H38" s="418"/>
      <c r="I38" s="418"/>
      <c r="J38" s="418">
        <v>30</v>
      </c>
      <c r="K38" s="418"/>
      <c r="L38" s="418"/>
      <c r="M38" s="418"/>
      <c r="N38" s="410">
        <f t="shared" si="0"/>
        <v>30</v>
      </c>
      <c r="O38" s="433">
        <v>1200</v>
      </c>
      <c r="P38" s="455">
        <f>O38*N38</f>
        <v>36000</v>
      </c>
    </row>
    <row r="39" spans="1:16" ht="32.25" customHeight="1" x14ac:dyDescent="0.55000000000000004">
      <c r="A39" s="418">
        <v>36</v>
      </c>
      <c r="B39" s="35" t="s">
        <v>1847</v>
      </c>
      <c r="C39" s="426"/>
      <c r="D39" s="427"/>
      <c r="E39" s="426"/>
      <c r="F39" s="410">
        <v>1</v>
      </c>
      <c r="G39" s="34"/>
      <c r="H39" s="426"/>
      <c r="I39" s="34"/>
      <c r="J39" s="426"/>
      <c r="K39" s="426"/>
      <c r="L39" s="426"/>
      <c r="M39" s="418"/>
      <c r="N39" s="410">
        <f t="shared" si="0"/>
        <v>1</v>
      </c>
      <c r="O39" s="438">
        <v>2000</v>
      </c>
      <c r="P39" s="456">
        <f>O39*N39</f>
        <v>2000</v>
      </c>
    </row>
    <row r="40" spans="1:16" ht="32.25" customHeight="1" x14ac:dyDescent="0.55000000000000004">
      <c r="A40" s="418">
        <v>37</v>
      </c>
      <c r="B40" s="34" t="s">
        <v>1848</v>
      </c>
      <c r="C40" s="34"/>
      <c r="D40" s="34"/>
      <c r="E40" s="34"/>
      <c r="F40" s="410">
        <v>2</v>
      </c>
      <c r="G40" s="34"/>
      <c r="H40" s="426"/>
      <c r="I40" s="34"/>
      <c r="J40" s="426"/>
      <c r="K40" s="426"/>
      <c r="L40" s="426"/>
      <c r="M40" s="418"/>
      <c r="N40" s="410">
        <f t="shared" si="0"/>
        <v>2</v>
      </c>
      <c r="O40" s="438">
        <v>4000</v>
      </c>
      <c r="P40" s="456">
        <f>O40*N40</f>
        <v>8000</v>
      </c>
    </row>
    <row r="41" spans="1:16" ht="32.25" customHeight="1" x14ac:dyDescent="0.25">
      <c r="A41" s="418">
        <v>38</v>
      </c>
      <c r="B41" s="439" t="s">
        <v>1804</v>
      </c>
      <c r="C41" s="418"/>
      <c r="D41" s="418">
        <v>1</v>
      </c>
      <c r="E41" s="418">
        <v>4</v>
      </c>
      <c r="F41" s="418">
        <v>2</v>
      </c>
      <c r="G41" s="418">
        <v>8</v>
      </c>
      <c r="H41" s="418">
        <v>2</v>
      </c>
      <c r="I41" s="418">
        <v>1</v>
      </c>
      <c r="J41" s="418">
        <v>1</v>
      </c>
      <c r="K41" s="418"/>
      <c r="L41" s="418"/>
      <c r="M41" s="418"/>
      <c r="N41" s="410">
        <f t="shared" si="0"/>
        <v>19</v>
      </c>
      <c r="O41" s="432">
        <v>3000</v>
      </c>
      <c r="P41" s="466">
        <f t="shared" ref="P41:P46" si="4">O41*N41</f>
        <v>57000</v>
      </c>
    </row>
    <row r="42" spans="1:16" ht="32.25" customHeight="1" x14ac:dyDescent="0.25">
      <c r="A42" s="418">
        <v>39</v>
      </c>
      <c r="B42" s="439" t="s">
        <v>1805</v>
      </c>
      <c r="C42" s="418"/>
      <c r="D42" s="440"/>
      <c r="E42" s="418">
        <v>1</v>
      </c>
      <c r="F42" s="418">
        <v>1</v>
      </c>
      <c r="G42" s="418">
        <v>1</v>
      </c>
      <c r="H42" s="418">
        <v>1</v>
      </c>
      <c r="I42" s="418">
        <v>1</v>
      </c>
      <c r="J42" s="418"/>
      <c r="K42" s="418"/>
      <c r="L42" s="418"/>
      <c r="M42" s="418"/>
      <c r="N42" s="410">
        <f t="shared" si="0"/>
        <v>5</v>
      </c>
      <c r="O42" s="432">
        <v>1500</v>
      </c>
      <c r="P42" s="466">
        <f t="shared" si="4"/>
        <v>7500</v>
      </c>
    </row>
    <row r="43" spans="1:16" ht="32.25" customHeight="1" x14ac:dyDescent="0.25">
      <c r="A43" s="418">
        <v>40</v>
      </c>
      <c r="B43" s="439" t="s">
        <v>1806</v>
      </c>
      <c r="C43" s="418"/>
      <c r="D43" s="440"/>
      <c r="E43" s="418">
        <v>1</v>
      </c>
      <c r="F43" s="418"/>
      <c r="G43" s="418"/>
      <c r="H43" s="418"/>
      <c r="I43" s="418"/>
      <c r="J43" s="418"/>
      <c r="K43" s="418"/>
      <c r="L43" s="418"/>
      <c r="M43" s="418"/>
      <c r="N43" s="410">
        <f t="shared" si="0"/>
        <v>1</v>
      </c>
      <c r="O43" s="432">
        <v>1500</v>
      </c>
      <c r="P43" s="466">
        <f t="shared" si="4"/>
        <v>1500</v>
      </c>
    </row>
    <row r="44" spans="1:16" ht="32.25" customHeight="1" x14ac:dyDescent="0.25">
      <c r="A44" s="418">
        <v>41</v>
      </c>
      <c r="B44" s="439" t="s">
        <v>1807</v>
      </c>
      <c r="C44" s="418"/>
      <c r="D44" s="418">
        <v>1</v>
      </c>
      <c r="E44" s="418"/>
      <c r="F44" s="418">
        <v>1</v>
      </c>
      <c r="G44" s="418"/>
      <c r="H44" s="418"/>
      <c r="I44" s="418"/>
      <c r="J44" s="418"/>
      <c r="K44" s="418"/>
      <c r="L44" s="418"/>
      <c r="M44" s="418"/>
      <c r="N44" s="410">
        <f t="shared" si="0"/>
        <v>2</v>
      </c>
      <c r="O44" s="432">
        <v>500</v>
      </c>
      <c r="P44" s="466">
        <f t="shared" si="4"/>
        <v>1000</v>
      </c>
    </row>
    <row r="45" spans="1:16" ht="32.25" customHeight="1" x14ac:dyDescent="0.25">
      <c r="A45" s="418">
        <v>42</v>
      </c>
      <c r="B45" s="422" t="s">
        <v>1808</v>
      </c>
      <c r="C45" s="418"/>
      <c r="D45" s="418">
        <v>1</v>
      </c>
      <c r="E45" s="418"/>
      <c r="F45" s="418"/>
      <c r="G45" s="418"/>
      <c r="H45" s="418"/>
      <c r="I45" s="418"/>
      <c r="J45" s="418"/>
      <c r="K45" s="418"/>
      <c r="L45" s="418"/>
      <c r="M45" s="418"/>
      <c r="N45" s="410">
        <f t="shared" si="0"/>
        <v>1</v>
      </c>
      <c r="O45" s="432">
        <v>2000</v>
      </c>
      <c r="P45" s="466">
        <f t="shared" si="4"/>
        <v>2000</v>
      </c>
    </row>
    <row r="46" spans="1:16" ht="32.25" customHeight="1" x14ac:dyDescent="0.55000000000000004">
      <c r="A46" s="418">
        <v>43</v>
      </c>
      <c r="B46" s="35" t="s">
        <v>1809</v>
      </c>
      <c r="C46" s="426"/>
      <c r="D46" s="427">
        <v>365</v>
      </c>
      <c r="E46" s="426"/>
      <c r="F46" s="429"/>
      <c r="G46" s="34">
        <v>365</v>
      </c>
      <c r="H46" s="426"/>
      <c r="I46" s="426"/>
      <c r="J46" s="426"/>
      <c r="K46" s="426"/>
      <c r="L46" s="426"/>
      <c r="M46" s="426"/>
      <c r="N46" s="410">
        <f t="shared" si="0"/>
        <v>730</v>
      </c>
      <c r="O46" s="438">
        <v>10</v>
      </c>
      <c r="P46" s="466">
        <f t="shared" si="4"/>
        <v>7300</v>
      </c>
    </row>
    <row r="47" spans="1:16" ht="32.25" customHeight="1" x14ac:dyDescent="0.55000000000000004">
      <c r="A47" s="427">
        <v>44</v>
      </c>
      <c r="B47" s="400" t="s">
        <v>1798</v>
      </c>
      <c r="C47" s="418">
        <v>1</v>
      </c>
      <c r="D47" s="418">
        <v>2</v>
      </c>
      <c r="E47" s="427"/>
      <c r="F47" s="427"/>
      <c r="G47" s="418"/>
      <c r="H47" s="427"/>
      <c r="I47" s="427"/>
      <c r="J47" s="441"/>
      <c r="K47" s="441"/>
      <c r="L47" s="441"/>
      <c r="M47" s="442"/>
      <c r="N47" s="410">
        <f t="shared" si="0"/>
        <v>3</v>
      </c>
      <c r="O47" s="433">
        <v>9500</v>
      </c>
      <c r="P47" s="467">
        <f>O47*N47</f>
        <v>28500</v>
      </c>
    </row>
    <row r="48" spans="1:16" ht="32.25" customHeight="1" x14ac:dyDescent="0.55000000000000004">
      <c r="A48" s="427">
        <v>45</v>
      </c>
      <c r="B48" s="400" t="s">
        <v>1799</v>
      </c>
      <c r="C48" s="427">
        <v>1</v>
      </c>
      <c r="D48" s="427">
        <v>2</v>
      </c>
      <c r="E48" s="427"/>
      <c r="F48" s="427"/>
      <c r="G48" s="427">
        <v>1</v>
      </c>
      <c r="H48" s="427"/>
      <c r="I48" s="427"/>
      <c r="J48" s="441"/>
      <c r="K48" s="441"/>
      <c r="L48" s="441"/>
      <c r="M48" s="442"/>
      <c r="N48" s="410">
        <f t="shared" si="0"/>
        <v>4</v>
      </c>
      <c r="O48" s="433">
        <v>7000</v>
      </c>
      <c r="P48" s="467">
        <f t="shared" ref="P48:P64" si="5">O48*N48</f>
        <v>28000</v>
      </c>
    </row>
    <row r="49" spans="1:16" ht="32.25" customHeight="1" x14ac:dyDescent="0.55000000000000004">
      <c r="A49" s="427">
        <v>46</v>
      </c>
      <c r="B49" s="443" t="s">
        <v>1800</v>
      </c>
      <c r="C49" s="444"/>
      <c r="D49" s="445"/>
      <c r="E49" s="444"/>
      <c r="F49" s="444"/>
      <c r="G49" s="444"/>
      <c r="H49" s="444">
        <v>1</v>
      </c>
      <c r="I49" s="444"/>
      <c r="J49" s="444"/>
      <c r="K49" s="444"/>
      <c r="L49" s="444"/>
      <c r="M49" s="446"/>
      <c r="N49" s="410">
        <f t="shared" si="0"/>
        <v>1</v>
      </c>
      <c r="O49" s="447">
        <v>7800</v>
      </c>
      <c r="P49" s="467">
        <f t="shared" si="5"/>
        <v>7800</v>
      </c>
    </row>
    <row r="50" spans="1:16" ht="32.25" customHeight="1" x14ac:dyDescent="0.55000000000000004">
      <c r="A50" s="427">
        <v>47</v>
      </c>
      <c r="B50" s="35" t="s">
        <v>1801</v>
      </c>
      <c r="C50" s="426"/>
      <c r="D50" s="427">
        <v>1</v>
      </c>
      <c r="E50" s="426"/>
      <c r="F50" s="426"/>
      <c r="G50" s="426"/>
      <c r="H50" s="426"/>
      <c r="I50" s="426"/>
      <c r="J50" s="418"/>
      <c r="K50" s="418"/>
      <c r="L50" s="418"/>
      <c r="M50" s="448"/>
      <c r="N50" s="410">
        <f t="shared" si="0"/>
        <v>1</v>
      </c>
      <c r="O50" s="438">
        <v>100000</v>
      </c>
      <c r="P50" s="467">
        <f t="shared" si="5"/>
        <v>100000</v>
      </c>
    </row>
    <row r="51" spans="1:16" ht="32.25" customHeight="1" x14ac:dyDescent="0.55000000000000004">
      <c r="A51" s="427">
        <v>48</v>
      </c>
      <c r="B51" s="35" t="s">
        <v>1802</v>
      </c>
      <c r="C51" s="426"/>
      <c r="D51" s="427"/>
      <c r="E51" s="426"/>
      <c r="F51" s="426"/>
      <c r="G51" s="449">
        <v>2</v>
      </c>
      <c r="H51" s="426"/>
      <c r="I51" s="426"/>
      <c r="J51" s="418"/>
      <c r="K51" s="418"/>
      <c r="L51" s="418"/>
      <c r="M51" s="448"/>
      <c r="N51" s="410">
        <f t="shared" si="0"/>
        <v>2</v>
      </c>
      <c r="O51" s="438">
        <v>30000</v>
      </c>
      <c r="P51" s="467">
        <v>60000</v>
      </c>
    </row>
    <row r="52" spans="1:16" ht="32.25" customHeight="1" x14ac:dyDescent="0.55000000000000004">
      <c r="A52" s="157">
        <v>49</v>
      </c>
      <c r="B52" s="34" t="s">
        <v>1849</v>
      </c>
      <c r="C52" s="34"/>
      <c r="D52" s="34"/>
      <c r="E52" s="34"/>
      <c r="F52" s="34"/>
      <c r="G52" s="34"/>
      <c r="H52" s="34"/>
      <c r="I52" s="34"/>
      <c r="J52" s="34"/>
      <c r="K52" s="157">
        <v>21</v>
      </c>
      <c r="L52" s="157">
        <f>27</f>
        <v>27</v>
      </c>
      <c r="M52" s="34"/>
      <c r="N52" s="410">
        <f t="shared" si="0"/>
        <v>48</v>
      </c>
      <c r="O52" s="398">
        <v>16000</v>
      </c>
      <c r="P52" s="442">
        <f t="shared" si="5"/>
        <v>768000</v>
      </c>
    </row>
    <row r="53" spans="1:16" ht="32.25" customHeight="1" x14ac:dyDescent="0.35">
      <c r="A53" s="157">
        <v>50</v>
      </c>
      <c r="B53" s="34" t="s">
        <v>1850</v>
      </c>
      <c r="C53" s="34"/>
      <c r="D53" s="34"/>
      <c r="E53" s="34"/>
      <c r="F53" s="34"/>
      <c r="G53" s="34"/>
      <c r="H53" s="34"/>
      <c r="I53" s="34"/>
      <c r="J53" s="34"/>
      <c r="K53" s="34"/>
      <c r="L53" s="157">
        <v>2</v>
      </c>
      <c r="M53" s="34"/>
      <c r="N53" s="410">
        <f t="shared" si="0"/>
        <v>2</v>
      </c>
      <c r="O53" s="398">
        <v>16000</v>
      </c>
      <c r="P53" s="442">
        <f t="shared" si="5"/>
        <v>32000</v>
      </c>
    </row>
    <row r="54" spans="1:16" ht="32.25" customHeight="1" x14ac:dyDescent="0.55000000000000004">
      <c r="A54" s="157">
        <v>51</v>
      </c>
      <c r="B54" s="34" t="s">
        <v>1851</v>
      </c>
      <c r="C54" s="34"/>
      <c r="D54" s="34"/>
      <c r="E54" s="34"/>
      <c r="F54" s="34"/>
      <c r="G54" s="34"/>
      <c r="H54" s="34"/>
      <c r="I54" s="34"/>
      <c r="J54" s="34"/>
      <c r="K54" s="34"/>
      <c r="L54" s="157">
        <v>19</v>
      </c>
      <c r="M54" s="34"/>
      <c r="N54" s="410">
        <f t="shared" si="0"/>
        <v>19</v>
      </c>
      <c r="O54" s="398">
        <v>3300</v>
      </c>
      <c r="P54" s="442">
        <f t="shared" si="5"/>
        <v>62700</v>
      </c>
    </row>
    <row r="55" spans="1:16" ht="32.25" customHeight="1" x14ac:dyDescent="0.35">
      <c r="A55" s="157">
        <v>52</v>
      </c>
      <c r="B55" s="34" t="s">
        <v>1852</v>
      </c>
      <c r="C55" s="34"/>
      <c r="D55" s="34"/>
      <c r="E55" s="34"/>
      <c r="F55" s="34"/>
      <c r="G55" s="34"/>
      <c r="H55" s="34"/>
      <c r="I55" s="34"/>
      <c r="J55" s="34"/>
      <c r="K55" s="34"/>
      <c r="L55" s="157">
        <v>3</v>
      </c>
      <c r="M55" s="34"/>
      <c r="N55" s="410">
        <f t="shared" si="0"/>
        <v>3</v>
      </c>
      <c r="O55" s="398">
        <v>6000</v>
      </c>
      <c r="P55" s="442">
        <f t="shared" si="5"/>
        <v>18000</v>
      </c>
    </row>
    <row r="56" spans="1:16" ht="32.25" customHeight="1" x14ac:dyDescent="0.35">
      <c r="A56" s="157">
        <v>53</v>
      </c>
      <c r="B56" s="34" t="s">
        <v>1853</v>
      </c>
      <c r="C56" s="34"/>
      <c r="D56" s="34"/>
      <c r="E56" s="34"/>
      <c r="F56" s="34"/>
      <c r="G56" s="34"/>
      <c r="H56" s="34"/>
      <c r="I56" s="34"/>
      <c r="J56" s="34"/>
      <c r="K56" s="34"/>
      <c r="L56" s="157">
        <v>2</v>
      </c>
      <c r="M56" s="34"/>
      <c r="N56" s="410">
        <f t="shared" si="0"/>
        <v>2</v>
      </c>
      <c r="O56" s="398">
        <v>6500</v>
      </c>
      <c r="P56" s="442">
        <f t="shared" si="5"/>
        <v>13000</v>
      </c>
    </row>
    <row r="57" spans="1:16" ht="32.25" customHeight="1" x14ac:dyDescent="0.35">
      <c r="A57" s="157">
        <v>54</v>
      </c>
      <c r="B57" s="34" t="s">
        <v>1854</v>
      </c>
      <c r="C57" s="34"/>
      <c r="D57" s="34"/>
      <c r="E57" s="34"/>
      <c r="F57" s="34"/>
      <c r="G57" s="34"/>
      <c r="H57" s="34"/>
      <c r="I57" s="34"/>
      <c r="J57" s="34"/>
      <c r="K57" s="34"/>
      <c r="L57" s="157">
        <v>1</v>
      </c>
      <c r="M57" s="34"/>
      <c r="N57" s="410">
        <f t="shared" si="0"/>
        <v>1</v>
      </c>
      <c r="O57" s="398">
        <v>130000</v>
      </c>
      <c r="P57" s="467">
        <f t="shared" si="5"/>
        <v>130000</v>
      </c>
    </row>
    <row r="58" spans="1:16" ht="32.25" customHeight="1" x14ac:dyDescent="0.35">
      <c r="A58" s="157">
        <v>56</v>
      </c>
      <c r="B58" s="34" t="s">
        <v>1855</v>
      </c>
      <c r="C58" s="34"/>
      <c r="D58" s="34"/>
      <c r="E58" s="34"/>
      <c r="F58" s="34"/>
      <c r="G58" s="34"/>
      <c r="H58" s="34"/>
      <c r="I58" s="34"/>
      <c r="J58" s="34"/>
      <c r="K58" s="34"/>
      <c r="L58" s="157">
        <v>2</v>
      </c>
      <c r="M58" s="34"/>
      <c r="N58" s="410">
        <f t="shared" si="0"/>
        <v>2</v>
      </c>
      <c r="O58" s="398">
        <v>23000</v>
      </c>
      <c r="P58" s="467">
        <f t="shared" si="5"/>
        <v>46000</v>
      </c>
    </row>
    <row r="59" spans="1:16" ht="32.25" customHeight="1" x14ac:dyDescent="0.35">
      <c r="A59" s="157">
        <v>57</v>
      </c>
      <c r="B59" s="34" t="s">
        <v>1857</v>
      </c>
      <c r="C59" s="34"/>
      <c r="D59" s="34"/>
      <c r="E59" s="34"/>
      <c r="F59" s="34"/>
      <c r="G59" s="34"/>
      <c r="H59" s="34"/>
      <c r="I59" s="34"/>
      <c r="J59" s="34"/>
      <c r="K59" s="34"/>
      <c r="L59" s="157">
        <v>8</v>
      </c>
      <c r="M59" s="34"/>
      <c r="N59" s="410">
        <f t="shared" si="0"/>
        <v>8</v>
      </c>
      <c r="O59" s="398">
        <v>19000</v>
      </c>
      <c r="P59" s="467">
        <f t="shared" si="5"/>
        <v>152000</v>
      </c>
    </row>
    <row r="60" spans="1:16" ht="32.25" customHeight="1" x14ac:dyDescent="0.55000000000000004">
      <c r="A60" s="157">
        <v>58</v>
      </c>
      <c r="B60" s="34" t="s">
        <v>1860</v>
      </c>
      <c r="C60" s="34"/>
      <c r="D60" s="34"/>
      <c r="E60" s="34"/>
      <c r="F60" s="34"/>
      <c r="G60" s="34"/>
      <c r="H60" s="34"/>
      <c r="I60" s="34"/>
      <c r="J60" s="34"/>
      <c r="K60" s="157">
        <v>21</v>
      </c>
      <c r="L60" s="34"/>
      <c r="M60" s="34"/>
      <c r="N60" s="157">
        <f>SUM(C60:M60)</f>
        <v>21</v>
      </c>
      <c r="O60" s="398">
        <v>10000</v>
      </c>
      <c r="P60" s="399">
        <f t="shared" si="5"/>
        <v>210000</v>
      </c>
    </row>
    <row r="61" spans="1:16" ht="32.25" customHeight="1" x14ac:dyDescent="0.55000000000000004">
      <c r="A61" s="157">
        <v>59</v>
      </c>
      <c r="B61" s="34" t="s">
        <v>1865</v>
      </c>
      <c r="C61" s="34"/>
      <c r="D61" s="34"/>
      <c r="E61" s="34"/>
      <c r="F61" s="34"/>
      <c r="G61" s="34"/>
      <c r="H61" s="34"/>
      <c r="I61" s="34"/>
      <c r="J61" s="34"/>
      <c r="K61" s="157">
        <v>15</v>
      </c>
      <c r="L61" s="34"/>
      <c r="M61" s="34"/>
      <c r="N61" s="157">
        <f t="shared" ref="N61:N63" si="6">SUM(C61:M61)</f>
        <v>15</v>
      </c>
      <c r="O61" s="398">
        <v>32700</v>
      </c>
      <c r="P61" s="451">
        <f t="shared" si="5"/>
        <v>490500</v>
      </c>
    </row>
    <row r="62" spans="1:16" ht="32.25" customHeight="1" x14ac:dyDescent="0.55000000000000004">
      <c r="A62" s="157">
        <v>60</v>
      </c>
      <c r="B62" s="34" t="s">
        <v>1861</v>
      </c>
      <c r="C62" s="34"/>
      <c r="D62" s="34"/>
      <c r="E62" s="34"/>
      <c r="F62" s="34"/>
      <c r="G62" s="34"/>
      <c r="H62" s="34"/>
      <c r="I62" s="34"/>
      <c r="J62" s="34"/>
      <c r="K62" s="157">
        <f>21+21</f>
        <v>42</v>
      </c>
      <c r="L62" s="157">
        <v>27</v>
      </c>
      <c r="M62" s="34"/>
      <c r="N62" s="157">
        <f t="shared" si="6"/>
        <v>69</v>
      </c>
      <c r="O62" s="398">
        <v>8100</v>
      </c>
      <c r="P62" s="451">
        <f t="shared" si="5"/>
        <v>558900</v>
      </c>
    </row>
    <row r="63" spans="1:16" ht="32.25" customHeight="1" x14ac:dyDescent="0.55000000000000004">
      <c r="A63" s="157">
        <v>61</v>
      </c>
      <c r="B63" s="34" t="s">
        <v>1862</v>
      </c>
      <c r="C63" s="34"/>
      <c r="D63" s="34"/>
      <c r="E63" s="34"/>
      <c r="F63" s="34"/>
      <c r="G63" s="34"/>
      <c r="H63" s="34"/>
      <c r="I63" s="34"/>
      <c r="J63" s="34"/>
      <c r="K63" s="157">
        <v>21</v>
      </c>
      <c r="L63" s="34"/>
      <c r="M63" s="34"/>
      <c r="N63" s="157">
        <f t="shared" si="6"/>
        <v>21</v>
      </c>
      <c r="O63" s="398">
        <v>9000</v>
      </c>
      <c r="P63" s="451">
        <f t="shared" si="5"/>
        <v>189000</v>
      </c>
    </row>
    <row r="64" spans="1:16" s="472" customFormat="1" ht="32.25" customHeight="1" x14ac:dyDescent="0.55000000000000004">
      <c r="A64" s="468">
        <v>62</v>
      </c>
      <c r="B64" s="469" t="s">
        <v>1864</v>
      </c>
      <c r="C64" s="469"/>
      <c r="D64" s="469"/>
      <c r="E64" s="469"/>
      <c r="F64" s="469"/>
      <c r="G64" s="469"/>
      <c r="H64" s="469"/>
      <c r="I64" s="469"/>
      <c r="J64" s="469"/>
      <c r="K64" s="469"/>
      <c r="L64" s="469"/>
      <c r="M64" s="469"/>
      <c r="N64" s="468">
        <v>1</v>
      </c>
      <c r="O64" s="470">
        <v>300000</v>
      </c>
      <c r="P64" s="471">
        <f t="shared" si="5"/>
        <v>300000</v>
      </c>
    </row>
    <row r="65" spans="1:16" ht="32.25" customHeight="1" x14ac:dyDescent="0.35">
      <c r="A65" s="15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157"/>
      <c r="O65" s="398"/>
      <c r="P65" s="157"/>
    </row>
    <row r="66" spans="1:16" ht="32.25" customHeight="1" x14ac:dyDescent="0.35">
      <c r="A66" s="157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157"/>
      <c r="O66" s="398"/>
      <c r="P66" s="157"/>
    </row>
    <row r="67" spans="1:16" ht="32.25" customHeight="1" x14ac:dyDescent="0.35">
      <c r="A67" s="396"/>
      <c r="B67" s="127"/>
      <c r="C67" s="177">
        <f t="shared" ref="C67:M67" si="7">SUM(C4:C66)</f>
        <v>16</v>
      </c>
      <c r="D67" s="177">
        <f t="shared" si="7"/>
        <v>381</v>
      </c>
      <c r="E67" s="177">
        <f t="shared" si="7"/>
        <v>16</v>
      </c>
      <c r="F67" s="177">
        <f t="shared" si="7"/>
        <v>35</v>
      </c>
      <c r="G67" s="177">
        <f t="shared" si="7"/>
        <v>684</v>
      </c>
      <c r="H67" s="177">
        <f t="shared" si="7"/>
        <v>27</v>
      </c>
      <c r="I67" s="177">
        <f t="shared" si="7"/>
        <v>11</v>
      </c>
      <c r="J67" s="177">
        <f t="shared" si="7"/>
        <v>37</v>
      </c>
      <c r="K67" s="177">
        <f t="shared" si="7"/>
        <v>120</v>
      </c>
      <c r="L67" s="177">
        <f t="shared" si="7"/>
        <v>91</v>
      </c>
      <c r="M67" s="177">
        <f t="shared" si="7"/>
        <v>2</v>
      </c>
      <c r="N67" s="177">
        <f>SUM(N4:N66)</f>
        <v>1421</v>
      </c>
      <c r="O67" s="452"/>
      <c r="P67" s="453">
        <f>SUM(P4:P66)</f>
        <v>4108950</v>
      </c>
    </row>
    <row r="68" spans="1:16" ht="32.25" customHeight="1" x14ac:dyDescent="0.35">
      <c r="A68" s="396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396"/>
      <c r="O68" s="397"/>
      <c r="P68" s="396"/>
    </row>
    <row r="69" spans="1:16" ht="32.25" customHeight="1" x14ac:dyDescent="0.35">
      <c r="A69" s="396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396"/>
      <c r="O69" s="397"/>
      <c r="P69" s="396"/>
    </row>
  </sheetData>
  <mergeCells count="1">
    <mergeCell ref="A1:P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10" workbookViewId="0">
      <selection activeCell="M7" sqref="A7:M7"/>
    </sheetView>
  </sheetViews>
  <sheetFormatPr defaultColWidth="9" defaultRowHeight="21.75" x14ac:dyDescent="0.2"/>
  <cols>
    <col min="1" max="1" width="6.5" style="329" customWidth="1"/>
    <col min="2" max="2" width="5.375" style="329" customWidth="1"/>
    <col min="3" max="3" width="7.25" style="381" customWidth="1"/>
    <col min="4" max="4" width="9.25" style="382" customWidth="1"/>
    <col min="5" max="5" width="6.625" style="381" customWidth="1"/>
    <col min="6" max="6" width="9.625" style="382" customWidth="1"/>
    <col min="7" max="7" width="8.625" style="382" customWidth="1"/>
    <col min="8" max="8" width="7.375" style="382" customWidth="1"/>
    <col min="9" max="9" width="25.25" style="382" customWidth="1"/>
    <col min="10" max="10" width="5.75" style="381" customWidth="1"/>
    <col min="11" max="11" width="6.25" style="381" customWidth="1"/>
    <col min="12" max="12" width="9.25" style="383" customWidth="1"/>
    <col min="13" max="13" width="12.625" style="383" customWidth="1"/>
    <col min="14" max="14" width="13.75" style="383" customWidth="1"/>
    <col min="15" max="15" width="11.375" style="383" customWidth="1"/>
    <col min="16" max="16" width="12.875" style="382" customWidth="1"/>
    <col min="17" max="17" width="13.875" style="382" customWidth="1"/>
    <col min="18" max="18" width="13.125" style="329" customWidth="1"/>
    <col min="19" max="16384" width="9" style="329"/>
  </cols>
  <sheetData>
    <row r="1" spans="1:19" ht="17.25" customHeight="1" x14ac:dyDescent="0.2">
      <c r="A1" s="623" t="s">
        <v>1720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</row>
    <row r="2" spans="1:19" ht="17.25" customHeight="1" x14ac:dyDescent="0.2">
      <c r="A2" s="623" t="s">
        <v>1721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</row>
    <row r="3" spans="1:19" ht="17.25" customHeight="1" x14ac:dyDescent="0.2">
      <c r="A3" s="330"/>
      <c r="B3" s="330"/>
      <c r="C3" s="330"/>
      <c r="D3" s="330"/>
      <c r="E3" s="330"/>
      <c r="F3" s="330"/>
      <c r="G3" s="330"/>
      <c r="H3" s="330"/>
      <c r="I3" s="331"/>
      <c r="J3" s="330"/>
      <c r="K3" s="330"/>
      <c r="L3" s="332"/>
      <c r="M3" s="332"/>
      <c r="N3" s="332"/>
      <c r="O3" s="332"/>
      <c r="P3" s="330"/>
      <c r="Q3" s="330"/>
    </row>
    <row r="4" spans="1:19" s="333" customFormat="1" ht="36.75" customHeight="1" x14ac:dyDescent="0.2">
      <c r="A4" s="619" t="s">
        <v>1722</v>
      </c>
      <c r="B4" s="619" t="s">
        <v>1723</v>
      </c>
      <c r="C4" s="619" t="s">
        <v>1724</v>
      </c>
      <c r="D4" s="619" t="s">
        <v>1725</v>
      </c>
      <c r="E4" s="619" t="s">
        <v>1726</v>
      </c>
      <c r="F4" s="619" t="s">
        <v>1727</v>
      </c>
      <c r="G4" s="619" t="s">
        <v>1728</v>
      </c>
      <c r="H4" s="619" t="s">
        <v>1729</v>
      </c>
      <c r="I4" s="619" t="s">
        <v>756</v>
      </c>
      <c r="J4" s="619" t="s">
        <v>1730</v>
      </c>
      <c r="K4" s="619" t="s">
        <v>1731</v>
      </c>
      <c r="L4" s="621" t="s">
        <v>1732</v>
      </c>
      <c r="M4" s="621" t="s">
        <v>1733</v>
      </c>
      <c r="N4" s="627" t="s">
        <v>1734</v>
      </c>
      <c r="O4" s="627"/>
      <c r="P4" s="624" t="s">
        <v>1735</v>
      </c>
      <c r="Q4" s="625"/>
      <c r="R4" s="626"/>
    </row>
    <row r="5" spans="1:19" s="335" customFormat="1" ht="127.15" customHeight="1" x14ac:dyDescent="0.2">
      <c r="A5" s="620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2"/>
      <c r="M5" s="622"/>
      <c r="N5" s="334" t="s">
        <v>1736</v>
      </c>
      <c r="O5" s="334" t="s">
        <v>1737</v>
      </c>
      <c r="P5" s="462" t="s">
        <v>1738</v>
      </c>
      <c r="Q5" s="462" t="s">
        <v>1739</v>
      </c>
      <c r="R5" s="463" t="s">
        <v>1740</v>
      </c>
    </row>
    <row r="6" spans="1:19" s="392" customFormat="1" ht="57" customHeight="1" x14ac:dyDescent="0.2">
      <c r="A6" s="387"/>
      <c r="B6" s="387"/>
      <c r="C6" s="387"/>
      <c r="D6" s="387"/>
      <c r="E6" s="387"/>
      <c r="F6" s="387"/>
      <c r="G6" s="387"/>
      <c r="H6" s="387"/>
      <c r="I6" s="387"/>
      <c r="J6" s="387"/>
      <c r="K6" s="387"/>
      <c r="L6" s="388"/>
      <c r="M6" s="388"/>
      <c r="N6" s="389"/>
      <c r="O6" s="389"/>
      <c r="P6" s="390"/>
      <c r="Q6" s="390"/>
      <c r="R6" s="391"/>
    </row>
    <row r="7" spans="1:19" s="342" customFormat="1" ht="66" customHeight="1" x14ac:dyDescent="0.2">
      <c r="A7" s="336" t="s">
        <v>1741</v>
      </c>
      <c r="B7" s="336">
        <v>1</v>
      </c>
      <c r="C7" s="337">
        <v>10869</v>
      </c>
      <c r="D7" s="338" t="s">
        <v>1742</v>
      </c>
      <c r="E7" s="339"/>
      <c r="F7" s="338"/>
      <c r="G7" s="336" t="s">
        <v>1743</v>
      </c>
      <c r="H7" s="338"/>
      <c r="I7" s="338" t="s">
        <v>1744</v>
      </c>
      <c r="J7" s="340">
        <v>1080</v>
      </c>
      <c r="K7" s="340" t="s">
        <v>1745</v>
      </c>
      <c r="L7" s="340">
        <v>870</v>
      </c>
      <c r="M7" s="341">
        <v>939600</v>
      </c>
      <c r="N7" s="341">
        <v>939600</v>
      </c>
      <c r="O7" s="341"/>
      <c r="P7" s="338"/>
      <c r="Q7" s="338"/>
      <c r="R7" s="338" t="s">
        <v>1746</v>
      </c>
    </row>
    <row r="8" spans="1:19" s="344" customFormat="1" ht="63.6" customHeight="1" x14ac:dyDescent="0.2">
      <c r="A8" s="336" t="s">
        <v>1741</v>
      </c>
      <c r="B8" s="336">
        <v>2</v>
      </c>
      <c r="C8" s="337"/>
      <c r="D8" s="338" t="s">
        <v>1742</v>
      </c>
      <c r="E8" s="339"/>
      <c r="F8" s="338"/>
      <c r="G8" s="336" t="s">
        <v>1743</v>
      </c>
      <c r="H8" s="338"/>
      <c r="I8" s="343" t="s">
        <v>1747</v>
      </c>
      <c r="J8" s="336">
        <v>150</v>
      </c>
      <c r="K8" s="336" t="s">
        <v>756</v>
      </c>
      <c r="L8" s="340">
        <v>3000</v>
      </c>
      <c r="M8" s="341">
        <v>450000</v>
      </c>
      <c r="N8" s="341">
        <v>450000</v>
      </c>
      <c r="O8" s="341"/>
      <c r="P8" s="338"/>
      <c r="Q8" s="338"/>
      <c r="R8" s="338" t="s">
        <v>1748</v>
      </c>
    </row>
    <row r="9" spans="1:19" s="342" customFormat="1" ht="66" customHeight="1" x14ac:dyDescent="0.2">
      <c r="A9" s="336" t="s">
        <v>1741</v>
      </c>
      <c r="B9" s="336">
        <v>3</v>
      </c>
      <c r="C9" s="337"/>
      <c r="D9" s="338" t="s">
        <v>1742</v>
      </c>
      <c r="E9" s="345"/>
      <c r="F9" s="338"/>
      <c r="G9" s="336" t="s">
        <v>1749</v>
      </c>
      <c r="H9" s="338"/>
      <c r="I9" s="346" t="s">
        <v>1750</v>
      </c>
      <c r="J9" s="336">
        <v>1</v>
      </c>
      <c r="K9" s="336" t="s">
        <v>756</v>
      </c>
      <c r="L9" s="340">
        <v>200000</v>
      </c>
      <c r="M9" s="341">
        <v>200000</v>
      </c>
      <c r="N9" s="341">
        <v>200000</v>
      </c>
      <c r="O9" s="341"/>
      <c r="P9" s="338"/>
      <c r="Q9" s="336" t="s">
        <v>1751</v>
      </c>
      <c r="R9" s="338" t="s">
        <v>1752</v>
      </c>
    </row>
    <row r="10" spans="1:19" s="342" customFormat="1" ht="68.45" customHeight="1" x14ac:dyDescent="0.2">
      <c r="A10" s="336" t="s">
        <v>1741</v>
      </c>
      <c r="B10" s="336">
        <v>4</v>
      </c>
      <c r="C10" s="337"/>
      <c r="D10" s="338" t="s">
        <v>1742</v>
      </c>
      <c r="E10" s="345"/>
      <c r="F10" s="338"/>
      <c r="G10" s="336" t="s">
        <v>1749</v>
      </c>
      <c r="H10" s="338"/>
      <c r="I10" s="346" t="s">
        <v>1753</v>
      </c>
      <c r="J10" s="336">
        <v>1</v>
      </c>
      <c r="K10" s="336" t="s">
        <v>756</v>
      </c>
      <c r="L10" s="340">
        <v>245000</v>
      </c>
      <c r="M10" s="341">
        <v>245000</v>
      </c>
      <c r="N10" s="341">
        <v>245000</v>
      </c>
      <c r="O10" s="341"/>
      <c r="P10" s="338"/>
      <c r="Q10" s="336" t="s">
        <v>1754</v>
      </c>
      <c r="R10" s="338" t="s">
        <v>1755</v>
      </c>
    </row>
    <row r="11" spans="1:19" s="342" customFormat="1" ht="109.9" customHeight="1" x14ac:dyDescent="0.2">
      <c r="A11" s="336" t="s">
        <v>1741</v>
      </c>
      <c r="B11" s="336">
        <v>5</v>
      </c>
      <c r="C11" s="337"/>
      <c r="D11" s="338" t="s">
        <v>1742</v>
      </c>
      <c r="E11" s="345"/>
      <c r="F11" s="338"/>
      <c r="G11" s="336" t="s">
        <v>1756</v>
      </c>
      <c r="H11" s="338"/>
      <c r="I11" s="347" t="s">
        <v>1757</v>
      </c>
      <c r="J11" s="336">
        <v>1</v>
      </c>
      <c r="K11" s="336" t="s">
        <v>756</v>
      </c>
      <c r="L11" s="340">
        <v>787000</v>
      </c>
      <c r="M11" s="341">
        <v>787000</v>
      </c>
      <c r="N11" s="341">
        <v>787000</v>
      </c>
      <c r="O11" s="341"/>
      <c r="P11" s="338"/>
      <c r="Q11" s="336" t="s">
        <v>1758</v>
      </c>
      <c r="R11" s="338" t="s">
        <v>1759</v>
      </c>
    </row>
    <row r="12" spans="1:19" s="342" customFormat="1" ht="73.150000000000006" customHeight="1" x14ac:dyDescent="0.2">
      <c r="A12" s="336" t="s">
        <v>1741</v>
      </c>
      <c r="B12" s="336">
        <v>6</v>
      </c>
      <c r="C12" s="348"/>
      <c r="D12" s="338" t="s">
        <v>1742</v>
      </c>
      <c r="E12" s="349"/>
      <c r="F12" s="338"/>
      <c r="G12" s="336" t="s">
        <v>1749</v>
      </c>
      <c r="H12" s="350"/>
      <c r="I12" s="346" t="s">
        <v>1760</v>
      </c>
      <c r="J12" s="351">
        <v>2</v>
      </c>
      <c r="K12" s="351" t="s">
        <v>756</v>
      </c>
      <c r="L12" s="352">
        <v>25000</v>
      </c>
      <c r="M12" s="341">
        <v>50000</v>
      </c>
      <c r="N12" s="341">
        <v>50000</v>
      </c>
      <c r="O12" s="341"/>
      <c r="P12" s="353" t="s">
        <v>1761</v>
      </c>
      <c r="Q12" s="336" t="s">
        <v>1762</v>
      </c>
      <c r="R12" s="338" t="s">
        <v>1763</v>
      </c>
    </row>
    <row r="13" spans="1:19" s="342" customFormat="1" ht="60.6" customHeight="1" x14ac:dyDescent="0.2">
      <c r="A13" s="354" t="s">
        <v>1741</v>
      </c>
      <c r="B13" s="354">
        <v>7</v>
      </c>
      <c r="C13" s="348"/>
      <c r="D13" s="338" t="s">
        <v>1742</v>
      </c>
      <c r="E13" s="349"/>
      <c r="F13" s="338"/>
      <c r="G13" s="354" t="s">
        <v>1743</v>
      </c>
      <c r="H13" s="350"/>
      <c r="I13" s="355" t="s">
        <v>1764</v>
      </c>
      <c r="J13" s="356">
        <v>400</v>
      </c>
      <c r="K13" s="356" t="s">
        <v>756</v>
      </c>
      <c r="L13" s="357">
        <v>870</v>
      </c>
      <c r="M13" s="358">
        <v>348000</v>
      </c>
      <c r="N13" s="358">
        <v>292565.48</v>
      </c>
      <c r="O13" s="358">
        <v>55434.52</v>
      </c>
      <c r="P13" s="359" t="s">
        <v>1761</v>
      </c>
      <c r="Q13" s="338"/>
      <c r="R13" s="338" t="s">
        <v>1746</v>
      </c>
    </row>
    <row r="14" spans="1:19" s="369" customFormat="1" ht="72" customHeight="1" x14ac:dyDescent="0.2">
      <c r="A14" s="354" t="s">
        <v>1741</v>
      </c>
      <c r="B14" s="354">
        <v>8</v>
      </c>
      <c r="C14" s="360"/>
      <c r="D14" s="361"/>
      <c r="E14" s="362"/>
      <c r="F14" s="363" t="s">
        <v>1765</v>
      </c>
      <c r="G14" s="354" t="s">
        <v>1743</v>
      </c>
      <c r="H14" s="363"/>
      <c r="I14" s="364" t="s">
        <v>1766</v>
      </c>
      <c r="J14" s="356">
        <v>1</v>
      </c>
      <c r="K14" s="365" t="s">
        <v>756</v>
      </c>
      <c r="L14" s="366">
        <v>181422.15</v>
      </c>
      <c r="M14" s="367">
        <v>181422.15</v>
      </c>
      <c r="N14" s="367">
        <v>181422.15</v>
      </c>
      <c r="O14" s="368"/>
      <c r="P14" s="356" t="s">
        <v>1767</v>
      </c>
      <c r="Q14" s="363"/>
      <c r="R14" s="363"/>
      <c r="S14" s="369" t="s">
        <v>1761</v>
      </c>
    </row>
    <row r="15" spans="1:19" s="369" customFormat="1" ht="70.150000000000006" customHeight="1" x14ac:dyDescent="0.2">
      <c r="A15" s="354" t="s">
        <v>1741</v>
      </c>
      <c r="B15" s="354">
        <v>9</v>
      </c>
      <c r="C15" s="360"/>
      <c r="D15" s="361"/>
      <c r="E15" s="362"/>
      <c r="F15" s="363" t="s">
        <v>1768</v>
      </c>
      <c r="G15" s="354" t="s">
        <v>1743</v>
      </c>
      <c r="H15" s="363"/>
      <c r="I15" s="364" t="s">
        <v>1769</v>
      </c>
      <c r="J15" s="356">
        <v>1</v>
      </c>
      <c r="K15" s="365" t="s">
        <v>756</v>
      </c>
      <c r="L15" s="366">
        <v>181422.15</v>
      </c>
      <c r="M15" s="367">
        <v>181422.15</v>
      </c>
      <c r="N15" s="367">
        <v>181422.15</v>
      </c>
      <c r="O15" s="368"/>
      <c r="P15" s="356" t="s">
        <v>1767</v>
      </c>
      <c r="Q15" s="363"/>
      <c r="R15" s="363"/>
    </row>
    <row r="16" spans="1:19" s="369" customFormat="1" ht="69.599999999999994" customHeight="1" x14ac:dyDescent="0.2">
      <c r="A16" s="354" t="s">
        <v>1741</v>
      </c>
      <c r="B16" s="354">
        <v>10</v>
      </c>
      <c r="C16" s="360"/>
      <c r="D16" s="361"/>
      <c r="E16" s="362"/>
      <c r="F16" s="363" t="s">
        <v>1770</v>
      </c>
      <c r="G16" s="354" t="s">
        <v>1743</v>
      </c>
      <c r="H16" s="363"/>
      <c r="I16" s="364" t="s">
        <v>1771</v>
      </c>
      <c r="J16" s="356">
        <v>1</v>
      </c>
      <c r="K16" s="365" t="s">
        <v>756</v>
      </c>
      <c r="L16" s="366">
        <v>137840.82</v>
      </c>
      <c r="M16" s="367">
        <v>137840.82</v>
      </c>
      <c r="N16" s="367">
        <v>137840.82</v>
      </c>
      <c r="O16" s="368"/>
      <c r="P16" s="356" t="s">
        <v>1772</v>
      </c>
      <c r="Q16" s="363"/>
      <c r="R16" s="363"/>
    </row>
    <row r="17" spans="1:19" s="369" customFormat="1" ht="70.150000000000006" customHeight="1" x14ac:dyDescent="0.2">
      <c r="A17" s="354" t="s">
        <v>1741</v>
      </c>
      <c r="B17" s="354">
        <v>11</v>
      </c>
      <c r="C17" s="360"/>
      <c r="D17" s="361"/>
      <c r="E17" s="362"/>
      <c r="F17" s="363" t="s">
        <v>1773</v>
      </c>
      <c r="G17" s="354" t="s">
        <v>1743</v>
      </c>
      <c r="H17" s="363"/>
      <c r="I17" s="364" t="s">
        <v>1774</v>
      </c>
      <c r="J17" s="356">
        <v>1</v>
      </c>
      <c r="K17" s="365" t="s">
        <v>756</v>
      </c>
      <c r="L17" s="366">
        <v>137840.82</v>
      </c>
      <c r="M17" s="367">
        <v>137840.82</v>
      </c>
      <c r="N17" s="367">
        <v>137840.82</v>
      </c>
      <c r="O17" s="368"/>
      <c r="P17" s="356" t="s">
        <v>1772</v>
      </c>
      <c r="Q17" s="363"/>
      <c r="R17" s="363"/>
      <c r="S17" s="369" t="s">
        <v>1761</v>
      </c>
    </row>
    <row r="18" spans="1:19" s="369" customFormat="1" ht="65.25" x14ac:dyDescent="0.2">
      <c r="A18" s="354" t="s">
        <v>1741</v>
      </c>
      <c r="B18" s="354">
        <v>12</v>
      </c>
      <c r="C18" s="360"/>
      <c r="D18" s="361"/>
      <c r="E18" s="362"/>
      <c r="F18" s="363"/>
      <c r="G18" s="354" t="s">
        <v>1743</v>
      </c>
      <c r="H18" s="363"/>
      <c r="I18" s="364" t="s">
        <v>1775</v>
      </c>
      <c r="J18" s="356">
        <v>1</v>
      </c>
      <c r="K18" s="365" t="s">
        <v>756</v>
      </c>
      <c r="L18" s="366">
        <v>137840.82</v>
      </c>
      <c r="M18" s="367">
        <v>137840.82</v>
      </c>
      <c r="N18" s="367">
        <v>137840.82</v>
      </c>
      <c r="O18" s="368"/>
      <c r="P18" s="356" t="s">
        <v>1772</v>
      </c>
      <c r="Q18" s="363"/>
      <c r="R18" s="363"/>
    </row>
    <row r="19" spans="1:19" s="369" customFormat="1" ht="43.5" x14ac:dyDescent="0.2">
      <c r="A19" s="354" t="s">
        <v>1741</v>
      </c>
      <c r="B19" s="354">
        <v>13</v>
      </c>
      <c r="C19" s="360"/>
      <c r="D19" s="361"/>
      <c r="E19" s="362"/>
      <c r="F19" s="363" t="s">
        <v>1776</v>
      </c>
      <c r="G19" s="354" t="s">
        <v>1749</v>
      </c>
      <c r="H19" s="363"/>
      <c r="I19" s="370" t="s">
        <v>1777</v>
      </c>
      <c r="J19" s="356">
        <v>1</v>
      </c>
      <c r="K19" s="371" t="s">
        <v>1778</v>
      </c>
      <c r="L19" s="372">
        <v>75000</v>
      </c>
      <c r="M19" s="373">
        <v>75000</v>
      </c>
      <c r="N19" s="374">
        <v>75000</v>
      </c>
      <c r="O19" s="371"/>
      <c r="P19" s="361"/>
      <c r="Q19" s="363" t="s">
        <v>1779</v>
      </c>
      <c r="R19" s="363"/>
    </row>
    <row r="20" spans="1:19" s="369" customFormat="1" ht="43.5" x14ac:dyDescent="0.2">
      <c r="A20" s="354" t="s">
        <v>1741</v>
      </c>
      <c r="B20" s="354">
        <v>14</v>
      </c>
      <c r="C20" s="360"/>
      <c r="D20" s="361"/>
      <c r="E20" s="362"/>
      <c r="F20" s="363" t="s">
        <v>1780</v>
      </c>
      <c r="G20" s="354" t="s">
        <v>1749</v>
      </c>
      <c r="H20" s="363"/>
      <c r="I20" s="364" t="s">
        <v>1781</v>
      </c>
      <c r="J20" s="356">
        <v>1</v>
      </c>
      <c r="K20" s="356" t="s">
        <v>1778</v>
      </c>
      <c r="L20" s="357">
        <v>20000</v>
      </c>
      <c r="M20" s="358">
        <v>20000</v>
      </c>
      <c r="N20" s="358">
        <v>20000</v>
      </c>
      <c r="O20" s="358"/>
      <c r="P20" s="361"/>
      <c r="Q20" s="363" t="s">
        <v>1782</v>
      </c>
      <c r="R20" s="363"/>
    </row>
    <row r="21" spans="1:19" s="369" customFormat="1" ht="43.5" x14ac:dyDescent="0.2">
      <c r="A21" s="354" t="s">
        <v>1741</v>
      </c>
      <c r="B21" s="354">
        <v>15</v>
      </c>
      <c r="C21" s="360"/>
      <c r="D21" s="361"/>
      <c r="E21" s="362"/>
      <c r="F21" s="363" t="s">
        <v>1783</v>
      </c>
      <c r="G21" s="354" t="s">
        <v>1749</v>
      </c>
      <c r="H21" s="363"/>
      <c r="I21" s="364" t="s">
        <v>1781</v>
      </c>
      <c r="J21" s="356">
        <v>1</v>
      </c>
      <c r="K21" s="356" t="s">
        <v>1778</v>
      </c>
      <c r="L21" s="357">
        <v>20000</v>
      </c>
      <c r="M21" s="358">
        <v>20000</v>
      </c>
      <c r="N21" s="358">
        <v>20000</v>
      </c>
      <c r="O21" s="358"/>
      <c r="P21" s="361"/>
      <c r="Q21" s="363" t="s">
        <v>1784</v>
      </c>
      <c r="R21" s="363"/>
    </row>
    <row r="22" spans="1:19" s="369" customFormat="1" ht="65.25" x14ac:dyDescent="0.2">
      <c r="A22" s="354" t="s">
        <v>1741</v>
      </c>
      <c r="B22" s="354">
        <v>16</v>
      </c>
      <c r="C22" s="360"/>
      <c r="D22" s="361"/>
      <c r="E22" s="362"/>
      <c r="F22" s="363" t="s">
        <v>1785</v>
      </c>
      <c r="G22" s="354" t="s">
        <v>1743</v>
      </c>
      <c r="H22" s="363"/>
      <c r="I22" s="364" t="s">
        <v>1786</v>
      </c>
      <c r="J22" s="356">
        <v>1</v>
      </c>
      <c r="K22" s="356" t="s">
        <v>756</v>
      </c>
      <c r="L22" s="357">
        <v>89000</v>
      </c>
      <c r="M22" s="358">
        <v>89000</v>
      </c>
      <c r="N22" s="358">
        <v>89000</v>
      </c>
      <c r="O22" s="358"/>
      <c r="P22" s="361"/>
      <c r="Q22" s="363"/>
      <c r="R22" s="363" t="s">
        <v>1787</v>
      </c>
    </row>
    <row r="23" spans="1:19" s="369" customFormat="1" ht="65.25" x14ac:dyDescent="0.2">
      <c r="A23" s="354" t="s">
        <v>1741</v>
      </c>
      <c r="B23" s="354">
        <v>17</v>
      </c>
      <c r="C23" s="360"/>
      <c r="D23" s="361"/>
      <c r="E23" s="362"/>
      <c r="F23" s="363" t="s">
        <v>1788</v>
      </c>
      <c r="G23" s="354" t="s">
        <v>1743</v>
      </c>
      <c r="H23" s="363"/>
      <c r="I23" s="364" t="s">
        <v>1786</v>
      </c>
      <c r="J23" s="356">
        <v>1</v>
      </c>
      <c r="K23" s="356" t="s">
        <v>756</v>
      </c>
      <c r="L23" s="357">
        <v>89000</v>
      </c>
      <c r="M23" s="358">
        <v>89000</v>
      </c>
      <c r="N23" s="358">
        <v>89000</v>
      </c>
      <c r="O23" s="358"/>
      <c r="P23" s="359"/>
      <c r="Q23" s="363"/>
      <c r="R23" s="363" t="s">
        <v>1787</v>
      </c>
    </row>
    <row r="24" spans="1:19" s="369" customFormat="1" ht="24" x14ac:dyDescent="0.2">
      <c r="A24" s="354"/>
      <c r="B24" s="354"/>
      <c r="C24" s="360"/>
      <c r="D24" s="361"/>
      <c r="E24" s="362"/>
      <c r="F24" s="363"/>
      <c r="G24" s="354"/>
      <c r="H24" s="363"/>
      <c r="I24" s="355"/>
      <c r="J24" s="356"/>
      <c r="K24" s="356"/>
      <c r="L24" s="357"/>
      <c r="M24" s="358"/>
      <c r="N24" s="358"/>
      <c r="O24" s="358"/>
      <c r="P24" s="359" t="s">
        <v>1761</v>
      </c>
      <c r="Q24" s="363"/>
      <c r="R24" s="363"/>
    </row>
    <row r="25" spans="1:19" s="380" customFormat="1" ht="24" x14ac:dyDescent="0.2">
      <c r="A25" s="616" t="s">
        <v>1789</v>
      </c>
      <c r="B25" s="617"/>
      <c r="C25" s="617"/>
      <c r="D25" s="617"/>
      <c r="E25" s="617"/>
      <c r="F25" s="617"/>
      <c r="G25" s="617"/>
      <c r="H25" s="617"/>
      <c r="I25" s="617"/>
      <c r="J25" s="617"/>
      <c r="K25" s="617"/>
      <c r="L25" s="618"/>
      <c r="M25" s="375">
        <f>SUM(M7:M24)</f>
        <v>4088966.7599999993</v>
      </c>
      <c r="N25" s="376">
        <f>SUM(N7:N24)</f>
        <v>4033532.2399999993</v>
      </c>
      <c r="O25" s="377">
        <v>55434.52</v>
      </c>
      <c r="P25" s="378"/>
      <c r="Q25" s="378"/>
      <c r="R25" s="379"/>
    </row>
    <row r="28" spans="1:19" ht="30.75" x14ac:dyDescent="0.2">
      <c r="I28" s="384" t="s">
        <v>1761</v>
      </c>
      <c r="K28" s="384"/>
      <c r="L28" s="384"/>
      <c r="M28" s="384"/>
      <c r="P28" s="385" t="s">
        <v>1761</v>
      </c>
    </row>
    <row r="29" spans="1:19" ht="27.75" x14ac:dyDescent="0.2">
      <c r="M29" s="383" t="s">
        <v>1761</v>
      </c>
      <c r="N29" s="386" t="s">
        <v>1761</v>
      </c>
    </row>
    <row r="32" spans="1:19" x14ac:dyDescent="0.2"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</row>
    <row r="37" spans="3:17" x14ac:dyDescent="0.2"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</row>
    <row r="43" spans="3:17" x14ac:dyDescent="0.2"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</row>
    <row r="44" spans="3:17" x14ac:dyDescent="0.2">
      <c r="C44" s="329"/>
      <c r="D44" s="329"/>
      <c r="E44" s="329"/>
      <c r="F44" s="329"/>
      <c r="G44" s="329"/>
      <c r="H44" s="329"/>
      <c r="I44" s="329"/>
      <c r="J44" s="329"/>
      <c r="K44" s="329"/>
      <c r="L44" s="329"/>
      <c r="M44" s="329"/>
      <c r="N44" s="329"/>
      <c r="O44" s="329"/>
      <c r="P44" s="329"/>
      <c r="Q44" s="329"/>
    </row>
  </sheetData>
  <autoFilter ref="A6:S25"/>
  <mergeCells count="18">
    <mergeCell ref="A1:Q1"/>
    <mergeCell ref="A2:Q2"/>
    <mergeCell ref="A4:A5"/>
    <mergeCell ref="B4:B5"/>
    <mergeCell ref="C4:C5"/>
    <mergeCell ref="D4:D5"/>
    <mergeCell ref="E4:E5"/>
    <mergeCell ref="F4:F5"/>
    <mergeCell ref="G4:G5"/>
    <mergeCell ref="H4:H5"/>
    <mergeCell ref="P4:R4"/>
    <mergeCell ref="M4:M5"/>
    <mergeCell ref="N4:O4"/>
    <mergeCell ref="A25:L2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96"/>
  <sheetViews>
    <sheetView zoomScale="50" zoomScaleNormal="5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J33" sqref="J33:L35"/>
    </sheetView>
  </sheetViews>
  <sheetFormatPr defaultColWidth="9" defaultRowHeight="24" x14ac:dyDescent="0.55000000000000004"/>
  <cols>
    <col min="1" max="1" width="7.25" style="396" customWidth="1"/>
    <col min="2" max="2" width="39.75" style="127" bestFit="1" customWidth="1"/>
    <col min="3" max="3" width="19.625" style="127" customWidth="1"/>
    <col min="4" max="4" width="18.375" style="23" bestFit="1" customWidth="1"/>
    <col min="5" max="5" width="13" style="127" customWidth="1"/>
    <col min="6" max="7" width="31.25" style="127" customWidth="1"/>
    <col min="8" max="8" width="16.875" style="127" bestFit="1" customWidth="1"/>
    <col min="9" max="9" width="16.375" style="127" bestFit="1" customWidth="1"/>
    <col min="10" max="10" width="16.375" style="127" customWidth="1"/>
    <col min="11" max="11" width="13.625" style="127" customWidth="1"/>
    <col min="12" max="12" width="16.5" style="127" customWidth="1"/>
    <col min="13" max="13" width="20.125" style="127" customWidth="1"/>
    <col min="14" max="14" width="18.875" style="127" customWidth="1"/>
    <col min="15" max="16384" width="9" style="127"/>
  </cols>
  <sheetData>
    <row r="1" spans="1:14" x14ac:dyDescent="0.55000000000000004">
      <c r="A1" s="628" t="s">
        <v>1896</v>
      </c>
      <c r="B1" s="628"/>
      <c r="C1" s="628"/>
      <c r="D1" s="628"/>
      <c r="E1" s="628"/>
      <c r="F1" s="629"/>
      <c r="G1" s="629"/>
      <c r="H1" s="629"/>
    </row>
    <row r="2" spans="1:14" x14ac:dyDescent="0.55000000000000004">
      <c r="A2" s="628" t="s">
        <v>1898</v>
      </c>
      <c r="B2" s="628"/>
      <c r="C2" s="628"/>
      <c r="D2" s="628"/>
      <c r="E2" s="628"/>
      <c r="F2" s="629"/>
      <c r="G2" s="629"/>
      <c r="H2" s="629"/>
    </row>
    <row r="3" spans="1:14" x14ac:dyDescent="0.55000000000000004">
      <c r="A3" s="630" t="s">
        <v>1651</v>
      </c>
      <c r="B3" s="630"/>
      <c r="C3" s="630"/>
      <c r="D3" s="630"/>
      <c r="E3" s="630"/>
      <c r="F3" s="631"/>
      <c r="G3" s="631"/>
      <c r="H3" s="567" t="s">
        <v>1667</v>
      </c>
      <c r="I3" s="567"/>
      <c r="J3" s="567"/>
      <c r="K3" s="567"/>
      <c r="L3" s="567"/>
      <c r="M3" s="568"/>
    </row>
    <row r="4" spans="1:14" ht="96" x14ac:dyDescent="0.55000000000000004">
      <c r="A4" s="555" t="s">
        <v>693</v>
      </c>
      <c r="B4" s="150" t="s">
        <v>694</v>
      </c>
      <c r="C4" s="555" t="s">
        <v>1663</v>
      </c>
      <c r="D4" s="556" t="s">
        <v>1554</v>
      </c>
      <c r="E4" s="632" t="s">
        <v>695</v>
      </c>
      <c r="F4" s="632" t="s">
        <v>781</v>
      </c>
      <c r="G4" s="150" t="s">
        <v>694</v>
      </c>
      <c r="H4" s="633" t="s">
        <v>665</v>
      </c>
      <c r="I4" s="275" t="s">
        <v>1673</v>
      </c>
      <c r="J4" s="275" t="s">
        <v>1677</v>
      </c>
      <c r="K4" s="275" t="s">
        <v>1665</v>
      </c>
      <c r="L4" s="276" t="s">
        <v>1666</v>
      </c>
      <c r="M4" s="276" t="s">
        <v>1678</v>
      </c>
      <c r="N4" s="265"/>
    </row>
    <row r="5" spans="1:14" x14ac:dyDescent="0.55000000000000004">
      <c r="A5" s="157" t="s">
        <v>0</v>
      </c>
      <c r="B5" s="34" t="s">
        <v>1</v>
      </c>
      <c r="C5" s="67">
        <v>56119455.469999999</v>
      </c>
      <c r="D5" s="20">
        <f>SUMIF('1.WS-Re-Exp'!$F$3:$F$599,Planfin2561!A5,'1.WS-Re-Exp'!$C$3:$C$599)</f>
        <v>57502394.110000007</v>
      </c>
      <c r="E5" s="266">
        <f>((D5-C5)/D5)*100</f>
        <v>2.4050105415689238</v>
      </c>
      <c r="F5" s="393"/>
      <c r="G5" s="34" t="s">
        <v>1</v>
      </c>
      <c r="H5" s="268">
        <f>VLOOKUP($A5,'HGR2559'!$B$2:$I$28,3,0)</f>
        <v>51066548.829999998</v>
      </c>
      <c r="I5" s="268">
        <f>VLOOKUP($A5,'HGR2559'!$B$2:$I$28,5,0)</f>
        <v>57387369.849591799</v>
      </c>
      <c r="J5" s="268">
        <f>VLOOKUP($A5,'HGR2559'!$B$2:$I$28,8,0)</f>
        <v>73433590.183140099</v>
      </c>
      <c r="K5" s="268">
        <f>VLOOKUP($A5,'HGR2559'!$B$2:$I$28,4,0)</f>
        <v>0</v>
      </c>
      <c r="L5" s="268">
        <f t="shared" ref="L5:L31" si="0">D5-I5</f>
        <v>115024.26040820777</v>
      </c>
      <c r="M5" s="268">
        <f t="shared" ref="M5:M31" si="1">D5-J5</f>
        <v>-15931196.073140092</v>
      </c>
    </row>
    <row r="6" spans="1:14" x14ac:dyDescent="0.55000000000000004">
      <c r="A6" s="157" t="s">
        <v>2</v>
      </c>
      <c r="B6" s="34" t="s">
        <v>3</v>
      </c>
      <c r="C6" s="67">
        <v>314600</v>
      </c>
      <c r="D6" s="20">
        <f>SUMIF('1.WS-Re-Exp'!$F$3:$F$599,Planfin2561!A6,'1.WS-Re-Exp'!$C$3:$C$599)</f>
        <v>300000</v>
      </c>
      <c r="E6" s="266">
        <f t="shared" ref="E6:E31" si="2">((D6-C6)/D6)*100</f>
        <v>-4.8666666666666663</v>
      </c>
      <c r="F6" s="266" t="s">
        <v>1711</v>
      </c>
      <c r="G6" s="34" t="s">
        <v>3</v>
      </c>
      <c r="H6" s="268">
        <f>VLOOKUP($A6,'HGR2559'!$B$2:$I$28,3,0)</f>
        <v>243200</v>
      </c>
      <c r="I6" s="268">
        <f>VLOOKUP($A6,'HGR2559'!$B$2:$I$28,5,0)</f>
        <v>170183.56462352999</v>
      </c>
      <c r="J6" s="268">
        <f>VLOOKUP($A6,'HGR2559'!$B$2:$I$28,8,0)</f>
        <v>346382.90270558099</v>
      </c>
      <c r="K6" s="268">
        <f>VLOOKUP($A6,'HGR2559'!$B$2:$I$28,4,0)</f>
        <v>0</v>
      </c>
      <c r="L6" s="268">
        <f t="shared" si="0"/>
        <v>129816.43537647001</v>
      </c>
      <c r="M6" s="268">
        <f t="shared" si="1"/>
        <v>-46382.902705580986</v>
      </c>
    </row>
    <row r="7" spans="1:14" x14ac:dyDescent="0.55000000000000004">
      <c r="A7" s="157" t="s">
        <v>4</v>
      </c>
      <c r="B7" s="34" t="s">
        <v>5</v>
      </c>
      <c r="C7" s="67">
        <v>50312</v>
      </c>
      <c r="D7" s="20">
        <f>SUMIF('1.WS-Re-Exp'!$F$3:$F$599,Planfin2561!A7,'1.WS-Re-Exp'!$C$3:$C$599)</f>
        <v>200000</v>
      </c>
      <c r="E7" s="266">
        <f t="shared" si="2"/>
        <v>74.843999999999994</v>
      </c>
      <c r="F7" s="266" t="s">
        <v>1719</v>
      </c>
      <c r="G7" s="34" t="s">
        <v>5</v>
      </c>
      <c r="H7" s="268">
        <f>VLOOKUP($A7,'HGR2559'!$B$2:$I$28,3,0)</f>
        <v>225629.3333</v>
      </c>
      <c r="I7" s="268">
        <f>VLOOKUP($A7,'HGR2559'!$B$2:$I$28,5,0)</f>
        <v>126105.510199938</v>
      </c>
      <c r="J7" s="268">
        <f>VLOOKUP($A7,'HGR2559'!$B$2:$I$28,8,0)</f>
        <v>349867.38326680998</v>
      </c>
      <c r="K7" s="268">
        <f>VLOOKUP($A7,'HGR2559'!$B$2:$I$28,4,0)</f>
        <v>0</v>
      </c>
      <c r="L7" s="268">
        <f t="shared" si="0"/>
        <v>73894.489800062001</v>
      </c>
      <c r="M7" s="268">
        <f t="shared" si="1"/>
        <v>-149867.38326680998</v>
      </c>
    </row>
    <row r="8" spans="1:14" ht="48" x14ac:dyDescent="0.55000000000000004">
      <c r="A8" s="157" t="s">
        <v>1306</v>
      </c>
      <c r="B8" s="34" t="s">
        <v>731</v>
      </c>
      <c r="C8" s="67">
        <v>1022751.63</v>
      </c>
      <c r="D8" s="20">
        <f>SUMIF('1.WS-Re-Exp'!$F$3:$F$599,Planfin2561!A8,'1.WS-Re-Exp'!$C$3:$C$599)</f>
        <v>1204461.24</v>
      </c>
      <c r="E8" s="266">
        <f t="shared" si="2"/>
        <v>15.086380861869825</v>
      </c>
      <c r="F8" s="326" t="s">
        <v>1890</v>
      </c>
      <c r="G8" s="34" t="s">
        <v>731</v>
      </c>
      <c r="H8" s="268">
        <f>VLOOKUP($A8,'HGR2559'!$B$2:$I$28,3,0)</f>
        <v>781662.88</v>
      </c>
      <c r="I8" s="268">
        <f>VLOOKUP($A8,'HGR2559'!$B$2:$I$28,5,0)</f>
        <v>952851.37295071397</v>
      </c>
      <c r="J8" s="268">
        <f>VLOOKUP($A8,'HGR2559'!$B$2:$I$28,8,0)</f>
        <v>1499662.697993024</v>
      </c>
      <c r="K8" s="268">
        <f>VLOOKUP($A8,'HGR2559'!$B$2:$I$28,4,0)</f>
        <v>0</v>
      </c>
      <c r="L8" s="268">
        <f t="shared" si="0"/>
        <v>251609.86704928603</v>
      </c>
      <c r="M8" s="268">
        <f t="shared" si="1"/>
        <v>-295201.45799302403</v>
      </c>
    </row>
    <row r="9" spans="1:14" ht="48" x14ac:dyDescent="0.55000000000000004">
      <c r="A9" s="157" t="s">
        <v>6</v>
      </c>
      <c r="B9" s="34" t="s">
        <v>7</v>
      </c>
      <c r="C9" s="67">
        <v>10035877.439999999</v>
      </c>
      <c r="D9" s="529">
        <f>SUMIF('1.WS-Re-Exp'!$F$3:$F$599,Planfin2561!A9,'1.WS-Re-Exp'!$C$3:$C$599)</f>
        <v>11400000</v>
      </c>
      <c r="E9" s="266">
        <f t="shared" si="2"/>
        <v>11.965987368421057</v>
      </c>
      <c r="F9" s="326" t="s">
        <v>1890</v>
      </c>
      <c r="G9" s="34" t="s">
        <v>7</v>
      </c>
      <c r="H9" s="268">
        <f>VLOOKUP($A9,'HGR2559'!$B$2:$I$28,3,0)</f>
        <v>8867487.7329999991</v>
      </c>
      <c r="I9" s="268">
        <f>VLOOKUP($A9,'HGR2559'!$B$2:$I$28,5,0)</f>
        <v>7362611.7884050999</v>
      </c>
      <c r="J9" s="268">
        <f>VLOOKUP($A9,'HGR2559'!$B$2:$I$28,8,0)</f>
        <v>12026223.163676649</v>
      </c>
      <c r="K9" s="268">
        <f>VLOOKUP($A9,'HGR2559'!$B$2:$I$28,4,0)</f>
        <v>0</v>
      </c>
      <c r="L9" s="268">
        <f t="shared" si="0"/>
        <v>4037388.2115949001</v>
      </c>
      <c r="M9" s="268">
        <f t="shared" si="1"/>
        <v>-626223.16367664933</v>
      </c>
    </row>
    <row r="10" spans="1:14" x14ac:dyDescent="0.55000000000000004">
      <c r="A10" s="157" t="s">
        <v>8</v>
      </c>
      <c r="B10" s="34" t="s">
        <v>9</v>
      </c>
      <c r="C10" s="67">
        <v>2818331.14</v>
      </c>
      <c r="D10" s="20">
        <f>SUMIF('1.WS-Re-Exp'!$F$3:$F$599,Planfin2561!A10,'1.WS-Re-Exp'!$C$3:$C$599)</f>
        <v>3000000.0000000005</v>
      </c>
      <c r="E10" s="266">
        <f t="shared" si="2"/>
        <v>6.055628666666677</v>
      </c>
      <c r="F10" s="266" t="s">
        <v>1712</v>
      </c>
      <c r="G10" s="34" t="s">
        <v>9</v>
      </c>
      <c r="H10" s="268">
        <f>VLOOKUP($A10,'HGR2559'!$B$2:$I$28,3,0)</f>
        <v>2465967.5469999998</v>
      </c>
      <c r="I10" s="268">
        <f>VLOOKUP($A10,'HGR2559'!$B$2:$I$28,5,0)</f>
        <v>1835359.5230183599</v>
      </c>
      <c r="J10" s="268">
        <f>VLOOKUP($A10,'HGR2559'!$B$2:$I$28,8,0)</f>
        <v>3096552.0058699199</v>
      </c>
      <c r="K10" s="268">
        <f>VLOOKUP($A10,'HGR2559'!$B$2:$I$28,4,0)</f>
        <v>0</v>
      </c>
      <c r="L10" s="268">
        <f t="shared" si="0"/>
        <v>1164640.4769816406</v>
      </c>
      <c r="M10" s="268">
        <f t="shared" si="1"/>
        <v>-96552.005869919434</v>
      </c>
    </row>
    <row r="11" spans="1:14" x14ac:dyDescent="0.55000000000000004">
      <c r="A11" s="157" t="s">
        <v>10</v>
      </c>
      <c r="B11" s="34" t="s">
        <v>11</v>
      </c>
      <c r="C11" s="67">
        <v>11307484.880000001</v>
      </c>
      <c r="D11" s="20">
        <f>SUMIF('1.WS-Re-Exp'!$F$3:$F$599,Planfin2561!A11,'1.WS-Re-Exp'!$C$3:$C$599)</f>
        <v>8227725.5999999996</v>
      </c>
      <c r="E11" s="266">
        <f t="shared" si="2"/>
        <v>-37.431477782876001</v>
      </c>
      <c r="F11" s="266" t="s">
        <v>1891</v>
      </c>
      <c r="G11" s="34" t="s">
        <v>11</v>
      </c>
      <c r="H11" s="268">
        <f>VLOOKUP($A11,'HGR2559'!$B$2:$I$28,3,0)</f>
        <v>3156378.6669999999</v>
      </c>
      <c r="I11" s="268">
        <f>VLOOKUP($A11,'HGR2559'!$B$2:$I$28,5,0)</f>
        <v>548553.63768819603</v>
      </c>
      <c r="J11" s="268">
        <f>VLOOKUP($A11,'HGR2559'!$B$2:$I$28,8,0)</f>
        <v>1718180.1683862961</v>
      </c>
      <c r="K11" s="268">
        <f>VLOOKUP($A11,'HGR2559'!$B$2:$I$28,4,0)</f>
        <v>0</v>
      </c>
      <c r="L11" s="268">
        <f t="shared" si="0"/>
        <v>7679171.9623118034</v>
      </c>
      <c r="M11" s="268">
        <f t="shared" si="1"/>
        <v>6509545.4316137033</v>
      </c>
    </row>
    <row r="12" spans="1:14" x14ac:dyDescent="0.55000000000000004">
      <c r="A12" s="157" t="s">
        <v>12</v>
      </c>
      <c r="B12" s="34" t="s">
        <v>13</v>
      </c>
      <c r="C12" s="67">
        <v>8523568.9499999993</v>
      </c>
      <c r="D12" s="20">
        <f>SUMIF('1.WS-Re-Exp'!$F$3:$F$599,Planfin2561!A12,'1.WS-Re-Exp'!$C$3:$C$599)</f>
        <v>10337419</v>
      </c>
      <c r="E12" s="266">
        <f t="shared" si="2"/>
        <v>17.546449940744406</v>
      </c>
      <c r="F12" s="266" t="s">
        <v>1713</v>
      </c>
      <c r="G12" s="34" t="s">
        <v>13</v>
      </c>
      <c r="H12" s="268">
        <f>VLOOKUP($A12,'HGR2559'!$B$2:$I$28,3,0)</f>
        <v>9902929.3330000006</v>
      </c>
      <c r="I12" s="268">
        <f>VLOOKUP($A12,'HGR2559'!$B$2:$I$28,5,0)</f>
        <v>5966842.7971632602</v>
      </c>
      <c r="J12" s="268">
        <f>VLOOKUP($A12,'HGR2559'!$B$2:$I$28,8,0)</f>
        <v>9351419.2548960801</v>
      </c>
      <c r="K12" s="268">
        <f>VLOOKUP($A12,'HGR2559'!$B$2:$I$28,4,0)</f>
        <v>0</v>
      </c>
      <c r="L12" s="268">
        <f t="shared" si="0"/>
        <v>4370576.2028367398</v>
      </c>
      <c r="M12" s="268">
        <f t="shared" si="1"/>
        <v>985999.74510391988</v>
      </c>
    </row>
    <row r="13" spans="1:14" x14ac:dyDescent="0.55000000000000004">
      <c r="A13" s="157" t="s">
        <v>14</v>
      </c>
      <c r="B13" s="34" t="s">
        <v>15</v>
      </c>
      <c r="C13" s="67">
        <v>41842544.32</v>
      </c>
      <c r="D13" s="529">
        <f>SUMIF('1.WS-Re-Exp'!$F$3:$F$599,Planfin2561!A13,'1.WS-Re-Exp'!$C$3:$C$599)</f>
        <v>44797736.870000005</v>
      </c>
      <c r="E13" s="266">
        <f t="shared" si="2"/>
        <v>6.596745185087749</v>
      </c>
      <c r="F13" s="266"/>
      <c r="G13" s="34" t="s">
        <v>15</v>
      </c>
      <c r="H13" s="268">
        <f>VLOOKUP($A13,'HGR2559'!$B$2:$I$28,3,0)</f>
        <v>41062320.549999997</v>
      </c>
      <c r="I13" s="268">
        <f>VLOOKUP($A13,'HGR2559'!$B$2:$I$28,5,0)</f>
        <v>39872730.429285698</v>
      </c>
      <c r="J13" s="268">
        <f>VLOOKUP($A13,'HGR2559'!$B$2:$I$28,8,0)</f>
        <v>50082682.427945495</v>
      </c>
      <c r="K13" s="268">
        <f>VLOOKUP($A13,'HGR2559'!$B$2:$I$28,4,0)</f>
        <v>0</v>
      </c>
      <c r="L13" s="268">
        <f t="shared" si="0"/>
        <v>4925006.4407143071</v>
      </c>
      <c r="M13" s="268">
        <f t="shared" si="1"/>
        <v>-5284945.5579454899</v>
      </c>
    </row>
    <row r="14" spans="1:14" x14ac:dyDescent="0.55000000000000004">
      <c r="A14" s="157" t="s">
        <v>16</v>
      </c>
      <c r="B14" s="34" t="s">
        <v>17</v>
      </c>
      <c r="C14" s="67">
        <v>11104508.07</v>
      </c>
      <c r="D14" s="20">
        <f>SUMIF('1.WS-Re-Exp'!$F$3:$F$599,Planfin2561!A14,'1.WS-Re-Exp'!$C$3:$C$599)</f>
        <v>8265764.9699999997</v>
      </c>
      <c r="E14" s="266">
        <f t="shared" si="2"/>
        <v>-34.343380319946363</v>
      </c>
      <c r="F14" s="266" t="s">
        <v>1714</v>
      </c>
      <c r="G14" s="34" t="s">
        <v>17</v>
      </c>
      <c r="H14" s="268">
        <f>VLOOKUP($A14,'HGR2559'!$B$2:$I$28,3,0)</f>
        <v>4895142.0130000003</v>
      </c>
      <c r="I14" s="268">
        <f>VLOOKUP($A14,'HGR2559'!$B$2:$I$28,5,0)</f>
        <v>9180958.8161836695</v>
      </c>
      <c r="J14" s="268">
        <f>VLOOKUP($A14,'HGR2559'!$B$2:$I$28,8,0)</f>
        <v>19842389.146223567</v>
      </c>
      <c r="K14" s="268">
        <f>VLOOKUP($A14,'HGR2559'!$B$2:$I$28,4,0)</f>
        <v>0</v>
      </c>
      <c r="L14" s="268">
        <f t="shared" si="0"/>
        <v>-915193.84618366975</v>
      </c>
      <c r="M14" s="268">
        <f t="shared" si="1"/>
        <v>-11576624.176223569</v>
      </c>
    </row>
    <row r="15" spans="1:14" x14ac:dyDescent="0.55000000000000004">
      <c r="A15" s="157" t="s">
        <v>18</v>
      </c>
      <c r="B15" s="34" t="s">
        <v>690</v>
      </c>
      <c r="C15" s="67">
        <v>6013414.4199999999</v>
      </c>
      <c r="D15" s="20">
        <f>SUMIF('1.WS-Re-Exp'!$F$3:$F$599,Planfin2561!A15,'1.WS-Re-Exp'!$C$3:$C$599)</f>
        <v>4033630.73</v>
      </c>
      <c r="E15" s="266">
        <f t="shared" si="2"/>
        <v>-49.081926991368391</v>
      </c>
      <c r="F15" s="266"/>
      <c r="G15" s="34" t="s">
        <v>690</v>
      </c>
      <c r="H15" s="268">
        <f>VLOOKUP($A15,'HGR2559'!$B$2:$I$28,3,0)</f>
        <v>9954571.773</v>
      </c>
      <c r="I15" s="268">
        <f>VLOOKUP($A15,'HGR2559'!$B$2:$I$28,5,0)</f>
        <v>6384866.6746591805</v>
      </c>
      <c r="J15" s="268">
        <f>VLOOKUP($A15,'HGR2559'!$B$2:$I$28,8,0)</f>
        <v>13089141.71048302</v>
      </c>
      <c r="K15" s="268">
        <f>VLOOKUP($A15,'HGR2559'!$B$2:$I$28,4,0)</f>
        <v>0</v>
      </c>
      <c r="L15" s="268">
        <f t="shared" si="0"/>
        <v>-2351235.9446591805</v>
      </c>
      <c r="M15" s="268">
        <f t="shared" si="1"/>
        <v>-9055510.9804830197</v>
      </c>
    </row>
    <row r="16" spans="1:14" x14ac:dyDescent="0.55000000000000004">
      <c r="A16" s="159" t="s">
        <v>696</v>
      </c>
      <c r="B16" s="634" t="s">
        <v>676</v>
      </c>
      <c r="C16" s="160">
        <f>SUM(C5:C15)</f>
        <v>149152848.31999999</v>
      </c>
      <c r="D16" s="160">
        <f>SUM(D5:D15)</f>
        <v>149269132.51999998</v>
      </c>
      <c r="E16" s="267">
        <f t="shared" si="2"/>
        <v>7.790237541871399E-2</v>
      </c>
      <c r="F16" s="267">
        <f>+D16-D15</f>
        <v>145235501.78999999</v>
      </c>
      <c r="G16" s="634" t="s">
        <v>676</v>
      </c>
      <c r="H16" s="269">
        <f>VLOOKUP($A16,'HGR2559'!$B$2:$I$28,3,0)</f>
        <v>132621838.7</v>
      </c>
      <c r="I16" s="269">
        <f>VLOOKUP($A16,'HGR2559'!$B$2:$I$28,5,0)</f>
        <v>129788433.968265</v>
      </c>
      <c r="J16" s="269">
        <f>VLOOKUP($A16,'HGR2559'!$B$2:$I$28,8,0)</f>
        <v>160201311.167602</v>
      </c>
      <c r="K16" s="269">
        <f>VLOOKUP($A16,'HGR2559'!$B$2:$I$28,4,0)</f>
        <v>0</v>
      </c>
      <c r="L16" s="268">
        <f t="shared" si="0"/>
        <v>19480698.551734984</v>
      </c>
      <c r="M16" s="268">
        <f t="shared" si="1"/>
        <v>-10932178.647602022</v>
      </c>
    </row>
    <row r="17" spans="1:13" x14ac:dyDescent="0.55000000000000004">
      <c r="A17" s="157" t="s">
        <v>19</v>
      </c>
      <c r="B17" s="34" t="s">
        <v>20</v>
      </c>
      <c r="C17" s="233">
        <v>11470762.48</v>
      </c>
      <c r="D17" s="529">
        <f>SUMIF('1.WS-Re-Exp'!$F$3:$F$599,Planfin2561!A17,'1.WS-Re-Exp'!$C$3:$C$599)</f>
        <v>10837341.560000001</v>
      </c>
      <c r="E17" s="266">
        <f t="shared" si="2"/>
        <v>-5.8447998200769078</v>
      </c>
      <c r="F17" s="266" t="s">
        <v>1715</v>
      </c>
      <c r="G17" s="34" t="s">
        <v>20</v>
      </c>
      <c r="H17" s="268">
        <f>VLOOKUP($A17,'HGR2559'!$B$2:$I$28,3,0)</f>
        <v>10741503.15</v>
      </c>
      <c r="I17" s="268">
        <f>VLOOKUP($A17,'HGR2559'!$B$2:$I$28,5,0)</f>
        <v>12171229.365193799</v>
      </c>
      <c r="J17" s="268">
        <f>VLOOKUP($A17,'HGR2559'!$B$2:$I$28,8,0)</f>
        <v>16425525.899977639</v>
      </c>
      <c r="K17" s="268">
        <f>VLOOKUP($A17,'HGR2559'!$B$2:$I$28,4,0)</f>
        <v>0</v>
      </c>
      <c r="L17" s="268">
        <f t="shared" si="0"/>
        <v>-1333887.8051937986</v>
      </c>
      <c r="M17" s="268">
        <f t="shared" si="1"/>
        <v>-5588184.3399776388</v>
      </c>
    </row>
    <row r="18" spans="1:13" x14ac:dyDescent="0.55000000000000004">
      <c r="A18" s="157" t="s">
        <v>21</v>
      </c>
      <c r="B18" s="34" t="s">
        <v>22</v>
      </c>
      <c r="C18" s="234">
        <v>2507973.1</v>
      </c>
      <c r="D18" s="529">
        <f>SUMIF('1.WS-Re-Exp'!$F$3:$F$599,Planfin2561!A18,'1.WS-Re-Exp'!$C$3:$C$599)</f>
        <v>2441719</v>
      </c>
      <c r="E18" s="266">
        <f t="shared" si="2"/>
        <v>-2.7134203403421973</v>
      </c>
      <c r="F18" s="266" t="s">
        <v>1715</v>
      </c>
      <c r="G18" s="34" t="s">
        <v>22</v>
      </c>
      <c r="H18" s="268">
        <f>VLOOKUP($A18,'HGR2559'!$B$2:$I$28,3,0)</f>
        <v>2264953.1869999999</v>
      </c>
      <c r="I18" s="268">
        <f>VLOOKUP($A18,'HGR2559'!$B$2:$I$28,5,0)</f>
        <v>3749909.9555816301</v>
      </c>
      <c r="J18" s="268">
        <f>VLOOKUP($A18,'HGR2559'!$B$2:$I$28,8,0)</f>
        <v>5768686.7751016198</v>
      </c>
      <c r="K18" s="268">
        <f>VLOOKUP($A18,'HGR2559'!$B$2:$I$28,4,0)</f>
        <v>0</v>
      </c>
      <c r="L18" s="268">
        <f t="shared" si="0"/>
        <v>-1308190.9555816301</v>
      </c>
      <c r="M18" s="268">
        <f t="shared" si="1"/>
        <v>-3326967.7751016198</v>
      </c>
    </row>
    <row r="19" spans="1:13" x14ac:dyDescent="0.55000000000000004">
      <c r="A19" s="157" t="s">
        <v>732</v>
      </c>
      <c r="B19" s="34" t="s">
        <v>733</v>
      </c>
      <c r="C19" s="234">
        <v>341375.54</v>
      </c>
      <c r="D19" s="529">
        <f>SUMIF('1.WS-Re-Exp'!$F$3:$F$599,Planfin2561!A19,'1.WS-Re-Exp'!$C$3:$C$599)</f>
        <v>433307.63</v>
      </c>
      <c r="E19" s="266">
        <f t="shared" si="2"/>
        <v>21.216356148632791</v>
      </c>
      <c r="F19" s="266" t="s">
        <v>1715</v>
      </c>
      <c r="G19" s="34" t="s">
        <v>733</v>
      </c>
      <c r="H19" s="268">
        <f>VLOOKUP($A19,'HGR2559'!$B$2:$I$28,3,0)</f>
        <v>827670.66669999994</v>
      </c>
      <c r="I19" s="268">
        <f>VLOOKUP($A19,'HGR2559'!$B$2:$I$28,5,0)</f>
        <v>651539.62679999997</v>
      </c>
      <c r="J19" s="268">
        <f>VLOOKUP($A19,'HGR2559'!$B$2:$I$28,8,0)</f>
        <v>1068422.9248142811</v>
      </c>
      <c r="K19" s="268">
        <f>VLOOKUP($A19,'HGR2559'!$B$2:$I$28,4,0)</f>
        <v>0</v>
      </c>
      <c r="L19" s="268">
        <f t="shared" si="0"/>
        <v>-218231.99679999996</v>
      </c>
      <c r="M19" s="268">
        <f t="shared" si="1"/>
        <v>-635115.29481428105</v>
      </c>
    </row>
    <row r="20" spans="1:13" x14ac:dyDescent="0.55000000000000004">
      <c r="A20" s="157" t="s">
        <v>23</v>
      </c>
      <c r="B20" s="34" t="s">
        <v>24</v>
      </c>
      <c r="C20" s="234">
        <v>4096880</v>
      </c>
      <c r="D20" s="529">
        <f>SUMIF('1.WS-Re-Exp'!$F$3:$F$599,Planfin2561!A20,'1.WS-Re-Exp'!$C$3:$C$599)</f>
        <v>4038878.73</v>
      </c>
      <c r="E20" s="266">
        <f t="shared" si="2"/>
        <v>-1.4360735708447483</v>
      </c>
      <c r="F20" s="266" t="s">
        <v>1715</v>
      </c>
      <c r="G20" s="34" t="s">
        <v>24</v>
      </c>
      <c r="H20" s="268">
        <f>VLOOKUP($A20,'HGR2559'!$B$2:$I$28,3,0)</f>
        <v>4021350.08</v>
      </c>
      <c r="I20" s="268">
        <f>VLOOKUP($A20,'HGR2559'!$B$2:$I$28,5,0)</f>
        <v>4752140.4453265304</v>
      </c>
      <c r="J20" s="268">
        <f>VLOOKUP($A20,'HGR2559'!$B$2:$I$28,8,0)</f>
        <v>6756420.2111694505</v>
      </c>
      <c r="K20" s="268">
        <f>VLOOKUP($A20,'HGR2559'!$B$2:$I$28,4,0)</f>
        <v>0</v>
      </c>
      <c r="L20" s="268">
        <f t="shared" si="0"/>
        <v>-713261.71532653039</v>
      </c>
      <c r="M20" s="268">
        <f t="shared" si="1"/>
        <v>-2717541.4811694506</v>
      </c>
    </row>
    <row r="21" spans="1:13" x14ac:dyDescent="0.55000000000000004">
      <c r="A21" s="157" t="s">
        <v>25</v>
      </c>
      <c r="B21" s="34" t="s">
        <v>26</v>
      </c>
      <c r="C21" s="234">
        <v>41848265.899999999</v>
      </c>
      <c r="D21" s="529">
        <f>SUMIF('1.WS-Re-Exp'!$F$3:$F$599,Planfin2561!A21,'1.WS-Re-Exp'!$C$3:$C$599)</f>
        <v>44797736.870000005</v>
      </c>
      <c r="E21" s="266">
        <f t="shared" si="2"/>
        <v>6.5839731559635943</v>
      </c>
      <c r="F21" s="266"/>
      <c r="G21" s="34" t="s">
        <v>26</v>
      </c>
      <c r="H21" s="268">
        <f>VLOOKUP($A21,'HGR2559'!$B$2:$I$28,3,0)</f>
        <v>41091082.009999998</v>
      </c>
      <c r="I21" s="268">
        <f>VLOOKUP($A21,'HGR2559'!$B$2:$I$28,5,0)</f>
        <v>40016938.921938702</v>
      </c>
      <c r="J21" s="268">
        <f>VLOOKUP($A21,'HGR2559'!$B$2:$I$28,8,0)</f>
        <v>50441979.931819007</v>
      </c>
      <c r="K21" s="268">
        <f>VLOOKUP($A21,'HGR2559'!$B$2:$I$28,4,0)</f>
        <v>0</v>
      </c>
      <c r="L21" s="268">
        <f t="shared" si="0"/>
        <v>4780797.9480613023</v>
      </c>
      <c r="M21" s="268">
        <f t="shared" si="1"/>
        <v>-5644243.061819002</v>
      </c>
    </row>
    <row r="22" spans="1:13" x14ac:dyDescent="0.55000000000000004">
      <c r="A22" s="157" t="s">
        <v>27</v>
      </c>
      <c r="B22" s="35" t="s">
        <v>724</v>
      </c>
      <c r="C22" s="234">
        <v>17141725.309999999</v>
      </c>
      <c r="D22" s="529">
        <f>SUMIF('1.WS-Re-Exp'!$F$3:$F$599,Planfin2561!A22,'1.WS-Re-Exp'!$C$3:$C$599)</f>
        <v>15837337.41</v>
      </c>
      <c r="E22" s="266">
        <f t="shared" si="2"/>
        <v>-8.2361565345976828</v>
      </c>
      <c r="F22" s="266" t="s">
        <v>1866</v>
      </c>
      <c r="G22" s="35" t="s">
        <v>724</v>
      </c>
      <c r="H22" s="268">
        <f>VLOOKUP($A22,'HGR2559'!$B$2:$I$28,3,0)</f>
        <v>12801577.33</v>
      </c>
      <c r="I22" s="268">
        <f>VLOOKUP($A22,'HGR2559'!$B$2:$I$28,5,0)</f>
        <v>11540517.572275501</v>
      </c>
      <c r="J22" s="268">
        <f>VLOOKUP($A22,'HGR2559'!$B$2:$I$28,8,0)</f>
        <v>15235233.054025952</v>
      </c>
      <c r="K22" s="268">
        <f>VLOOKUP($A22,'HGR2559'!$B$2:$I$28,4,0)</f>
        <v>0</v>
      </c>
      <c r="L22" s="268">
        <f t="shared" si="0"/>
        <v>4296819.8377244994</v>
      </c>
      <c r="M22" s="268">
        <f t="shared" si="1"/>
        <v>602104.35597404838</v>
      </c>
    </row>
    <row r="23" spans="1:13" x14ac:dyDescent="0.55000000000000004">
      <c r="A23" s="157" t="s">
        <v>29</v>
      </c>
      <c r="B23" s="34" t="s">
        <v>30</v>
      </c>
      <c r="C23" s="234">
        <v>19370174.640000001</v>
      </c>
      <c r="D23" s="20">
        <f>SUMIF('1.WS-Re-Exp'!$F$3:$F$599,Planfin2561!A23,'1.WS-Re-Exp'!$C$3:$C$599)</f>
        <v>21490000</v>
      </c>
      <c r="E23" s="266">
        <f t="shared" si="2"/>
        <v>9.8642408562121897</v>
      </c>
      <c r="F23" s="266" t="s">
        <v>1892</v>
      </c>
      <c r="G23" s="34" t="s">
        <v>30</v>
      </c>
      <c r="H23" s="268">
        <f>VLOOKUP($A23,'HGR2559'!$B$2:$I$28,3,0)</f>
        <v>18772754</v>
      </c>
      <c r="I23" s="268">
        <f>VLOOKUP($A23,'HGR2559'!$B$2:$I$28,5,0)</f>
        <v>18245200.449255101</v>
      </c>
      <c r="J23" s="268">
        <f>VLOOKUP($A23,'HGR2559'!$B$2:$I$28,8,0)</f>
        <v>22361716.053927772</v>
      </c>
      <c r="K23" s="268">
        <f>VLOOKUP($A23,'HGR2559'!$B$2:$I$28,4,0)</f>
        <v>0</v>
      </c>
      <c r="L23" s="268">
        <f t="shared" si="0"/>
        <v>3244799.5507448986</v>
      </c>
      <c r="M23" s="268">
        <f t="shared" si="1"/>
        <v>-871716.05392777175</v>
      </c>
    </row>
    <row r="24" spans="1:13" x14ac:dyDescent="0.55000000000000004">
      <c r="A24" s="157" t="s">
        <v>31</v>
      </c>
      <c r="B24" s="34" t="s">
        <v>32</v>
      </c>
      <c r="C24" s="28">
        <v>2540287.63</v>
      </c>
      <c r="D24" s="529">
        <f>SUMIF('1.WS-Re-Exp'!$F$3:$F$599,Planfin2561!A24,'1.WS-Re-Exp'!$C$3:$C$599)</f>
        <v>2738651.86</v>
      </c>
      <c r="E24" s="266">
        <f t="shared" si="2"/>
        <v>7.2431342186005345</v>
      </c>
      <c r="F24" s="266" t="s">
        <v>1716</v>
      </c>
      <c r="G24" s="34" t="s">
        <v>32</v>
      </c>
      <c r="H24" s="268">
        <f>VLOOKUP($A24,'HGR2559'!$B$2:$I$28,3,0)</f>
        <v>1977815.307</v>
      </c>
      <c r="I24" s="268">
        <f>VLOOKUP($A24,'HGR2559'!$B$2:$I$28,5,0)</f>
        <v>2323036.3584040799</v>
      </c>
      <c r="J24" s="268">
        <f>VLOOKUP($A24,'HGR2559'!$B$2:$I$28,8,0)</f>
        <v>3317855.3645799197</v>
      </c>
      <c r="K24" s="268">
        <f>VLOOKUP($A24,'HGR2559'!$B$2:$I$28,4,0)</f>
        <v>0</v>
      </c>
      <c r="L24" s="268">
        <f t="shared" si="0"/>
        <v>415615.50159591995</v>
      </c>
      <c r="M24" s="268">
        <f t="shared" si="1"/>
        <v>-579203.50457991986</v>
      </c>
    </row>
    <row r="25" spans="1:13" x14ac:dyDescent="0.55000000000000004">
      <c r="A25" s="157" t="s">
        <v>33</v>
      </c>
      <c r="B25" s="34" t="s">
        <v>34</v>
      </c>
      <c r="C25" s="28">
        <v>5178104.2300000004</v>
      </c>
      <c r="D25" s="20">
        <f>SUMIF('1.WS-Re-Exp'!$F$3:$F$599,Planfin2561!A25,'1.WS-Re-Exp'!$C$3:$C$599)</f>
        <v>5160047.41</v>
      </c>
      <c r="E25" s="266">
        <f t="shared" si="2"/>
        <v>-0.34993515689423282</v>
      </c>
      <c r="F25" s="266" t="s">
        <v>1893</v>
      </c>
      <c r="G25" s="34" t="s">
        <v>34</v>
      </c>
      <c r="H25" s="268">
        <f>VLOOKUP($A25,'HGR2559'!$B$2:$I$28,3,0)</f>
        <v>5249034.9330000002</v>
      </c>
      <c r="I25" s="268">
        <f>VLOOKUP($A25,'HGR2559'!$B$2:$I$28,5,0)</f>
        <v>5454620.1767040798</v>
      </c>
      <c r="J25" s="268">
        <f>VLOOKUP($A25,'HGR2559'!$B$2:$I$28,8,0)</f>
        <v>8457518.7889590394</v>
      </c>
      <c r="K25" s="268">
        <f>VLOOKUP($A25,'HGR2559'!$B$2:$I$28,4,0)</f>
        <v>0</v>
      </c>
      <c r="L25" s="268">
        <f t="shared" si="0"/>
        <v>-294572.7667040797</v>
      </c>
      <c r="M25" s="268">
        <f t="shared" si="1"/>
        <v>-3297471.3789590392</v>
      </c>
    </row>
    <row r="26" spans="1:13" x14ac:dyDescent="0.55000000000000004">
      <c r="A26" s="157" t="s">
        <v>35</v>
      </c>
      <c r="B26" s="34" t="s">
        <v>36</v>
      </c>
      <c r="C26" s="234">
        <v>4401843.66</v>
      </c>
      <c r="D26" s="529">
        <f>SUMIF('1.WS-Re-Exp'!$F$3:$F$599,Planfin2561!A26,'1.WS-Re-Exp'!$C$3:$C$599)</f>
        <v>3935570.9499999997</v>
      </c>
      <c r="E26" s="266">
        <f t="shared" si="2"/>
        <v>-11.847650974250648</v>
      </c>
      <c r="F26" s="266" t="s">
        <v>1717</v>
      </c>
      <c r="G26" s="34" t="s">
        <v>36</v>
      </c>
      <c r="H26" s="268">
        <f>VLOOKUP($A26,'HGR2559'!$B$2:$I$28,3,0)</f>
        <v>4534016.4129999997</v>
      </c>
      <c r="I26" s="268">
        <f>VLOOKUP($A26,'HGR2559'!$B$2:$I$28,5,0)</f>
        <v>3048703.1016224399</v>
      </c>
      <c r="J26" s="268">
        <f>VLOOKUP($A26,'HGR2559'!$B$2:$I$28,8,0)</f>
        <v>3894043.2049141657</v>
      </c>
      <c r="K26" s="268">
        <f>VLOOKUP($A26,'HGR2559'!$B$2:$I$28,4,0)</f>
        <v>0</v>
      </c>
      <c r="L26" s="268">
        <f t="shared" si="0"/>
        <v>886867.8483775598</v>
      </c>
      <c r="M26" s="268">
        <f t="shared" si="1"/>
        <v>41527.74508583406</v>
      </c>
    </row>
    <row r="27" spans="1:13" x14ac:dyDescent="0.55000000000000004">
      <c r="A27" s="157" t="s">
        <v>37</v>
      </c>
      <c r="B27" s="34" t="s">
        <v>38</v>
      </c>
      <c r="C27" s="234">
        <v>3983324.79</v>
      </c>
      <c r="D27" s="20">
        <f>SUMIF('1.WS-Re-Exp'!$F$3:$F$599,Planfin2561!A27,'1.WS-Re-Exp'!$C$3:$C$599)</f>
        <v>4386124.17</v>
      </c>
      <c r="E27" s="266">
        <f t="shared" si="2"/>
        <v>9.1834924044113393</v>
      </c>
      <c r="F27" s="266" t="s">
        <v>1718</v>
      </c>
      <c r="G27" s="34" t="s">
        <v>38</v>
      </c>
      <c r="H27" s="268">
        <f>VLOOKUP($A27,'HGR2559'!$B$2:$I$28,3,0)</f>
        <v>4107433.3330000001</v>
      </c>
      <c r="I27" s="268">
        <f>VLOOKUP($A27,'HGR2559'!$B$2:$I$28,5,0)</f>
        <v>4624534.5006020404</v>
      </c>
      <c r="J27" s="268">
        <f>VLOOKUP($A27,'HGR2559'!$B$2:$I$28,8,0)</f>
        <v>6551307.0085555604</v>
      </c>
      <c r="K27" s="268">
        <f>VLOOKUP($A27,'HGR2559'!$B$2:$I$28,4,0)</f>
        <v>0</v>
      </c>
      <c r="L27" s="268">
        <f t="shared" si="0"/>
        <v>-238410.33060204051</v>
      </c>
      <c r="M27" s="268">
        <f t="shared" si="1"/>
        <v>-2165182.8385555604</v>
      </c>
    </row>
    <row r="28" spans="1:13" x14ac:dyDescent="0.55000000000000004">
      <c r="A28" s="157" t="s">
        <v>39</v>
      </c>
      <c r="B28" s="34" t="s">
        <v>40</v>
      </c>
      <c r="C28" s="234">
        <v>9763007.7400000002</v>
      </c>
      <c r="D28" s="20">
        <f>SUMIF('1.WS-Re-Exp'!$F$3:$F$599,Planfin2561!A28,'1.WS-Re-Exp'!$C$3:$C$599)</f>
        <v>10122250.790000001</v>
      </c>
      <c r="E28" s="266">
        <f t="shared" si="2"/>
        <v>3.5490431669101206</v>
      </c>
      <c r="F28" s="266"/>
      <c r="G28" s="34" t="s">
        <v>40</v>
      </c>
      <c r="H28" s="268">
        <f>VLOOKUP($A28,'HGR2559'!$B$2:$I$28,3,0)</f>
        <v>10072244.83</v>
      </c>
      <c r="I28" s="268">
        <f>VLOOKUP($A28,'HGR2559'!$B$2:$I$28,5,0)</f>
        <v>7312130.7441428499</v>
      </c>
      <c r="J28" s="268">
        <f>VLOOKUP($A28,'HGR2559'!$B$2:$I$28,8,0)</f>
        <v>9851151.2375243306</v>
      </c>
      <c r="K28" s="268">
        <f>VLOOKUP($A28,'HGR2559'!$B$2:$I$28,4,0)</f>
        <v>0</v>
      </c>
      <c r="L28" s="268">
        <f t="shared" si="0"/>
        <v>2810120.045857151</v>
      </c>
      <c r="M28" s="268">
        <f t="shared" si="1"/>
        <v>271099.55247567035</v>
      </c>
    </row>
    <row r="29" spans="1:13" x14ac:dyDescent="0.55000000000000004">
      <c r="A29" s="157" t="s">
        <v>734</v>
      </c>
      <c r="B29" s="34" t="s">
        <v>735</v>
      </c>
      <c r="C29" s="234">
        <v>2250934.9</v>
      </c>
      <c r="D29" s="20">
        <f>SUMIF('1.WS-Re-Exp'!$F$3:$F$599,Planfin2561!A29,'1.WS-Re-Exp'!$C$3:$C$599)</f>
        <v>1267984.3900000001</v>
      </c>
      <c r="E29" s="266">
        <f t="shared" si="2"/>
        <v>-77.520710645341595</v>
      </c>
      <c r="F29" s="266" t="s">
        <v>1894</v>
      </c>
      <c r="G29" s="34" t="s">
        <v>735</v>
      </c>
      <c r="H29" s="268">
        <f>VLOOKUP($A29,'HGR2559'!$B$2:$I$28,3,0)</f>
        <v>751399.2</v>
      </c>
      <c r="I29" s="268">
        <f>VLOOKUP($A29,'HGR2559'!$B$2:$I$28,5,0)</f>
        <v>779153.43799772405</v>
      </c>
      <c r="J29" s="268">
        <f>VLOOKUP($A29,'HGR2559'!$B$2:$I$28,8,0)</f>
        <v>1902900.8835136741</v>
      </c>
      <c r="K29" s="268">
        <f>VLOOKUP($A29,'HGR2559'!$B$2:$I$28,4,0)</f>
        <v>0</v>
      </c>
      <c r="L29" s="268">
        <f t="shared" si="0"/>
        <v>488830.95200227608</v>
      </c>
      <c r="M29" s="268">
        <f t="shared" si="1"/>
        <v>-634916.49351367401</v>
      </c>
    </row>
    <row r="30" spans="1:13" x14ac:dyDescent="0.55000000000000004">
      <c r="A30" s="157" t="s">
        <v>41</v>
      </c>
      <c r="B30" s="34" t="s">
        <v>42</v>
      </c>
      <c r="C30" s="28">
        <v>13045507.710000001</v>
      </c>
      <c r="D30" s="20">
        <f>SUMIF('1.WS-Re-Exp'!$F$3:$F$599,Planfin2561!A30,'1.WS-Re-Exp'!$C$3:$C$599)</f>
        <v>14115795</v>
      </c>
      <c r="E30" s="266">
        <f t="shared" si="2"/>
        <v>7.5821963268806263</v>
      </c>
      <c r="F30" s="266" t="s">
        <v>1895</v>
      </c>
      <c r="G30" s="34" t="s">
        <v>42</v>
      </c>
      <c r="H30" s="268">
        <f>VLOOKUP($A30,'HGR2559'!$B$2:$I$28,3,0)</f>
        <v>12057283.07</v>
      </c>
      <c r="I30" s="268">
        <f>VLOOKUP($A30,'HGR2559'!$B$2:$I$28,5,0)</f>
        <v>11164383.838551</v>
      </c>
      <c r="J30" s="268">
        <f>VLOOKUP($A30,'HGR2559'!$B$2:$I$28,8,0)</f>
        <v>18657623.308867522</v>
      </c>
      <c r="K30" s="268">
        <f>VLOOKUP($A30,'HGR2559'!$B$2:$I$28,4,0)</f>
        <v>0</v>
      </c>
      <c r="L30" s="268">
        <f t="shared" si="0"/>
        <v>2951411.1614490002</v>
      </c>
      <c r="M30" s="268">
        <f t="shared" si="1"/>
        <v>-4541828.3088675216</v>
      </c>
    </row>
    <row r="31" spans="1:13" s="26" customFormat="1" x14ac:dyDescent="0.55000000000000004">
      <c r="A31" s="159" t="s">
        <v>697</v>
      </c>
      <c r="B31" s="159" t="s">
        <v>698</v>
      </c>
      <c r="C31" s="160">
        <f>SUM(C17:C30)</f>
        <v>137940167.63</v>
      </c>
      <c r="D31" s="160">
        <f>SUM(D17:D30)</f>
        <v>141602745.77000001</v>
      </c>
      <c r="E31" s="267">
        <f t="shared" si="2"/>
        <v>2.5865163278323733</v>
      </c>
      <c r="F31" s="267">
        <f>+D31-D28</f>
        <v>131480494.98</v>
      </c>
      <c r="G31" s="159" t="s">
        <v>698</v>
      </c>
      <c r="H31" s="269">
        <f>VLOOKUP($A31,'HGR2559'!$B$2:$I$28,3,0)</f>
        <v>129270117.5</v>
      </c>
      <c r="I31" s="269">
        <f>VLOOKUP($A31,'HGR2559'!$B$2:$I$28,5,0)</f>
        <v>125834038.49306101</v>
      </c>
      <c r="J31" s="269">
        <f>VLOOKUP($A31,'HGR2559'!$B$2:$I$28,8,0)</f>
        <v>151392790.2442992</v>
      </c>
      <c r="K31" s="269">
        <f>VLOOKUP($A31,'HGR2559'!$B$2:$I$28,4,0)</f>
        <v>0</v>
      </c>
      <c r="L31" s="268">
        <f t="shared" si="0"/>
        <v>15768707.276939005</v>
      </c>
      <c r="M31" s="268">
        <f t="shared" si="1"/>
        <v>-9790044.4742991924</v>
      </c>
    </row>
    <row r="32" spans="1:13" s="26" customFormat="1" x14ac:dyDescent="0.55000000000000004">
      <c r="A32" s="159" t="s">
        <v>699</v>
      </c>
      <c r="B32" s="161" t="s">
        <v>700</v>
      </c>
      <c r="C32" s="162">
        <f>C16-C31</f>
        <v>11212680.689999998</v>
      </c>
      <c r="D32" s="162">
        <f>D16-D31</f>
        <v>7666386.7499999702</v>
      </c>
      <c r="E32" s="151"/>
      <c r="F32" s="151">
        <f>+F16-F31</f>
        <v>13755006.809999987</v>
      </c>
      <c r="G32" s="151"/>
      <c r="H32" s="151"/>
    </row>
    <row r="33" spans="1:12" s="26" customFormat="1" x14ac:dyDescent="0.55000000000000004">
      <c r="A33" s="635" t="s">
        <v>729</v>
      </c>
      <c r="B33" s="163" t="s">
        <v>730</v>
      </c>
      <c r="C33" s="636" t="str">
        <f>IF(D33&gt;0,"เกินดุล",IF(D33=0,"สมดุล","ขาดดุล"))</f>
        <v>เกินดุล</v>
      </c>
      <c r="D33" s="235">
        <f>D32-D15+D28</f>
        <v>13755006.809999971</v>
      </c>
      <c r="E33" s="151"/>
      <c r="F33" s="501">
        <f>+F32*0.2</f>
        <v>2751001.3619999979</v>
      </c>
      <c r="G33" s="501"/>
      <c r="H33" s="151"/>
      <c r="J33" s="26" t="s">
        <v>1679</v>
      </c>
    </row>
    <row r="34" spans="1:12" s="26" customFormat="1" x14ac:dyDescent="0.55000000000000004">
      <c r="A34" s="637"/>
      <c r="B34" s="164"/>
      <c r="C34" s="638"/>
      <c r="D34" s="151"/>
      <c r="E34" s="151"/>
      <c r="F34" s="151"/>
      <c r="G34" s="151"/>
      <c r="H34" s="151"/>
      <c r="J34" s="639"/>
      <c r="K34" s="569" t="s">
        <v>1680</v>
      </c>
      <c r="L34" s="569"/>
    </row>
    <row r="35" spans="1:12" x14ac:dyDescent="0.55000000000000004">
      <c r="A35" s="640"/>
      <c r="B35" s="165" t="s">
        <v>701</v>
      </c>
      <c r="C35" s="166"/>
      <c r="D35" s="128"/>
      <c r="E35" s="128"/>
      <c r="F35" s="128"/>
      <c r="G35" s="128"/>
      <c r="H35" s="128"/>
      <c r="J35" s="532"/>
      <c r="K35" s="569" t="s">
        <v>1681</v>
      </c>
      <c r="L35" s="569"/>
    </row>
    <row r="36" spans="1:12" x14ac:dyDescent="0.55000000000000004">
      <c r="A36" s="175" t="s">
        <v>738</v>
      </c>
      <c r="B36" s="167" t="s">
        <v>728</v>
      </c>
      <c r="C36" s="168">
        <v>0</v>
      </c>
      <c r="D36" s="169">
        <f>Expense!E39</f>
        <v>13755006.80999998</v>
      </c>
      <c r="E36" s="128"/>
      <c r="F36" s="128"/>
      <c r="G36" s="128"/>
      <c r="H36" s="128"/>
      <c r="K36" s="23"/>
      <c r="L36" s="23"/>
    </row>
    <row r="37" spans="1:12" x14ac:dyDescent="0.55000000000000004">
      <c r="A37" s="175"/>
      <c r="B37" s="170" t="s">
        <v>818</v>
      </c>
      <c r="C37" s="176" t="str">
        <f>IF(D37&gt;=0,"ไม่เกิน","เกิน")</f>
        <v>เกิน</v>
      </c>
      <c r="D37" s="169">
        <f>IF(D36&lt;0,0-D86,((D36*20%)-D86))</f>
        <v>-1300148.638000004</v>
      </c>
      <c r="E37" s="128"/>
      <c r="F37" s="128"/>
      <c r="G37" s="128"/>
      <c r="H37" s="128"/>
      <c r="K37" s="641"/>
      <c r="L37" s="641"/>
    </row>
    <row r="38" spans="1:12" x14ac:dyDescent="0.55000000000000004">
      <c r="A38" s="177" t="s">
        <v>43</v>
      </c>
      <c r="B38" s="171" t="s">
        <v>998</v>
      </c>
      <c r="C38" s="172">
        <v>0</v>
      </c>
      <c r="D38" s="308">
        <v>11411299.68</v>
      </c>
      <c r="E38" s="152"/>
      <c r="F38" s="152"/>
      <c r="G38" s="152"/>
      <c r="H38" s="152"/>
    </row>
    <row r="39" spans="1:12" x14ac:dyDescent="0.55000000000000004">
      <c r="A39" s="177" t="s">
        <v>44</v>
      </c>
      <c r="B39" s="174" t="s">
        <v>999</v>
      </c>
      <c r="C39" s="173">
        <v>0</v>
      </c>
      <c r="D39" s="308">
        <v>40380720.889999993</v>
      </c>
      <c r="E39" s="152"/>
      <c r="F39" s="152"/>
      <c r="G39" s="152"/>
      <c r="H39" s="152"/>
    </row>
    <row r="40" spans="1:12" x14ac:dyDescent="0.55000000000000004">
      <c r="A40" s="177" t="s">
        <v>702</v>
      </c>
      <c r="B40" s="174" t="s">
        <v>1000</v>
      </c>
      <c r="C40" s="173">
        <v>0</v>
      </c>
      <c r="D40" s="308">
        <v>36630327.039999999</v>
      </c>
      <c r="E40" s="152"/>
      <c r="F40" s="152"/>
      <c r="G40" s="152"/>
      <c r="H40" s="152"/>
    </row>
    <row r="41" spans="1:12" ht="47.25" customHeight="1" x14ac:dyDescent="0.55000000000000004">
      <c r="A41" s="642"/>
      <c r="B41" s="21"/>
      <c r="C41" s="152"/>
      <c r="D41" s="24"/>
      <c r="E41" s="152"/>
      <c r="F41" s="152"/>
      <c r="G41" s="152"/>
      <c r="H41" s="152"/>
    </row>
    <row r="42" spans="1:12" x14ac:dyDescent="0.55000000000000004">
      <c r="A42" s="562" t="s">
        <v>703</v>
      </c>
      <c r="B42" s="562"/>
      <c r="C42" s="643"/>
      <c r="D42" s="186" t="s">
        <v>1555</v>
      </c>
      <c r="E42" s="153"/>
      <c r="F42" s="153"/>
      <c r="G42" s="153"/>
      <c r="H42" s="153"/>
    </row>
    <row r="43" spans="1:12" x14ac:dyDescent="0.55000000000000004">
      <c r="B43" s="570" t="s">
        <v>704</v>
      </c>
      <c r="C43" s="570"/>
      <c r="D43" s="178">
        <f>SUM('2.WS-ยา วชภฯ'!J3)</f>
        <v>14000000</v>
      </c>
    </row>
    <row r="44" spans="1:12" x14ac:dyDescent="0.55000000000000004">
      <c r="B44" s="560" t="s">
        <v>705</v>
      </c>
      <c r="C44" s="560"/>
      <c r="D44" s="178">
        <f>SUM('2.WS-ยา วชภฯ'!J4)</f>
        <v>6500000</v>
      </c>
    </row>
    <row r="45" spans="1:12" x14ac:dyDescent="0.55000000000000004">
      <c r="B45" s="560" t="s">
        <v>706</v>
      </c>
      <c r="C45" s="560"/>
      <c r="D45" s="178">
        <f>SUM('2.WS-ยา วชภฯ'!J5)</f>
        <v>4500000</v>
      </c>
    </row>
    <row r="46" spans="1:12" x14ac:dyDescent="0.55000000000000004">
      <c r="B46" s="571" t="s">
        <v>666</v>
      </c>
      <c r="C46" s="572"/>
      <c r="D46" s="178">
        <f>SUM(D43:D45)</f>
        <v>25000000</v>
      </c>
    </row>
    <row r="48" spans="1:12" x14ac:dyDescent="0.55000000000000004">
      <c r="A48" s="179" t="s">
        <v>743</v>
      </c>
      <c r="B48" s="644"/>
      <c r="C48" s="179"/>
      <c r="D48" s="186" t="s">
        <v>1555</v>
      </c>
      <c r="E48" s="153"/>
      <c r="F48" s="153"/>
      <c r="G48" s="153"/>
      <c r="H48" s="153"/>
    </row>
    <row r="49" spans="1:10" x14ac:dyDescent="0.55000000000000004">
      <c r="B49" s="564" t="s">
        <v>624</v>
      </c>
      <c r="C49" s="564"/>
      <c r="D49" s="158">
        <f>SUM('3.WS-วัสดุอื่น'!G3)</f>
        <v>902960.99</v>
      </c>
    </row>
    <row r="50" spans="1:10" x14ac:dyDescent="0.55000000000000004">
      <c r="B50" s="564" t="s">
        <v>625</v>
      </c>
      <c r="C50" s="564"/>
      <c r="D50" s="158">
        <f>SUM('3.WS-วัสดุอื่น'!G4)</f>
        <v>5000</v>
      </c>
    </row>
    <row r="51" spans="1:10" x14ac:dyDescent="0.55000000000000004">
      <c r="B51" s="564" t="s">
        <v>626</v>
      </c>
      <c r="C51" s="564"/>
      <c r="D51" s="158">
        <f>SUM('3.WS-วัสดุอื่น'!G5)</f>
        <v>650669.74</v>
      </c>
      <c r="I51" s="21"/>
      <c r="J51" s="21"/>
    </row>
    <row r="52" spans="1:10" x14ac:dyDescent="0.55000000000000004">
      <c r="B52" s="564" t="s">
        <v>627</v>
      </c>
      <c r="C52" s="564"/>
      <c r="D52" s="158">
        <f>SUM('3.WS-วัสดุอื่น'!G6)</f>
        <v>134258.23999999999</v>
      </c>
      <c r="I52" s="21"/>
      <c r="J52" s="21"/>
    </row>
    <row r="53" spans="1:10" x14ac:dyDescent="0.55000000000000004">
      <c r="B53" s="564" t="s">
        <v>628</v>
      </c>
      <c r="C53" s="564"/>
      <c r="D53" s="158">
        <f>SUM('3.WS-วัสดุอื่น'!G7)</f>
        <v>0</v>
      </c>
      <c r="I53" s="21"/>
      <c r="J53" s="21"/>
    </row>
    <row r="54" spans="1:10" x14ac:dyDescent="0.55000000000000004">
      <c r="B54" s="564" t="s">
        <v>629</v>
      </c>
      <c r="C54" s="564"/>
      <c r="D54" s="158">
        <f>SUM('3.WS-วัสดุอื่น'!G8)</f>
        <v>641753.04</v>
      </c>
      <c r="I54" s="21"/>
      <c r="J54" s="21"/>
    </row>
    <row r="55" spans="1:10" x14ac:dyDescent="0.55000000000000004">
      <c r="B55" s="564" t="s">
        <v>630</v>
      </c>
      <c r="C55" s="564"/>
      <c r="D55" s="158">
        <f>SUM('3.WS-วัสดุอื่น'!G9)</f>
        <v>610598.01</v>
      </c>
      <c r="I55" s="21"/>
      <c r="J55" s="21"/>
    </row>
    <row r="56" spans="1:10" x14ac:dyDescent="0.55000000000000004">
      <c r="B56" s="564" t="s">
        <v>631</v>
      </c>
      <c r="C56" s="564"/>
      <c r="D56" s="158">
        <f>SUM('3.WS-วัสดุอื่น'!G10)</f>
        <v>1047417.3</v>
      </c>
      <c r="I56" s="21"/>
      <c r="J56" s="21"/>
    </row>
    <row r="57" spans="1:10" x14ac:dyDescent="0.55000000000000004">
      <c r="B57" s="564" t="s">
        <v>632</v>
      </c>
      <c r="C57" s="564"/>
      <c r="D57" s="158">
        <f>SUM('3.WS-วัสดุอื่น'!G11)</f>
        <v>277832</v>
      </c>
      <c r="I57" s="21"/>
      <c r="J57" s="21"/>
    </row>
    <row r="58" spans="1:10" x14ac:dyDescent="0.55000000000000004">
      <c r="B58" s="564" t="s">
        <v>633</v>
      </c>
      <c r="C58" s="564"/>
      <c r="D58" s="158">
        <f>SUM('3.WS-วัสดุอื่น'!G12)</f>
        <v>136188.35999999999</v>
      </c>
      <c r="I58" s="21"/>
      <c r="J58" s="21"/>
    </row>
    <row r="59" spans="1:10" x14ac:dyDescent="0.55000000000000004">
      <c r="B59" s="564" t="s">
        <v>634</v>
      </c>
      <c r="C59" s="564"/>
      <c r="D59" s="158">
        <f>SUM('3.WS-วัสดุอื่น'!G13)</f>
        <v>21600.55</v>
      </c>
      <c r="I59" s="21"/>
      <c r="J59" s="21"/>
    </row>
    <row r="60" spans="1:10" x14ac:dyDescent="0.55000000000000004">
      <c r="B60" s="559" t="s">
        <v>666</v>
      </c>
      <c r="C60" s="559"/>
      <c r="D60" s="178">
        <f>SUM(D49:D59)</f>
        <v>4428278.2299999995</v>
      </c>
      <c r="I60" s="21"/>
      <c r="J60" s="21"/>
    </row>
    <row r="61" spans="1:10" x14ac:dyDescent="0.55000000000000004">
      <c r="B61" s="154"/>
      <c r="D61" s="24"/>
      <c r="E61" s="21"/>
      <c r="F61" s="21"/>
      <c r="G61" s="21"/>
      <c r="H61" s="21"/>
      <c r="I61" s="21"/>
      <c r="J61" s="21"/>
    </row>
    <row r="62" spans="1:10" x14ac:dyDescent="0.55000000000000004">
      <c r="A62" s="562" t="s">
        <v>752</v>
      </c>
      <c r="B62" s="562"/>
      <c r="C62" s="562"/>
      <c r="D62" s="562"/>
      <c r="E62" s="153"/>
      <c r="F62" s="153"/>
      <c r="G62" s="153"/>
      <c r="H62" s="153"/>
      <c r="I62" s="21"/>
      <c r="J62" s="21"/>
    </row>
    <row r="63" spans="1:10" x14ac:dyDescent="0.55000000000000004">
      <c r="B63" s="565" t="s">
        <v>1556</v>
      </c>
      <c r="C63" s="566"/>
      <c r="D63" s="186" t="s">
        <v>707</v>
      </c>
      <c r="E63" s="155"/>
      <c r="F63" s="155"/>
      <c r="G63" s="155"/>
      <c r="H63" s="155"/>
      <c r="I63" s="21"/>
      <c r="J63" s="21"/>
    </row>
    <row r="64" spans="1:10" x14ac:dyDescent="0.55000000000000004">
      <c r="B64" s="558" t="s">
        <v>708</v>
      </c>
      <c r="C64" s="558"/>
      <c r="D64" s="158">
        <f>SUM('4.WS-แผน จน.'!E4)</f>
        <v>15326410</v>
      </c>
      <c r="E64" s="21"/>
      <c r="F64" s="21"/>
      <c r="G64" s="21"/>
      <c r="H64" s="21"/>
      <c r="I64" s="21"/>
      <c r="J64" s="21"/>
    </row>
    <row r="65" spans="1:12" x14ac:dyDescent="0.55000000000000004">
      <c r="B65" s="558" t="s">
        <v>709</v>
      </c>
      <c r="C65" s="558"/>
      <c r="D65" s="158">
        <f>SUM('4.WS-แผน จน.'!E5)</f>
        <v>6362814</v>
      </c>
      <c r="E65" s="21"/>
      <c r="F65" s="21"/>
      <c r="G65" s="21"/>
      <c r="H65" s="21"/>
      <c r="I65" s="21"/>
      <c r="J65" s="21"/>
    </row>
    <row r="66" spans="1:12" x14ac:dyDescent="0.55000000000000004">
      <c r="B66" s="558" t="s">
        <v>710</v>
      </c>
      <c r="C66" s="558"/>
      <c r="D66" s="158">
        <f>SUM('4.WS-แผน จน.'!E6)</f>
        <v>4644277</v>
      </c>
      <c r="E66" s="21"/>
      <c r="F66" s="21"/>
      <c r="G66" s="21"/>
      <c r="H66" s="21"/>
      <c r="I66" s="21"/>
      <c r="J66" s="21"/>
    </row>
    <row r="67" spans="1:12" x14ac:dyDescent="0.55000000000000004">
      <c r="B67" s="558" t="s">
        <v>711</v>
      </c>
      <c r="C67" s="558"/>
      <c r="D67" s="158">
        <f>SUM('4.WS-แผน จน.'!E7)</f>
        <v>12865571.279999999</v>
      </c>
      <c r="E67" s="21"/>
      <c r="F67" s="21"/>
      <c r="G67" s="21"/>
      <c r="H67" s="21"/>
      <c r="I67" s="21"/>
      <c r="J67" s="21"/>
    </row>
    <row r="68" spans="1:12" x14ac:dyDescent="0.55000000000000004">
      <c r="B68" s="558" t="s">
        <v>712</v>
      </c>
      <c r="C68" s="558"/>
      <c r="D68" s="158">
        <f>SUM('4.WS-แผน จน.'!E8)</f>
        <v>1700000</v>
      </c>
      <c r="E68" s="21"/>
      <c r="F68" s="21"/>
      <c r="G68" s="21"/>
      <c r="H68" s="21"/>
      <c r="I68" s="21"/>
      <c r="J68" s="21"/>
    </row>
    <row r="69" spans="1:12" x14ac:dyDescent="0.55000000000000004">
      <c r="B69" s="558" t="s">
        <v>713</v>
      </c>
      <c r="C69" s="558"/>
      <c r="D69" s="158">
        <f>SUM('4.WS-แผน จน.'!E9)</f>
        <v>4186481.59</v>
      </c>
      <c r="E69" s="21"/>
      <c r="F69" s="21"/>
      <c r="G69" s="21"/>
      <c r="H69" s="21"/>
      <c r="I69" s="21"/>
      <c r="J69" s="21"/>
    </row>
    <row r="70" spans="1:12" x14ac:dyDescent="0.55000000000000004">
      <c r="B70" s="558" t="s">
        <v>804</v>
      </c>
      <c r="C70" s="558"/>
      <c r="D70" s="158">
        <f>SUM('4.WS-แผน จน.'!E10)</f>
        <v>4175048.92</v>
      </c>
      <c r="E70" s="21"/>
      <c r="F70" s="21"/>
      <c r="G70" s="21"/>
      <c r="H70" s="21"/>
      <c r="I70" s="21"/>
      <c r="J70" s="21"/>
      <c r="K70" s="641"/>
      <c r="L70" s="641"/>
    </row>
    <row r="71" spans="1:12" x14ac:dyDescent="0.55000000000000004">
      <c r="B71" s="558" t="s">
        <v>714</v>
      </c>
      <c r="C71" s="558"/>
      <c r="D71" s="158">
        <f>SUM('4.WS-แผน จน.'!E11)</f>
        <v>3553937.2</v>
      </c>
      <c r="E71" s="21"/>
      <c r="F71" s="21"/>
      <c r="G71" s="21"/>
      <c r="H71" s="21"/>
      <c r="I71" s="21"/>
      <c r="J71" s="21"/>
    </row>
    <row r="72" spans="1:12" x14ac:dyDescent="0.55000000000000004">
      <c r="B72" s="559" t="s">
        <v>666</v>
      </c>
      <c r="C72" s="559"/>
      <c r="D72" s="178">
        <f>SUM(D64:D71)</f>
        <v>52814539.99000001</v>
      </c>
      <c r="E72" s="21"/>
      <c r="F72" s="21"/>
      <c r="G72" s="21"/>
      <c r="H72" s="21"/>
      <c r="I72" s="21"/>
      <c r="J72" s="21"/>
    </row>
    <row r="73" spans="1:12" ht="13.5" customHeight="1" x14ac:dyDescent="0.55000000000000004">
      <c r="B73" s="21"/>
      <c r="D73" s="24"/>
      <c r="E73" s="21"/>
      <c r="F73" s="21"/>
      <c r="G73" s="21"/>
      <c r="H73" s="21"/>
      <c r="I73" s="21"/>
      <c r="J73" s="21"/>
    </row>
    <row r="74" spans="1:12" x14ac:dyDescent="0.55000000000000004">
      <c r="A74" s="156" t="s">
        <v>753</v>
      </c>
      <c r="C74" s="156"/>
      <c r="D74" s="127"/>
      <c r="E74" s="156"/>
      <c r="F74" s="156"/>
      <c r="G74" s="156"/>
      <c r="H74" s="156"/>
      <c r="I74" s="21"/>
      <c r="J74" s="21"/>
    </row>
    <row r="75" spans="1:12" x14ac:dyDescent="0.55000000000000004">
      <c r="B75" s="563" t="s">
        <v>1557</v>
      </c>
      <c r="C75" s="563"/>
      <c r="D75" s="207" t="s">
        <v>707</v>
      </c>
      <c r="E75" s="21"/>
      <c r="F75" s="21"/>
      <c r="G75" s="21"/>
      <c r="H75" s="21"/>
      <c r="I75" s="21"/>
      <c r="J75" s="21"/>
    </row>
    <row r="76" spans="1:12" x14ac:dyDescent="0.55000000000000004">
      <c r="B76" s="557" t="s">
        <v>715</v>
      </c>
      <c r="C76" s="557"/>
      <c r="D76" s="158">
        <f>SUM('5.WS-แผน ลน.'!E4)</f>
        <v>50634283</v>
      </c>
      <c r="E76" s="21"/>
      <c r="F76" s="21"/>
      <c r="G76" s="21"/>
      <c r="H76" s="21"/>
    </row>
    <row r="77" spans="1:12" x14ac:dyDescent="0.55000000000000004">
      <c r="B77" s="557" t="s">
        <v>716</v>
      </c>
      <c r="C77" s="557"/>
      <c r="D77" s="158">
        <f>SUM('5.WS-แผน ลน.'!E5)</f>
        <v>2300007</v>
      </c>
      <c r="E77" s="21"/>
      <c r="F77" s="21"/>
      <c r="G77" s="21"/>
      <c r="H77" s="21"/>
    </row>
    <row r="78" spans="1:12" x14ac:dyDescent="0.55000000000000004">
      <c r="B78" s="557" t="s">
        <v>717</v>
      </c>
      <c r="C78" s="557"/>
      <c r="D78" s="158">
        <f>SUM('5.WS-แผน ลน.'!E6)</f>
        <v>12251402</v>
      </c>
      <c r="E78" s="21"/>
      <c r="F78" s="21"/>
      <c r="G78" s="21"/>
      <c r="H78" s="21"/>
    </row>
    <row r="79" spans="1:12" x14ac:dyDescent="0.55000000000000004">
      <c r="B79" s="557" t="s">
        <v>718</v>
      </c>
      <c r="C79" s="557"/>
      <c r="D79" s="158">
        <f>SUM('5.WS-แผน ลน.'!E7)</f>
        <v>0</v>
      </c>
      <c r="E79" s="21"/>
      <c r="F79" s="21"/>
      <c r="G79" s="21"/>
      <c r="H79" s="21"/>
    </row>
    <row r="80" spans="1:12" x14ac:dyDescent="0.55000000000000004">
      <c r="B80" s="557" t="s">
        <v>719</v>
      </c>
      <c r="C80" s="557"/>
      <c r="D80" s="158">
        <f>SUM('5.WS-แผน ลน.'!E8)</f>
        <v>0</v>
      </c>
      <c r="E80" s="21"/>
      <c r="F80" s="21"/>
      <c r="G80" s="21"/>
      <c r="H80" s="21"/>
    </row>
    <row r="81" spans="1:15" x14ac:dyDescent="0.55000000000000004">
      <c r="B81" s="557" t="s">
        <v>720</v>
      </c>
      <c r="C81" s="557"/>
      <c r="D81" s="158">
        <f>SUM('5.WS-แผน ลน.'!E9)</f>
        <v>1248156.18</v>
      </c>
      <c r="E81" s="21"/>
      <c r="F81" s="21"/>
      <c r="G81" s="21"/>
      <c r="H81" s="21"/>
    </row>
    <row r="82" spans="1:15" x14ac:dyDescent="0.55000000000000004">
      <c r="B82" s="557" t="s">
        <v>721</v>
      </c>
      <c r="C82" s="557"/>
      <c r="D82" s="158">
        <f>SUM('5.WS-แผน ลน.'!E10)</f>
        <v>1395034</v>
      </c>
    </row>
    <row r="83" spans="1:15" x14ac:dyDescent="0.55000000000000004">
      <c r="B83" s="559" t="s">
        <v>666</v>
      </c>
      <c r="C83" s="559"/>
      <c r="D83" s="178">
        <f>SUM(D76:D82)</f>
        <v>67828882.180000007</v>
      </c>
      <c r="E83" s="21"/>
      <c r="F83" s="21"/>
      <c r="G83" s="21"/>
      <c r="H83" s="21"/>
      <c r="I83" s="21"/>
      <c r="J83" s="21"/>
    </row>
    <row r="84" spans="1:15" x14ac:dyDescent="0.55000000000000004">
      <c r="B84" s="21"/>
      <c r="D84" s="24"/>
    </row>
    <row r="85" spans="1:15" x14ac:dyDescent="0.55000000000000004">
      <c r="A85" s="156" t="s">
        <v>754</v>
      </c>
      <c r="C85" s="156"/>
      <c r="D85" s="213" t="s">
        <v>707</v>
      </c>
      <c r="E85" s="156"/>
      <c r="F85" s="156"/>
      <c r="G85" s="156"/>
      <c r="H85" s="156"/>
    </row>
    <row r="86" spans="1:15" x14ac:dyDescent="0.55000000000000004">
      <c r="A86" s="642"/>
      <c r="B86" s="557" t="s">
        <v>1558</v>
      </c>
      <c r="C86" s="557"/>
      <c r="D86" s="185">
        <f>SUM('6.WS-แผนลงทุน'!G4)</f>
        <v>4051150</v>
      </c>
      <c r="E86" s="152"/>
      <c r="F86" s="152"/>
      <c r="G86" s="152"/>
      <c r="H86" s="152"/>
    </row>
    <row r="87" spans="1:15" x14ac:dyDescent="0.55000000000000004">
      <c r="A87" s="642"/>
      <c r="B87" s="557" t="s">
        <v>1559</v>
      </c>
      <c r="C87" s="557"/>
      <c r="D87" s="185">
        <f>SUM('6.WS-แผนลงทุน'!G5)</f>
        <v>4033532.2399999993</v>
      </c>
      <c r="E87" s="152"/>
      <c r="F87" s="152"/>
      <c r="G87" s="152"/>
      <c r="H87" s="152"/>
      <c r="K87" s="21"/>
      <c r="L87" s="21"/>
      <c r="M87" s="21"/>
      <c r="N87" s="21"/>
      <c r="O87" s="21"/>
    </row>
    <row r="88" spans="1:15" x14ac:dyDescent="0.55000000000000004">
      <c r="A88" s="642"/>
      <c r="B88" s="557" t="s">
        <v>1560</v>
      </c>
      <c r="C88" s="557"/>
      <c r="D88" s="185">
        <f>SUM('6.WS-แผนลงทุน'!G6)</f>
        <v>0</v>
      </c>
      <c r="E88" s="152">
        <f>SUM(D87:D88)</f>
        <v>4033532.2399999993</v>
      </c>
      <c r="F88" s="152"/>
      <c r="G88" s="152"/>
      <c r="H88" s="152"/>
      <c r="K88" s="21"/>
      <c r="L88" s="21"/>
      <c r="M88" s="21"/>
      <c r="N88" s="21"/>
      <c r="O88" s="21"/>
    </row>
    <row r="89" spans="1:15" x14ac:dyDescent="0.55000000000000004">
      <c r="B89" s="559" t="s">
        <v>666</v>
      </c>
      <c r="C89" s="559"/>
      <c r="D89" s="178">
        <f>SUM(D86:D88)</f>
        <v>8084682.2399999993</v>
      </c>
      <c r="K89" s="21"/>
      <c r="L89" s="21"/>
      <c r="M89" s="21"/>
      <c r="N89" s="21"/>
      <c r="O89" s="21"/>
    </row>
    <row r="90" spans="1:15" x14ac:dyDescent="0.55000000000000004">
      <c r="K90" s="21"/>
      <c r="L90" s="21"/>
      <c r="M90" s="21"/>
      <c r="N90" s="21"/>
      <c r="O90" s="21"/>
    </row>
    <row r="91" spans="1:15" x14ac:dyDescent="0.55000000000000004">
      <c r="B91" s="156" t="s">
        <v>755</v>
      </c>
      <c r="C91" s="156"/>
      <c r="D91" s="180" t="s">
        <v>707</v>
      </c>
      <c r="E91" s="156"/>
      <c r="F91" s="156"/>
      <c r="G91" s="156"/>
      <c r="H91" s="156"/>
    </row>
    <row r="92" spans="1:15" x14ac:dyDescent="0.55000000000000004">
      <c r="A92" s="642"/>
      <c r="B92" s="560" t="s">
        <v>794</v>
      </c>
      <c r="C92" s="560"/>
      <c r="D92" s="20">
        <f>+'7.WS-แผน รพ.สต.'!C25</f>
        <v>6630000</v>
      </c>
      <c r="E92" s="21"/>
      <c r="F92" s="21"/>
      <c r="G92" s="21"/>
      <c r="H92" s="21"/>
    </row>
    <row r="93" spans="1:15" x14ac:dyDescent="0.55000000000000004">
      <c r="A93" s="642"/>
      <c r="B93" s="557" t="s">
        <v>791</v>
      </c>
      <c r="C93" s="557"/>
      <c r="D93" s="20">
        <f>+'7.WS-แผน รพ.สต.'!D25</f>
        <v>6929832</v>
      </c>
      <c r="E93" s="21"/>
      <c r="F93" s="21"/>
      <c r="G93" s="21"/>
      <c r="H93" s="21"/>
    </row>
    <row r="94" spans="1:15" x14ac:dyDescent="0.55000000000000004">
      <c r="A94" s="642"/>
      <c r="B94" s="561" t="s">
        <v>789</v>
      </c>
      <c r="C94" s="561"/>
      <c r="D94" s="20">
        <f>+'7.WS-แผน รพ.สต.'!E25</f>
        <v>4350000</v>
      </c>
      <c r="E94" s="21"/>
      <c r="F94" s="21"/>
      <c r="G94" s="21"/>
      <c r="H94" s="21"/>
    </row>
    <row r="95" spans="1:15" x14ac:dyDescent="0.55000000000000004">
      <c r="B95" s="561" t="s">
        <v>790</v>
      </c>
      <c r="C95" s="561"/>
      <c r="D95" s="20">
        <f>+'7.WS-แผน รพ.สต.'!F25</f>
        <v>931525.94000000018</v>
      </c>
    </row>
    <row r="96" spans="1:15" x14ac:dyDescent="0.55000000000000004">
      <c r="B96" s="559" t="s">
        <v>666</v>
      </c>
      <c r="C96" s="559"/>
      <c r="D96" s="178">
        <f>SUM(D92:D95)</f>
        <v>18841357.940000001</v>
      </c>
    </row>
  </sheetData>
  <mergeCells count="52">
    <mergeCell ref="H3:M3"/>
    <mergeCell ref="K34:L34"/>
    <mergeCell ref="K35:L35"/>
    <mergeCell ref="B53:C53"/>
    <mergeCell ref="A1:E1"/>
    <mergeCell ref="A3:E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  <mergeCell ref="A2:E2"/>
    <mergeCell ref="B59:C59"/>
    <mergeCell ref="B63:C63"/>
    <mergeCell ref="B60:C60"/>
    <mergeCell ref="B64:C64"/>
    <mergeCell ref="B65:C65"/>
    <mergeCell ref="B54:C54"/>
    <mergeCell ref="B55:C55"/>
    <mergeCell ref="B56:C56"/>
    <mergeCell ref="B57:C57"/>
    <mergeCell ref="B58:C58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L5:L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L5:M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24" right="0.17" top="0.54" bottom="0.67" header="0.57999999999999996" footer="0.2"/>
  <pageSetup paperSize="9" scale="70" orientation="portrait" r:id="rId1"/>
  <headerFooter>
    <oddFooter>&amp;L
Planfin60&amp;R
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7:K17"/>
  <sheetViews>
    <sheetView workbookViewId="0">
      <selection activeCell="K14" sqref="K14"/>
    </sheetView>
  </sheetViews>
  <sheetFormatPr defaultRowHeight="14.25" x14ac:dyDescent="0.2"/>
  <sheetData>
    <row r="7" spans="9:11" x14ac:dyDescent="0.2">
      <c r="I7">
        <v>939600</v>
      </c>
      <c r="K7">
        <v>200000</v>
      </c>
    </row>
    <row r="8" spans="9:11" x14ac:dyDescent="0.2">
      <c r="I8">
        <v>450000</v>
      </c>
      <c r="K8">
        <v>245000</v>
      </c>
    </row>
    <row r="9" spans="9:11" x14ac:dyDescent="0.2">
      <c r="I9">
        <v>292565.48</v>
      </c>
      <c r="K9">
        <v>787000</v>
      </c>
    </row>
    <row r="10" spans="9:11" x14ac:dyDescent="0.2">
      <c r="I10">
        <v>181422.15</v>
      </c>
      <c r="K10">
        <v>50000</v>
      </c>
    </row>
    <row r="11" spans="9:11" x14ac:dyDescent="0.2">
      <c r="I11">
        <v>181422.15</v>
      </c>
      <c r="K11">
        <v>75000</v>
      </c>
    </row>
    <row r="12" spans="9:11" x14ac:dyDescent="0.2">
      <c r="I12">
        <v>137840.82</v>
      </c>
      <c r="K12">
        <v>20000</v>
      </c>
    </row>
    <row r="13" spans="9:11" x14ac:dyDescent="0.2">
      <c r="I13">
        <v>137840.82</v>
      </c>
      <c r="K13">
        <v>20000</v>
      </c>
    </row>
    <row r="14" spans="9:11" x14ac:dyDescent="0.2">
      <c r="I14">
        <v>137840.82</v>
      </c>
      <c r="K14">
        <f>SUM(K7:K13)</f>
        <v>1397000</v>
      </c>
    </row>
    <row r="15" spans="9:11" x14ac:dyDescent="0.2">
      <c r="I15">
        <v>89000</v>
      </c>
    </row>
    <row r="16" spans="9:11" x14ac:dyDescent="0.2">
      <c r="I16">
        <v>89000</v>
      </c>
    </row>
    <row r="17" spans="9:9" x14ac:dyDescent="0.2">
      <c r="I17">
        <f>SUM(I7:I16)</f>
        <v>2636532.2399999993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zoomScale="90" zoomScaleNormal="90" workbookViewId="0">
      <selection activeCell="D6" sqref="D6"/>
    </sheetView>
  </sheetViews>
  <sheetFormatPr defaultColWidth="9" defaultRowHeight="24" x14ac:dyDescent="0.55000000000000004"/>
  <cols>
    <col min="1" max="1" width="2.125" style="1" customWidth="1"/>
    <col min="2" max="2" width="3.125" style="1" customWidth="1"/>
    <col min="3" max="3" width="10.875" style="320" customWidth="1"/>
    <col min="4" max="4" width="55.625" style="1" customWidth="1"/>
    <col min="5" max="5" width="15.375" style="1" customWidth="1"/>
    <col min="6" max="6" width="15" style="1" customWidth="1"/>
    <col min="7" max="7" width="18.25" style="1" customWidth="1"/>
    <col min="8" max="9" width="9" style="1"/>
    <col min="10" max="10" width="18" style="36" customWidth="1"/>
    <col min="11" max="11" width="11.75" style="1" bestFit="1" customWidth="1"/>
    <col min="12" max="16384" width="9" style="1"/>
  </cols>
  <sheetData>
    <row r="1" spans="3:10" ht="26.25" x14ac:dyDescent="0.4">
      <c r="C1" s="313"/>
      <c r="D1" s="78" t="s">
        <v>742</v>
      </c>
      <c r="E1" s="573">
        <v>2561</v>
      </c>
      <c r="F1" s="574"/>
      <c r="G1" s="575"/>
    </row>
    <row r="2" spans="3:10" s="3" customFormat="1" ht="53.25" customHeight="1" x14ac:dyDescent="0.55000000000000004">
      <c r="C2" s="314">
        <v>1</v>
      </c>
      <c r="D2" s="39" t="s">
        <v>637</v>
      </c>
      <c r="E2" s="4" t="s">
        <v>641</v>
      </c>
      <c r="F2" s="32" t="s">
        <v>643</v>
      </c>
      <c r="G2" s="42" t="s">
        <v>642</v>
      </c>
      <c r="J2" s="37"/>
    </row>
    <row r="3" spans="3:10" x14ac:dyDescent="0.55000000000000004">
      <c r="C3" s="315">
        <v>41010</v>
      </c>
      <c r="D3" s="43" t="s">
        <v>1</v>
      </c>
      <c r="E3" s="29">
        <v>130000</v>
      </c>
      <c r="F3" s="5">
        <f>G3/E3</f>
        <v>462.00642653846148</v>
      </c>
      <c r="G3" s="44">
        <f>SUMIF('1.WS-Re-Exp'!$E$3:$E$599,Revenue!C3,'1.WS-Re-Exp'!$C$3:$C$599)</f>
        <v>60060835.449999996</v>
      </c>
    </row>
    <row r="4" spans="3:10" x14ac:dyDescent="0.55000000000000004">
      <c r="C4" s="315">
        <v>41020</v>
      </c>
      <c r="D4" s="43" t="s">
        <v>5</v>
      </c>
      <c r="E4" s="30">
        <v>0</v>
      </c>
      <c r="F4" s="6" t="e">
        <f t="shared" ref="F4:F10" si="0">G4/E4</f>
        <v>#DIV/0!</v>
      </c>
      <c r="G4" s="45">
        <f>SUMIF('1.WS-Re-Exp'!$E$3:$E$599,Revenue!C4,'1.WS-Re-Exp'!$C$3:$C$599)</f>
        <v>0</v>
      </c>
      <c r="H4" s="1">
        <v>1</v>
      </c>
    </row>
    <row r="5" spans="3:10" x14ac:dyDescent="0.55000000000000004">
      <c r="C5" s="315">
        <v>41030</v>
      </c>
      <c r="D5" s="43" t="s">
        <v>679</v>
      </c>
      <c r="E5" s="30">
        <v>5200</v>
      </c>
      <c r="F5" s="6">
        <f t="shared" si="0"/>
        <v>200.80421153846154</v>
      </c>
      <c r="G5" s="45">
        <f>SUMIF('1.WS-Re-Exp'!$E$3:$E$599,Revenue!C5,'1.WS-Re-Exp'!$C$3:$C$599)</f>
        <v>1044181.9</v>
      </c>
    </row>
    <row r="6" spans="3:10" x14ac:dyDescent="0.55000000000000004">
      <c r="C6" s="315">
        <v>41040</v>
      </c>
      <c r="D6" s="43" t="s">
        <v>7</v>
      </c>
      <c r="E6" s="30">
        <v>26380</v>
      </c>
      <c r="F6" s="6">
        <f t="shared" si="0"/>
        <v>321.71635670962854</v>
      </c>
      <c r="G6" s="45">
        <f>SUMIF('1.WS-Re-Exp'!$E$3:$E$599,Revenue!C6,'1.WS-Re-Exp'!$C$3:$C$599)</f>
        <v>8486877.4900000002</v>
      </c>
    </row>
    <row r="7" spans="3:10" x14ac:dyDescent="0.55000000000000004">
      <c r="C7" s="315">
        <v>41050</v>
      </c>
      <c r="D7" s="43" t="s">
        <v>9</v>
      </c>
      <c r="E7" s="30">
        <v>17000</v>
      </c>
      <c r="F7" s="6">
        <f t="shared" si="0"/>
        <v>198.49136705882356</v>
      </c>
      <c r="G7" s="45">
        <f>SUMIF('1.WS-Re-Exp'!$E$3:$E$599,Revenue!C7,'1.WS-Re-Exp'!$C$3:$C$599)</f>
        <v>3374353.24</v>
      </c>
    </row>
    <row r="8" spans="3:10" x14ac:dyDescent="0.55000000000000004">
      <c r="C8" s="315">
        <v>41060</v>
      </c>
      <c r="D8" s="43" t="s">
        <v>11</v>
      </c>
      <c r="E8" s="30">
        <v>7155</v>
      </c>
      <c r="F8" s="6">
        <f t="shared" si="0"/>
        <v>788.16654088050313</v>
      </c>
      <c r="G8" s="45">
        <f>SUMIF('1.WS-Re-Exp'!$E$3:$E$599,Revenue!C8,'1.WS-Re-Exp'!$C$3:$C$599)</f>
        <v>5639331.5999999996</v>
      </c>
    </row>
    <row r="9" spans="3:10" x14ac:dyDescent="0.55000000000000004">
      <c r="C9" s="315">
        <v>41070</v>
      </c>
      <c r="D9" s="43" t="s">
        <v>13</v>
      </c>
      <c r="E9" s="30">
        <v>5013</v>
      </c>
      <c r="F9" s="6">
        <f t="shared" si="0"/>
        <v>1246.7360861759425</v>
      </c>
      <c r="G9" s="45">
        <f>SUMIF('1.WS-Re-Exp'!$E$3:$E$599,Revenue!C9,'1.WS-Re-Exp'!$C$3:$C$599)</f>
        <v>6249888</v>
      </c>
    </row>
    <row r="10" spans="3:10" x14ac:dyDescent="0.55000000000000004">
      <c r="C10" s="315">
        <v>41111</v>
      </c>
      <c r="D10" s="16" t="s">
        <v>677</v>
      </c>
      <c r="E10" s="33">
        <f>SUM(E3:E9)</f>
        <v>190748</v>
      </c>
      <c r="F10" s="6">
        <f t="shared" si="0"/>
        <v>444.8563952439867</v>
      </c>
      <c r="G10" s="46">
        <f>SUM(G3:G9)</f>
        <v>84855467.679999977</v>
      </c>
    </row>
    <row r="11" spans="3:10" x14ac:dyDescent="0.55000000000000004">
      <c r="C11" s="316">
        <v>2</v>
      </c>
      <c r="D11" s="40" t="s">
        <v>740</v>
      </c>
      <c r="E11" s="321" t="s">
        <v>792</v>
      </c>
      <c r="F11" s="322" t="s">
        <v>640</v>
      </c>
      <c r="G11" s="323" t="s">
        <v>741</v>
      </c>
    </row>
    <row r="12" spans="3:10" x14ac:dyDescent="0.55000000000000004">
      <c r="C12" s="315">
        <v>42010</v>
      </c>
      <c r="D12" s="43" t="s">
        <v>1</v>
      </c>
      <c r="E12" s="31">
        <v>2600</v>
      </c>
      <c r="F12" s="7">
        <f t="shared" ref="F12:F19" si="1">G12/E12</f>
        <v>7459.0464923076916</v>
      </c>
      <c r="G12" s="45">
        <f>SUMIF('1.WS-Re-Exp'!$E$3:$E$599,Revenue!C12,'1.WS-Re-Exp'!$C$3:$C$599)</f>
        <v>19393520.879999999</v>
      </c>
    </row>
    <row r="13" spans="3:10" x14ac:dyDescent="0.55000000000000004">
      <c r="C13" s="315">
        <v>42020</v>
      </c>
      <c r="D13" s="43" t="s">
        <v>5</v>
      </c>
      <c r="E13" s="31">
        <v>12</v>
      </c>
      <c r="F13" s="7">
        <f t="shared" si="1"/>
        <v>16666.666666666668</v>
      </c>
      <c r="G13" s="45">
        <f>SUMIF('1.WS-Re-Exp'!$E$3:$E$599,Revenue!C13,'1.WS-Re-Exp'!$C$3:$C$599)</f>
        <v>200000</v>
      </c>
      <c r="H13" s="1">
        <v>2</v>
      </c>
    </row>
    <row r="14" spans="3:10" x14ac:dyDescent="0.55000000000000004">
      <c r="C14" s="315">
        <v>42030</v>
      </c>
      <c r="D14" s="43" t="s">
        <v>679</v>
      </c>
      <c r="E14" s="31">
        <v>15</v>
      </c>
      <c r="F14" s="7">
        <f t="shared" si="1"/>
        <v>10617.870666666666</v>
      </c>
      <c r="G14" s="45">
        <f>SUMIF('1.WS-Re-Exp'!$E$3:$E$599,Revenue!C14,'1.WS-Re-Exp'!$C$3:$C$599)</f>
        <v>159268.06</v>
      </c>
    </row>
    <row r="15" spans="3:10" x14ac:dyDescent="0.55000000000000004">
      <c r="C15" s="315">
        <v>42040</v>
      </c>
      <c r="D15" s="43" t="s">
        <v>7</v>
      </c>
      <c r="E15" s="31">
        <v>300</v>
      </c>
      <c r="F15" s="7">
        <f t="shared" si="1"/>
        <v>8869.9624999999996</v>
      </c>
      <c r="G15" s="45">
        <f>SUMIF('1.WS-Re-Exp'!$E$3:$E$599,Revenue!C15,'1.WS-Re-Exp'!$C$3:$C$599)</f>
        <v>2660988.75</v>
      </c>
    </row>
    <row r="16" spans="3:10" x14ac:dyDescent="0.55000000000000004">
      <c r="C16" s="315">
        <v>42050</v>
      </c>
      <c r="D16" s="43" t="s">
        <v>9</v>
      </c>
      <c r="E16" s="31">
        <v>150</v>
      </c>
      <c r="F16" s="7">
        <f t="shared" si="1"/>
        <v>5096.5717333333332</v>
      </c>
      <c r="G16" s="45">
        <f>SUMIF('1.WS-Re-Exp'!$E$3:$E$599,Revenue!C16,'1.WS-Re-Exp'!$C$3:$C$599)</f>
        <v>764485.76</v>
      </c>
    </row>
    <row r="17" spans="3:11" x14ac:dyDescent="0.55000000000000004">
      <c r="C17" s="315">
        <v>42060</v>
      </c>
      <c r="D17" s="43" t="s">
        <v>11</v>
      </c>
      <c r="E17" s="31">
        <v>46.92</v>
      </c>
      <c r="F17" s="7">
        <f t="shared" si="1"/>
        <v>12540.366581415174</v>
      </c>
      <c r="G17" s="45">
        <f>SUMIF('1.WS-Re-Exp'!$E$3:$E$599,Revenue!C17,'1.WS-Re-Exp'!$C$3:$C$599)</f>
        <v>588394</v>
      </c>
    </row>
    <row r="18" spans="3:11" x14ac:dyDescent="0.55000000000000004">
      <c r="C18" s="315">
        <v>42070</v>
      </c>
      <c r="D18" s="43" t="s">
        <v>13</v>
      </c>
      <c r="E18" s="31">
        <v>86.64</v>
      </c>
      <c r="F18" s="7">
        <f t="shared" si="1"/>
        <v>47178.335641735917</v>
      </c>
      <c r="G18" s="45">
        <f>SUMIF('1.WS-Re-Exp'!$E$3:$E$599,Revenue!C18,'1.WS-Re-Exp'!$C$3:$C$599)</f>
        <v>4087531</v>
      </c>
    </row>
    <row r="19" spans="3:11" x14ac:dyDescent="0.55000000000000004">
      <c r="C19" s="315">
        <v>42222</v>
      </c>
      <c r="D19" s="16" t="s">
        <v>678</v>
      </c>
      <c r="E19" s="13">
        <v>3210.56</v>
      </c>
      <c r="F19" s="7">
        <f t="shared" si="1"/>
        <v>8675.8037382886469</v>
      </c>
      <c r="G19" s="46">
        <f>SUM(G12:G18)</f>
        <v>27854188.449999999</v>
      </c>
    </row>
    <row r="20" spans="3:11" x14ac:dyDescent="0.55000000000000004">
      <c r="C20" s="316">
        <v>3</v>
      </c>
      <c r="D20" s="40" t="s">
        <v>664</v>
      </c>
      <c r="E20" s="8"/>
      <c r="F20" s="7"/>
      <c r="G20" s="45"/>
    </row>
    <row r="21" spans="3:11" x14ac:dyDescent="0.55000000000000004">
      <c r="C21" s="315">
        <v>43010</v>
      </c>
      <c r="D21" s="43" t="s">
        <v>1</v>
      </c>
      <c r="E21" s="8"/>
      <c r="F21" s="7"/>
      <c r="G21" s="45">
        <f>SUMIF('1.WS-Re-Exp'!$E$3:$E$599,Revenue!C21,'1.WS-Re-Exp'!$C$3:$C$599)</f>
        <v>4548111.05</v>
      </c>
    </row>
    <row r="22" spans="3:11" x14ac:dyDescent="0.55000000000000004">
      <c r="C22" s="315">
        <v>43020</v>
      </c>
      <c r="D22" s="47" t="s">
        <v>7</v>
      </c>
      <c r="E22" s="8"/>
      <c r="F22" s="7"/>
      <c r="G22" s="45">
        <f>SUMIF('1.WS-Re-Exp'!$E$3:$E$599,Revenue!C22,'1.WS-Re-Exp'!$C$3:$C$599)</f>
        <v>300000</v>
      </c>
      <c r="H22" s="1">
        <v>3</v>
      </c>
    </row>
    <row r="23" spans="3:11" x14ac:dyDescent="0.55000000000000004">
      <c r="C23" s="315">
        <v>43030</v>
      </c>
      <c r="D23" s="43" t="s">
        <v>9</v>
      </c>
      <c r="E23" s="8"/>
      <c r="F23" s="7"/>
      <c r="G23" s="45">
        <f>SUMIF('1.WS-Re-Exp'!$E$3:$E$599,Revenue!C23,'1.WS-Re-Exp'!$C$3:$C$599)</f>
        <v>81641.600000000006</v>
      </c>
    </row>
    <row r="24" spans="3:11" x14ac:dyDescent="0.55000000000000004">
      <c r="C24" s="315">
        <v>43040</v>
      </c>
      <c r="D24" s="43" t="s">
        <v>11</v>
      </c>
      <c r="E24" s="8"/>
      <c r="F24" s="7"/>
      <c r="G24" s="45">
        <f>SUMIF('1.WS-Re-Exp'!$E$3:$E$599,Revenue!C24,'1.WS-Re-Exp'!$C$3:$C$599)</f>
        <v>2000000</v>
      </c>
    </row>
    <row r="25" spans="3:11" x14ac:dyDescent="0.55000000000000004">
      <c r="C25" s="315">
        <v>43050</v>
      </c>
      <c r="D25" s="43" t="s">
        <v>13</v>
      </c>
      <c r="E25" s="8"/>
      <c r="F25" s="7"/>
      <c r="G25" s="45">
        <f>SUMIF('1.WS-Re-Exp'!$E$3:$E$599,Revenue!C25,'1.WS-Re-Exp'!$C$3:$C$599)</f>
        <v>0</v>
      </c>
    </row>
    <row r="26" spans="3:11" ht="18" customHeight="1" x14ac:dyDescent="0.55000000000000004">
      <c r="C26" s="315">
        <v>43060</v>
      </c>
      <c r="D26" s="43" t="s">
        <v>3</v>
      </c>
      <c r="E26" s="8"/>
      <c r="F26" s="7"/>
      <c r="G26" s="45">
        <f>SUMIF('1.WS-Re-Exp'!$E$3:$E$599,Revenue!C26,'1.WS-Re-Exp'!$C$3:$C$599)</f>
        <v>300000</v>
      </c>
    </row>
    <row r="27" spans="3:11" s="9" customFormat="1" x14ac:dyDescent="0.55000000000000004">
      <c r="C27" s="317">
        <v>43333</v>
      </c>
      <c r="D27" s="48" t="s">
        <v>682</v>
      </c>
      <c r="E27" s="11"/>
      <c r="F27" s="12"/>
      <c r="G27" s="46">
        <f>SUM(G21:G26)</f>
        <v>7229752.6499999994</v>
      </c>
      <c r="J27" s="10"/>
    </row>
    <row r="28" spans="3:11" x14ac:dyDescent="0.55000000000000004">
      <c r="C28" s="316">
        <v>4</v>
      </c>
      <c r="D28" s="40" t="s">
        <v>749</v>
      </c>
      <c r="E28" s="7"/>
      <c r="F28" s="7"/>
      <c r="G28" s="49"/>
    </row>
    <row r="29" spans="3:11" x14ac:dyDescent="0.55000000000000004">
      <c r="C29" s="315">
        <v>44010</v>
      </c>
      <c r="D29" s="85" t="s">
        <v>668</v>
      </c>
      <c r="E29" s="86"/>
      <c r="F29" s="87"/>
      <c r="G29" s="88">
        <f>SUMIF('1.WS-Re-Exp'!$E$3:$E$599,Revenue!C29,'1.WS-Re-Exp'!$C$3:$C$599)</f>
        <v>-26500073.269999996</v>
      </c>
      <c r="K29" s="38"/>
    </row>
    <row r="30" spans="3:11" x14ac:dyDescent="0.55000000000000004">
      <c r="C30" s="315">
        <v>44020</v>
      </c>
      <c r="D30" s="85" t="s">
        <v>669</v>
      </c>
      <c r="E30" s="86"/>
      <c r="F30" s="87"/>
      <c r="G30" s="88">
        <f>SUMIF('1.WS-Re-Exp'!$E$3:$E$599,Revenue!C30,'1.WS-Re-Exp'!$C$3:$C$599)</f>
        <v>-47866.239999999991</v>
      </c>
      <c r="K30" s="38"/>
    </row>
    <row r="31" spans="3:11" x14ac:dyDescent="0.55000000000000004">
      <c r="C31" s="315">
        <v>44030</v>
      </c>
      <c r="D31" s="85" t="s">
        <v>670</v>
      </c>
      <c r="E31" s="86"/>
      <c r="F31" s="87"/>
      <c r="G31" s="88">
        <f>SUMIF('1.WS-Re-Exp'!$E$3:$E$599,Revenue!C31,'1.WS-Re-Exp'!$C$3:$C$599)</f>
        <v>1011.2799999999988</v>
      </c>
      <c r="K31" s="38"/>
    </row>
    <row r="32" spans="3:11" x14ac:dyDescent="0.55000000000000004">
      <c r="C32" s="315">
        <v>44040</v>
      </c>
      <c r="D32" s="85" t="s">
        <v>671</v>
      </c>
      <c r="E32" s="86"/>
      <c r="F32" s="87"/>
      <c r="G32" s="88">
        <f>SUMIF('1.WS-Re-Exp'!$E$3:$E$599,Revenue!C32,'1.WS-Re-Exp'!$C$3:$C$599)</f>
        <v>-1220480.6000000001</v>
      </c>
      <c r="K32" s="38"/>
    </row>
    <row r="33" spans="3:11" x14ac:dyDescent="0.55000000000000004">
      <c r="C33" s="315">
        <v>44050</v>
      </c>
      <c r="D33" s="85" t="s">
        <v>672</v>
      </c>
      <c r="E33" s="86"/>
      <c r="F33" s="87"/>
      <c r="G33" s="88">
        <f>SUMIF('1.WS-Re-Exp'!$E$3:$E$599,Revenue!C33,'1.WS-Re-Exp'!$C$3:$C$599)</f>
        <v>0</v>
      </c>
      <c r="K33" s="38"/>
    </row>
    <row r="34" spans="3:11" x14ac:dyDescent="0.55000000000000004">
      <c r="C34" s="315">
        <v>44444</v>
      </c>
      <c r="D34" s="89" t="s">
        <v>723</v>
      </c>
      <c r="E34" s="86"/>
      <c r="F34" s="87"/>
      <c r="G34" s="90">
        <f>SUM(G29:G33)</f>
        <v>-27767408.829999994</v>
      </c>
    </row>
    <row r="35" spans="3:11" x14ac:dyDescent="0.55000000000000004">
      <c r="C35" s="318">
        <v>5</v>
      </c>
      <c r="D35" s="40" t="s">
        <v>744</v>
      </c>
      <c r="E35" s="8"/>
      <c r="F35" s="7"/>
      <c r="G35" s="45"/>
    </row>
    <row r="36" spans="3:11" x14ac:dyDescent="0.55000000000000004">
      <c r="C36" s="315">
        <v>45010</v>
      </c>
      <c r="D36" s="87" t="s">
        <v>683</v>
      </c>
      <c r="E36" s="86"/>
      <c r="F36" s="87"/>
      <c r="G36" s="88">
        <f>SUM(G3,G12,G21,G29)</f>
        <v>57502394.109999999</v>
      </c>
      <c r="H36" s="1">
        <v>5</v>
      </c>
    </row>
    <row r="37" spans="3:11" x14ac:dyDescent="0.55000000000000004">
      <c r="C37" s="315">
        <v>45020</v>
      </c>
      <c r="D37" s="87" t="s">
        <v>684</v>
      </c>
      <c r="E37" s="86"/>
      <c r="F37" s="87"/>
      <c r="G37" s="88">
        <f>SUM(G4,G13)</f>
        <v>200000</v>
      </c>
    </row>
    <row r="38" spans="3:11" x14ac:dyDescent="0.55000000000000004">
      <c r="C38" s="315">
        <v>45030</v>
      </c>
      <c r="D38" s="87" t="s">
        <v>679</v>
      </c>
      <c r="E38" s="86"/>
      <c r="F38" s="87"/>
      <c r="G38" s="88">
        <f>SUM(G5,G14,G31)</f>
        <v>1204461.24</v>
      </c>
    </row>
    <row r="39" spans="3:11" x14ac:dyDescent="0.55000000000000004">
      <c r="C39" s="315">
        <v>45040</v>
      </c>
      <c r="D39" s="87" t="s">
        <v>685</v>
      </c>
      <c r="E39" s="86"/>
      <c r="F39" s="87"/>
      <c r="G39" s="88">
        <f>SUM(G6,G15,G22,G30)</f>
        <v>11400000</v>
      </c>
    </row>
    <row r="40" spans="3:11" x14ac:dyDescent="0.55000000000000004">
      <c r="C40" s="315">
        <v>45050</v>
      </c>
      <c r="D40" s="87" t="s">
        <v>686</v>
      </c>
      <c r="E40" s="86"/>
      <c r="F40" s="87"/>
      <c r="G40" s="88">
        <f>SUM(G7,G16,G23,G32)</f>
        <v>2999999.9999999995</v>
      </c>
    </row>
    <row r="41" spans="3:11" x14ac:dyDescent="0.55000000000000004">
      <c r="C41" s="315">
        <v>45060</v>
      </c>
      <c r="D41" s="87" t="s">
        <v>687</v>
      </c>
      <c r="E41" s="86"/>
      <c r="F41" s="87"/>
      <c r="G41" s="88">
        <f>SUM(G8,G17,G24,G33)</f>
        <v>8227725.5999999996</v>
      </c>
    </row>
    <row r="42" spans="3:11" x14ac:dyDescent="0.55000000000000004">
      <c r="C42" s="315">
        <v>45070</v>
      </c>
      <c r="D42" s="50" t="s">
        <v>13</v>
      </c>
      <c r="E42" s="8"/>
      <c r="F42" s="7"/>
      <c r="G42" s="45">
        <f>SUM(G9,G18,G25)</f>
        <v>10337419</v>
      </c>
    </row>
    <row r="43" spans="3:11" x14ac:dyDescent="0.55000000000000004">
      <c r="C43" s="315">
        <v>45080</v>
      </c>
      <c r="D43" s="51" t="s">
        <v>3</v>
      </c>
      <c r="E43" s="8"/>
      <c r="F43" s="7"/>
      <c r="G43" s="45">
        <f>G26</f>
        <v>300000</v>
      </c>
    </row>
    <row r="44" spans="3:11" x14ac:dyDescent="0.55000000000000004">
      <c r="C44" s="315">
        <v>45090</v>
      </c>
      <c r="D44" s="48" t="s">
        <v>688</v>
      </c>
      <c r="E44" s="8"/>
      <c r="F44" s="7"/>
      <c r="G44" s="46">
        <f>SUM(G36:G43)</f>
        <v>92171999.949999988</v>
      </c>
    </row>
    <row r="45" spans="3:11" s="2" customFormat="1" x14ac:dyDescent="0.55000000000000004">
      <c r="C45" s="315">
        <v>45100</v>
      </c>
      <c r="D45" s="43" t="s">
        <v>15</v>
      </c>
      <c r="E45" s="15"/>
      <c r="F45" s="16"/>
      <c r="G45" s="52">
        <f>SUMIF('1.WS-Re-Exp'!$E$3:$E$599,Revenue!C45,'1.WS-Re-Exp'!$C$3:$C$599)</f>
        <v>44797736.870000005</v>
      </c>
      <c r="J45" s="10"/>
    </row>
    <row r="46" spans="3:11" x14ac:dyDescent="0.55000000000000004">
      <c r="C46" s="315">
        <v>45110</v>
      </c>
      <c r="D46" s="7" t="s">
        <v>17</v>
      </c>
      <c r="E46" s="8"/>
      <c r="F46" s="7"/>
      <c r="G46" s="45">
        <f>SUMIF('1.WS-Re-Exp'!$E$3:$E$599,Revenue!C46,'1.WS-Re-Exp'!$C$3:$C$599)</f>
        <v>8265764.9699999997</v>
      </c>
    </row>
    <row r="47" spans="3:11" x14ac:dyDescent="0.55000000000000004">
      <c r="C47" s="315">
        <v>45555</v>
      </c>
      <c r="D47" s="16" t="s">
        <v>689</v>
      </c>
      <c r="E47" s="8"/>
      <c r="F47" s="7"/>
      <c r="G47" s="46">
        <f>SUM(G44:G46)</f>
        <v>145235501.78999999</v>
      </c>
    </row>
    <row r="48" spans="3:11" x14ac:dyDescent="0.55000000000000004">
      <c r="C48" s="318">
        <v>6</v>
      </c>
      <c r="D48" s="41" t="s">
        <v>690</v>
      </c>
      <c r="E48" s="8"/>
      <c r="F48" s="7"/>
      <c r="G48" s="45"/>
    </row>
    <row r="49" spans="3:7" x14ac:dyDescent="0.55000000000000004">
      <c r="C49" s="315">
        <v>46010</v>
      </c>
      <c r="D49" s="7" t="s">
        <v>673</v>
      </c>
      <c r="E49" s="8"/>
      <c r="F49" s="7"/>
      <c r="G49" s="45">
        <f>SUMIF('1.WS-Re-Exp'!$E$3:$E$599,Revenue!C49,'1.WS-Re-Exp'!$C$3:$C$599)</f>
        <v>0</v>
      </c>
    </row>
    <row r="50" spans="3:7" x14ac:dyDescent="0.55000000000000004">
      <c r="C50" s="315">
        <v>46020</v>
      </c>
      <c r="D50" s="7" t="s">
        <v>674</v>
      </c>
      <c r="E50" s="8"/>
      <c r="F50" s="7"/>
      <c r="G50" s="45">
        <f>SUMIF('1.WS-Re-Exp'!$E$3:$E$599,Revenue!C50,'1.WS-Re-Exp'!$C$3:$C$599)</f>
        <v>4033630.73</v>
      </c>
    </row>
    <row r="51" spans="3:7" x14ac:dyDescent="0.55000000000000004">
      <c r="C51" s="315">
        <v>46030</v>
      </c>
      <c r="D51" s="7" t="s">
        <v>675</v>
      </c>
      <c r="E51" s="8"/>
      <c r="F51" s="7"/>
      <c r="G51" s="45">
        <f>SUMIF('1.WS-Re-Exp'!$E$3:$E$599,Revenue!C51,'1.WS-Re-Exp'!$C$3:$C$599)</f>
        <v>0</v>
      </c>
    </row>
    <row r="52" spans="3:7" ht="24.75" thickBot="1" x14ac:dyDescent="0.6">
      <c r="C52" s="315" t="s">
        <v>725</v>
      </c>
      <c r="D52" s="12" t="s">
        <v>676</v>
      </c>
      <c r="E52" s="7"/>
      <c r="F52" s="7"/>
      <c r="G52" s="53">
        <f>SUM(G47,G49:G51)</f>
        <v>149269132.51999998</v>
      </c>
    </row>
    <row r="53" spans="3:7" ht="24.75" thickBot="1" x14ac:dyDescent="0.6">
      <c r="C53" s="319"/>
      <c r="D53" s="54"/>
      <c r="E53" s="54"/>
      <c r="F53" s="54"/>
      <c r="G53" s="55"/>
    </row>
    <row r="55" spans="3:7" x14ac:dyDescent="0.55000000000000004">
      <c r="E55" s="9" t="s">
        <v>750</v>
      </c>
    </row>
    <row r="56" spans="3:7" x14ac:dyDescent="0.55000000000000004">
      <c r="E56" s="19" t="s">
        <v>751</v>
      </c>
    </row>
  </sheetData>
  <mergeCells count="1">
    <mergeCell ref="E1:G1"/>
  </mergeCells>
  <pageMargins left="0.98425196850393704" right="0.15748031496062992" top="0.55118110236220474" bottom="0.55118110236220474" header="0.31496062992125984" footer="0.31496062992125984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F43"/>
  <sheetViews>
    <sheetView topLeftCell="A13" zoomScaleNormal="100" workbookViewId="0">
      <selection activeCell="D31" sqref="D31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7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3" style="1" customWidth="1"/>
    <col min="8" max="16384" width="9" style="1"/>
  </cols>
  <sheetData>
    <row r="1" spans="3:6" ht="24" customHeight="1" x14ac:dyDescent="0.65">
      <c r="C1" s="576" t="s">
        <v>802</v>
      </c>
      <c r="D1" s="577"/>
      <c r="E1" s="99" t="s">
        <v>1664</v>
      </c>
      <c r="F1" s="57"/>
    </row>
    <row r="2" spans="3:6" s="14" customFormat="1" ht="24" x14ac:dyDescent="0.2">
      <c r="C2" s="100">
        <v>1</v>
      </c>
      <c r="D2" s="93" t="s">
        <v>639</v>
      </c>
      <c r="E2" s="101" t="s">
        <v>665</v>
      </c>
      <c r="F2" s="92" t="s">
        <v>739</v>
      </c>
    </row>
    <row r="3" spans="3:6" x14ac:dyDescent="0.5">
      <c r="C3" s="102">
        <v>51010</v>
      </c>
      <c r="D3" s="94" t="s">
        <v>221</v>
      </c>
      <c r="E3" s="103">
        <f>SUMIF('1.WS-Re-Exp'!$E$3:$E$599,Expense!C3,'1.WS-Re-Exp'!$C$3:$C$599)</f>
        <v>10837341.560000001</v>
      </c>
      <c r="F3" s="58"/>
    </row>
    <row r="4" spans="3:6" x14ac:dyDescent="0.5">
      <c r="C4" s="102">
        <v>51020</v>
      </c>
      <c r="D4" s="94" t="s">
        <v>223</v>
      </c>
      <c r="E4" s="103">
        <f>SUMIF('1.WS-Re-Exp'!$E$3:$E$599,Expense!C4,'1.WS-Re-Exp'!$C$3:$C$599)</f>
        <v>10000</v>
      </c>
      <c r="F4" s="58"/>
    </row>
    <row r="5" spans="3:6" x14ac:dyDescent="0.5">
      <c r="C5" s="102">
        <v>51030</v>
      </c>
      <c r="D5" s="94" t="s">
        <v>644</v>
      </c>
      <c r="E5" s="103">
        <f>SUMIF('1.WS-Re-Exp'!$E$3:$E$599,Expense!C5,'1.WS-Re-Exp'!$C$3:$C$599)</f>
        <v>2431719</v>
      </c>
      <c r="F5" s="58"/>
    </row>
    <row r="6" spans="3:6" x14ac:dyDescent="0.5">
      <c r="C6" s="102">
        <v>51040</v>
      </c>
      <c r="D6" s="94" t="s">
        <v>645</v>
      </c>
      <c r="E6" s="103">
        <f>SUMIF('1.WS-Re-Exp'!$E$3:$E$599,Expense!C6,'1.WS-Re-Exp'!$C$3:$C$599)</f>
        <v>4038878.73</v>
      </c>
      <c r="F6" s="58"/>
    </row>
    <row r="7" spans="3:6" x14ac:dyDescent="0.5">
      <c r="C7" s="102">
        <v>51050</v>
      </c>
      <c r="D7" s="94" t="s">
        <v>226</v>
      </c>
      <c r="E7" s="103">
        <f>SUMIF('1.WS-Re-Exp'!$E$3:$E$599,Expense!C7,'1.WS-Re-Exp'!$C$3:$C$599)</f>
        <v>433307.63</v>
      </c>
      <c r="F7" s="58"/>
    </row>
    <row r="8" spans="3:6" x14ac:dyDescent="0.5">
      <c r="C8" s="102">
        <v>51060</v>
      </c>
      <c r="D8" s="94" t="s">
        <v>646</v>
      </c>
      <c r="E8" s="103">
        <f>SUMIF('1.WS-Re-Exp'!$E$3:$E$599,Expense!C8,'1.WS-Re-Exp'!$C$3:$C$599)</f>
        <v>4386124.17</v>
      </c>
      <c r="F8" s="58"/>
    </row>
    <row r="9" spans="3:6" x14ac:dyDescent="0.5">
      <c r="C9" s="102">
        <v>51070</v>
      </c>
      <c r="D9" s="94" t="s">
        <v>647</v>
      </c>
      <c r="E9" s="103">
        <f>SUMIF('1.WS-Re-Exp'!$E$3:$E$599,Expense!C9,'1.WS-Re-Exp'!$C$3:$C$599)</f>
        <v>9300000</v>
      </c>
      <c r="F9" s="58"/>
    </row>
    <row r="10" spans="3:6" x14ac:dyDescent="0.5">
      <c r="C10" s="102">
        <v>51080</v>
      </c>
      <c r="D10" s="94" t="s">
        <v>648</v>
      </c>
      <c r="E10" s="103">
        <f>SUMIF('1.WS-Re-Exp'!$E$3:$E$599,Expense!C10,'1.WS-Re-Exp'!$C$3:$C$599)</f>
        <v>3935570.9499999997</v>
      </c>
      <c r="F10" s="58"/>
    </row>
    <row r="11" spans="3:6" x14ac:dyDescent="0.5">
      <c r="C11" s="102">
        <v>51090</v>
      </c>
      <c r="D11" s="94" t="s">
        <v>372</v>
      </c>
      <c r="E11" s="104">
        <f>SUMIF('1.WS-Re-Exp'!$E$3:$E$599,Expense!C11,'1.WS-Re-Exp'!$C$3:$C$599)</f>
        <v>1722255</v>
      </c>
      <c r="F11" s="52"/>
    </row>
    <row r="12" spans="3:6" x14ac:dyDescent="0.5">
      <c r="C12" s="102">
        <v>51100</v>
      </c>
      <c r="D12" s="94" t="s">
        <v>649</v>
      </c>
      <c r="E12" s="104">
        <f>SUMIF('1.WS-Re-Exp'!$E$3:$E$599,Expense!C12,'1.WS-Re-Exp'!$C$3:$C$599)</f>
        <v>400000</v>
      </c>
      <c r="F12" s="52"/>
    </row>
    <row r="13" spans="3:6" x14ac:dyDescent="0.5">
      <c r="C13" s="102">
        <v>51110</v>
      </c>
      <c r="D13" s="94" t="s">
        <v>650</v>
      </c>
      <c r="E13" s="104">
        <f>SUMIF('1.WS-Re-Exp'!$E$3:$E$599,Expense!C13,'1.WS-Re-Exp'!$C$3:$C$599)</f>
        <v>1078445.05</v>
      </c>
      <c r="F13" s="52"/>
    </row>
    <row r="14" spans="3:6" x14ac:dyDescent="0.5">
      <c r="C14" s="102">
        <v>51120</v>
      </c>
      <c r="D14" s="94" t="s">
        <v>651</v>
      </c>
      <c r="E14" s="104">
        <f>SUMIF('1.WS-Re-Exp'!$E$3:$E$599,Expense!C14,'1.WS-Re-Exp'!$C$3:$C$599)</f>
        <v>789347.36</v>
      </c>
      <c r="F14" s="52"/>
    </row>
    <row r="15" spans="3:6" x14ac:dyDescent="0.5">
      <c r="C15" s="102">
        <v>51130</v>
      </c>
      <c r="D15" s="94" t="s">
        <v>652</v>
      </c>
      <c r="E15" s="104">
        <f>SUMIF('1.WS-Re-Exp'!$E$3:$E$599,Expense!C15,'1.WS-Re-Exp'!$C$3:$C$599)</f>
        <v>1170000</v>
      </c>
      <c r="F15" s="52"/>
    </row>
    <row r="16" spans="3:6" x14ac:dyDescent="0.5">
      <c r="C16" s="102">
        <v>51140</v>
      </c>
      <c r="D16" s="94" t="s">
        <v>653</v>
      </c>
      <c r="E16" s="104">
        <f>SUMIF('1.WS-Re-Exp'!$E$3:$E$599,Expense!C16,'1.WS-Re-Exp'!$C$3:$C$599)</f>
        <v>0</v>
      </c>
      <c r="F16" s="52"/>
    </row>
    <row r="17" spans="2:6" ht="28.5" thickBot="1" x14ac:dyDescent="0.7">
      <c r="C17" s="105">
        <v>51111</v>
      </c>
      <c r="D17" s="91" t="s">
        <v>666</v>
      </c>
      <c r="E17" s="106">
        <f>SUM(E3:E16)</f>
        <v>40532989.449999996</v>
      </c>
      <c r="F17" s="59">
        <f>SUM(F3:F16)</f>
        <v>0</v>
      </c>
    </row>
    <row r="18" spans="2:6" ht="21" x14ac:dyDescent="0.35">
      <c r="C18" s="107">
        <v>2</v>
      </c>
      <c r="D18" s="95" t="s">
        <v>638</v>
      </c>
      <c r="E18" s="106"/>
      <c r="F18" s="60"/>
    </row>
    <row r="19" spans="2:6" ht="24" x14ac:dyDescent="0.55000000000000004">
      <c r="B19" s="26"/>
      <c r="C19" s="102">
        <v>52010</v>
      </c>
      <c r="D19" s="94" t="s">
        <v>26</v>
      </c>
      <c r="E19" s="104">
        <f>SUMIF('1.WS-Re-Exp'!$E$3:$E$599,Expense!C19,'1.WS-Re-Exp'!$C$3:$C$599)</f>
        <v>44797736.870000005</v>
      </c>
      <c r="F19" s="61"/>
    </row>
    <row r="20" spans="2:6" x14ac:dyDescent="0.5">
      <c r="C20" s="102">
        <v>52020</v>
      </c>
      <c r="D20" s="94" t="s">
        <v>654</v>
      </c>
      <c r="E20" s="104">
        <f>SUMIF('1.WS-Re-Exp'!$E$3:$E$599,Expense!C20,'1.WS-Re-Exp'!$C$3:$C$599)</f>
        <v>6582838.3300000001</v>
      </c>
      <c r="F20" s="61"/>
    </row>
    <row r="21" spans="2:6" x14ac:dyDescent="0.5">
      <c r="C21" s="102">
        <v>52030</v>
      </c>
      <c r="D21" s="94" t="s">
        <v>28</v>
      </c>
      <c r="E21" s="104">
        <f>SUMIF('1.WS-Re-Exp'!$E$3:$E$599,Expense!C21,'1.WS-Re-Exp'!$C$3:$C$599)</f>
        <v>9254499.0800000001</v>
      </c>
      <c r="F21" s="61"/>
    </row>
    <row r="22" spans="2:6" x14ac:dyDescent="0.5">
      <c r="C22" s="102">
        <v>52040</v>
      </c>
      <c r="D22" s="94" t="s">
        <v>655</v>
      </c>
      <c r="E22" s="104">
        <f>SUMIF('1.WS-Re-Exp'!$E$3:$E$599,Expense!C22,'1.WS-Re-Exp'!$C$3:$C$599)</f>
        <v>0</v>
      </c>
      <c r="F22" s="61"/>
    </row>
    <row r="23" spans="2:6" x14ac:dyDescent="0.5">
      <c r="C23" s="108">
        <v>52050</v>
      </c>
      <c r="D23" s="324" t="s">
        <v>656</v>
      </c>
      <c r="E23" s="106">
        <f>SUM(E19:E22)</f>
        <v>60635074.280000001</v>
      </c>
      <c r="F23" s="60">
        <f>SUM(F19:F22)</f>
        <v>0</v>
      </c>
    </row>
    <row r="24" spans="2:6" x14ac:dyDescent="0.5">
      <c r="C24" s="102">
        <v>52060</v>
      </c>
      <c r="D24" s="94" t="s">
        <v>657</v>
      </c>
      <c r="E24" s="104">
        <f>SUMIF('1.WS-Re-Exp'!$E$3:$E$599,Expense!C24,'1.WS-Re-Exp'!$C$3:$C$599)</f>
        <v>2738651.86</v>
      </c>
      <c r="F24" s="61"/>
    </row>
    <row r="25" spans="2:6" ht="24" x14ac:dyDescent="0.55000000000000004">
      <c r="C25" s="102">
        <v>52070</v>
      </c>
      <c r="D25" s="94" t="s">
        <v>658</v>
      </c>
      <c r="E25" s="109">
        <f>SUMIF('1.WS-Re-Exp'!$E$3:$E$599,Expense!C25,'1.WS-Re-Exp'!$C$3:$C$599)</f>
        <v>2160000</v>
      </c>
      <c r="F25" s="62"/>
    </row>
    <row r="26" spans="2:6" x14ac:dyDescent="0.5">
      <c r="C26" s="102">
        <v>52080</v>
      </c>
      <c r="D26" s="94" t="s">
        <v>691</v>
      </c>
      <c r="E26" s="104">
        <f>SUMIF('1.WS-Re-Exp'!$E$3:$E$599,Expense!C26,'1.WS-Re-Exp'!$C$3:$C$599)</f>
        <v>10030000</v>
      </c>
      <c r="F26" s="61"/>
    </row>
    <row r="27" spans="2:6" x14ac:dyDescent="0.5">
      <c r="C27" s="102">
        <v>52090</v>
      </c>
      <c r="D27" s="94" t="s">
        <v>692</v>
      </c>
      <c r="E27" s="104">
        <f>SUMIF('1.WS-Re-Exp'!$E$3:$E$599,Expense!C27,'1.WS-Re-Exp'!$C$3:$C$599)</f>
        <v>0</v>
      </c>
      <c r="F27" s="61"/>
    </row>
    <row r="28" spans="2:6" x14ac:dyDescent="0.5">
      <c r="C28" s="102">
        <v>52100</v>
      </c>
      <c r="D28" s="94" t="s">
        <v>663</v>
      </c>
      <c r="E28" s="307">
        <f>SUMIF('1.WS-Re-Exp'!$E$3:$E$599,Expense!C28,'1.WS-Re-Exp'!$C$3:$C$599)</f>
        <v>2195795</v>
      </c>
      <c r="F28" s="63"/>
    </row>
    <row r="29" spans="2:6" s="9" customFormat="1" ht="24" x14ac:dyDescent="0.55000000000000004">
      <c r="C29" s="110">
        <v>52222</v>
      </c>
      <c r="D29" s="97" t="s">
        <v>667</v>
      </c>
      <c r="E29" s="111">
        <f>SUM(E23,E24,E25,E26,E27,E28)</f>
        <v>77759521.140000001</v>
      </c>
      <c r="F29" s="62">
        <f>SUM(F23,F24,F25,F26,F27,F28)</f>
        <v>0</v>
      </c>
    </row>
    <row r="30" spans="2:6" s="9" customFormat="1" ht="24" x14ac:dyDescent="0.55000000000000004">
      <c r="C30" s="107">
        <v>3</v>
      </c>
      <c r="D30" s="95" t="s">
        <v>664</v>
      </c>
      <c r="E30" s="111"/>
      <c r="F30" s="62"/>
    </row>
    <row r="31" spans="2:6" x14ac:dyDescent="0.5">
      <c r="C31" s="102">
        <v>53010</v>
      </c>
      <c r="D31" s="94" t="s">
        <v>662</v>
      </c>
      <c r="E31" s="104">
        <f>SUMIF('1.WS-Re-Exp'!$E$3:$E$599,Expense!C31,'1.WS-Re-Exp'!$C$3:$C$599)</f>
        <v>1267984.3900000001</v>
      </c>
      <c r="F31" s="63"/>
    </row>
    <row r="32" spans="2:6" ht="24" x14ac:dyDescent="0.55000000000000004">
      <c r="C32" s="102">
        <v>53020</v>
      </c>
      <c r="D32" s="94" t="s">
        <v>659</v>
      </c>
      <c r="E32" s="104">
        <f>SUMIF('1.WS-Re-Exp'!$E$3:$E$599,Expense!C32,'1.WS-Re-Exp'!$C$3:$C$599)</f>
        <v>3462899.1999999997</v>
      </c>
      <c r="F32" s="62"/>
    </row>
    <row r="33" spans="3:6" x14ac:dyDescent="0.5">
      <c r="C33" s="102">
        <v>53030</v>
      </c>
      <c r="D33" s="94" t="s">
        <v>660</v>
      </c>
      <c r="E33" s="104">
        <f>SUMIF('1.WS-Re-Exp'!$E$3:$E$599,Expense!C33,'1.WS-Re-Exp'!$C$3:$C$599)</f>
        <v>6659351.5899999999</v>
      </c>
      <c r="F33" s="63"/>
    </row>
    <row r="34" spans="3:6" x14ac:dyDescent="0.5">
      <c r="C34" s="102">
        <v>53040</v>
      </c>
      <c r="D34" s="94" t="s">
        <v>680</v>
      </c>
      <c r="E34" s="104">
        <f>SUMIF('1.WS-Re-Exp'!$E$3:$E$599,Expense!C34,'1.WS-Re-Exp'!$C$3:$C$599)</f>
        <v>11800000</v>
      </c>
      <c r="F34" s="63"/>
    </row>
    <row r="35" spans="3:6" x14ac:dyDescent="0.5">
      <c r="C35" s="102">
        <v>53050</v>
      </c>
      <c r="D35" s="98" t="s">
        <v>681</v>
      </c>
      <c r="E35" s="104">
        <f>SUMIF('1.WS-Re-Exp'!$E$3:$E$599,Expense!C35,'1.WS-Re-Exp'!$C$3:$C$599)</f>
        <v>120000</v>
      </c>
      <c r="F35" s="63"/>
    </row>
    <row r="36" spans="3:6" x14ac:dyDescent="0.5">
      <c r="C36" s="102">
        <v>53060</v>
      </c>
      <c r="D36" s="94" t="s">
        <v>661</v>
      </c>
      <c r="E36" s="104">
        <f>SUMIF('1.WS-Re-Exp'!$E$3:$E$599,Expense!C36,'1.WS-Re-Exp'!$C$3:$C$599)</f>
        <v>0</v>
      </c>
      <c r="F36" s="63"/>
    </row>
    <row r="37" spans="3:6" ht="24" x14ac:dyDescent="0.55000000000000004">
      <c r="C37" s="102" t="s">
        <v>726</v>
      </c>
      <c r="D37" s="96" t="s">
        <v>722</v>
      </c>
      <c r="E37" s="111">
        <f>SUM(E17,E29,E31:E36)</f>
        <v>141602745.77000001</v>
      </c>
      <c r="F37" s="64">
        <f>SUM(F17,F29,F31:F36)</f>
        <v>0</v>
      </c>
    </row>
    <row r="38" spans="3:6" s="9" customFormat="1" ht="24" x14ac:dyDescent="0.55000000000000004">
      <c r="C38" s="110">
        <v>61000</v>
      </c>
      <c r="D38" s="97" t="s">
        <v>727</v>
      </c>
      <c r="E38" s="112">
        <f>Revenue!G52-Expense!E37</f>
        <v>7666386.7499999702</v>
      </c>
      <c r="F38" s="65"/>
    </row>
    <row r="39" spans="3:6" s="9" customFormat="1" ht="24" x14ac:dyDescent="0.55000000000000004">
      <c r="C39" s="110">
        <v>62000</v>
      </c>
      <c r="D39" s="97" t="s">
        <v>793</v>
      </c>
      <c r="E39" s="112">
        <f>Revenue!G47-Expense!E37+E32+E33+E36</f>
        <v>13755006.80999998</v>
      </c>
      <c r="F39" s="66"/>
    </row>
    <row r="40" spans="3:6" ht="22.5" thickBot="1" x14ac:dyDescent="0.55000000000000004">
      <c r="C40" s="113"/>
      <c r="D40" s="114"/>
      <c r="E40" s="115"/>
      <c r="F40" s="55"/>
    </row>
    <row r="41" spans="3:6" x14ac:dyDescent="0.5">
      <c r="D41" s="2"/>
    </row>
    <row r="42" spans="3:6" ht="24" x14ac:dyDescent="0.55000000000000004">
      <c r="D42" s="56"/>
      <c r="E42" s="9" t="s">
        <v>750</v>
      </c>
    </row>
    <row r="43" spans="3:6" x14ac:dyDescent="0.5">
      <c r="E43" s="19" t="s">
        <v>751</v>
      </c>
    </row>
  </sheetData>
  <mergeCells count="1">
    <mergeCell ref="C1:D1"/>
  </mergeCells>
  <pageMargins left="1.1023622047244095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2" sqref="D2"/>
    </sheetView>
  </sheetViews>
  <sheetFormatPr defaultRowHeight="14.25" x14ac:dyDescent="0.2"/>
  <cols>
    <col min="3" max="3" width="39.75" bestFit="1" customWidth="1"/>
    <col min="4" max="4" width="14.25" style="79" bestFit="1" customWidth="1"/>
    <col min="5" max="5" width="9.25" style="79" bestFit="1" customWidth="1"/>
    <col min="6" max="6" width="17.375" style="79" customWidth="1"/>
    <col min="7" max="7" width="15.25" style="270" bestFit="1" customWidth="1"/>
    <col min="8" max="8" width="12.75" customWidth="1"/>
    <col min="9" max="9" width="14.25" bestFit="1" customWidth="1"/>
  </cols>
  <sheetData>
    <row r="1" spans="1:9" x14ac:dyDescent="0.2">
      <c r="A1" s="273" t="s">
        <v>1668</v>
      </c>
      <c r="B1" s="273" t="s">
        <v>1669</v>
      </c>
      <c r="C1" s="273" t="s">
        <v>1670</v>
      </c>
      <c r="D1" s="273" t="s">
        <v>665</v>
      </c>
      <c r="E1" s="273" t="s">
        <v>1671</v>
      </c>
      <c r="F1" s="273" t="s">
        <v>1672</v>
      </c>
      <c r="G1" s="274" t="s">
        <v>1674</v>
      </c>
      <c r="H1" s="273" t="s">
        <v>1675</v>
      </c>
      <c r="I1" s="273" t="s">
        <v>1676</v>
      </c>
    </row>
    <row r="2" spans="1:9" x14ac:dyDescent="0.2">
      <c r="A2">
        <v>1</v>
      </c>
      <c r="B2" t="s">
        <v>0</v>
      </c>
      <c r="C2" t="s">
        <v>1</v>
      </c>
      <c r="D2" s="271">
        <v>51066548.829999998</v>
      </c>
      <c r="E2" s="271"/>
      <c r="F2" s="271">
        <v>57387369.849591799</v>
      </c>
      <c r="G2" s="272">
        <v>16046220.3335483</v>
      </c>
      <c r="H2" s="305">
        <f>+D2-F2</f>
        <v>-6320821.0195918009</v>
      </c>
      <c r="I2" s="145">
        <f>SUM(F2:G2)</f>
        <v>73433590.183140099</v>
      </c>
    </row>
    <row r="3" spans="1:9" x14ac:dyDescent="0.2">
      <c r="A3">
        <v>2</v>
      </c>
      <c r="B3" t="s">
        <v>2</v>
      </c>
      <c r="C3" t="s">
        <v>3</v>
      </c>
      <c r="D3" s="271">
        <v>243200</v>
      </c>
      <c r="E3" s="271"/>
      <c r="F3" s="271">
        <v>170183.56462352999</v>
      </c>
      <c r="G3" s="272">
        <v>176199.33808205099</v>
      </c>
      <c r="H3" s="305">
        <f t="shared" ref="H3:H28" si="0">+D3-F3</f>
        <v>73016.435376470006</v>
      </c>
      <c r="I3" s="145">
        <f t="shared" ref="I3:I28" si="1">SUM(F3:G3)</f>
        <v>346382.90270558099</v>
      </c>
    </row>
    <row r="4" spans="1:9" x14ac:dyDescent="0.2">
      <c r="A4">
        <v>3</v>
      </c>
      <c r="B4" t="s">
        <v>4</v>
      </c>
      <c r="C4" t="s">
        <v>5</v>
      </c>
      <c r="D4" s="271">
        <v>225629.3333</v>
      </c>
      <c r="E4" s="271"/>
      <c r="F4" s="271">
        <v>126105.510199938</v>
      </c>
      <c r="G4" s="272">
        <v>223761.87306687201</v>
      </c>
      <c r="H4" s="305">
        <f t="shared" si="0"/>
        <v>99523.823100062</v>
      </c>
      <c r="I4" s="145">
        <f t="shared" si="1"/>
        <v>349867.38326680998</v>
      </c>
    </row>
    <row r="5" spans="1:9" x14ac:dyDescent="0.2">
      <c r="A5">
        <v>4</v>
      </c>
      <c r="B5" t="s">
        <v>1306</v>
      </c>
      <c r="C5" t="s">
        <v>731</v>
      </c>
      <c r="D5" s="271">
        <v>781662.88</v>
      </c>
      <c r="E5" s="271"/>
      <c r="F5" s="271">
        <v>952851.37295071397</v>
      </c>
      <c r="G5" s="272">
        <v>546811.32504231005</v>
      </c>
      <c r="H5" s="305">
        <f t="shared" si="0"/>
        <v>-171188.49295071396</v>
      </c>
      <c r="I5" s="145">
        <f t="shared" si="1"/>
        <v>1499662.697993024</v>
      </c>
    </row>
    <row r="6" spans="1:9" x14ac:dyDescent="0.2">
      <c r="A6">
        <v>5</v>
      </c>
      <c r="B6" t="s">
        <v>6</v>
      </c>
      <c r="C6" t="s">
        <v>7</v>
      </c>
      <c r="D6" s="271">
        <v>8867487.7329999991</v>
      </c>
      <c r="E6" s="271"/>
      <c r="F6" s="271">
        <v>7362611.7884050999</v>
      </c>
      <c r="G6" s="272">
        <v>4663611.3752715504</v>
      </c>
      <c r="H6" s="305">
        <f t="shared" si="0"/>
        <v>1504875.9445948992</v>
      </c>
      <c r="I6" s="145">
        <f t="shared" si="1"/>
        <v>12026223.163676649</v>
      </c>
    </row>
    <row r="7" spans="1:9" x14ac:dyDescent="0.2">
      <c r="A7">
        <v>6</v>
      </c>
      <c r="B7" t="s">
        <v>8</v>
      </c>
      <c r="C7" t="s">
        <v>9</v>
      </c>
      <c r="D7" s="271">
        <v>2465967.5469999998</v>
      </c>
      <c r="E7" s="271"/>
      <c r="F7" s="271">
        <v>1835359.5230183599</v>
      </c>
      <c r="G7" s="272">
        <v>1261192.48285156</v>
      </c>
      <c r="H7" s="305">
        <f t="shared" si="0"/>
        <v>630608.02398163988</v>
      </c>
      <c r="I7" s="145">
        <f t="shared" si="1"/>
        <v>3096552.0058699199</v>
      </c>
    </row>
    <row r="8" spans="1:9" x14ac:dyDescent="0.2">
      <c r="A8">
        <v>7</v>
      </c>
      <c r="B8" t="s">
        <v>10</v>
      </c>
      <c r="C8" t="s">
        <v>11</v>
      </c>
      <c r="D8" s="271">
        <v>3156378.6669999999</v>
      </c>
      <c r="E8" s="271"/>
      <c r="F8" s="271">
        <v>548553.63768819603</v>
      </c>
      <c r="G8" s="272">
        <v>1169626.5306981001</v>
      </c>
      <c r="H8" s="305">
        <f t="shared" si="0"/>
        <v>2607825.0293118041</v>
      </c>
      <c r="I8" s="145">
        <f t="shared" si="1"/>
        <v>1718180.1683862961</v>
      </c>
    </row>
    <row r="9" spans="1:9" x14ac:dyDescent="0.2">
      <c r="A9">
        <v>8</v>
      </c>
      <c r="B9" t="s">
        <v>12</v>
      </c>
      <c r="C9" t="s">
        <v>13</v>
      </c>
      <c r="D9" s="271">
        <v>9902929.3330000006</v>
      </c>
      <c r="E9" s="271"/>
      <c r="F9" s="271">
        <v>5966842.7971632602</v>
      </c>
      <c r="G9" s="272">
        <v>3384576.45773282</v>
      </c>
      <c r="H9" s="305">
        <f t="shared" si="0"/>
        <v>3936086.5358367404</v>
      </c>
      <c r="I9" s="145">
        <f t="shared" si="1"/>
        <v>9351419.2548960801</v>
      </c>
    </row>
    <row r="10" spans="1:9" x14ac:dyDescent="0.2">
      <c r="A10">
        <v>9</v>
      </c>
      <c r="B10" t="s">
        <v>14</v>
      </c>
      <c r="C10" t="s">
        <v>15</v>
      </c>
      <c r="D10" s="271">
        <v>41062320.549999997</v>
      </c>
      <c r="E10" s="271"/>
      <c r="F10" s="271">
        <v>39872730.429285698</v>
      </c>
      <c r="G10" s="272">
        <v>10209951.998659801</v>
      </c>
      <c r="H10" s="305">
        <f t="shared" si="0"/>
        <v>1189590.1207142994</v>
      </c>
      <c r="I10" s="145">
        <f t="shared" si="1"/>
        <v>50082682.427945495</v>
      </c>
    </row>
    <row r="11" spans="1:9" x14ac:dyDescent="0.2">
      <c r="A11">
        <v>10</v>
      </c>
      <c r="B11" t="s">
        <v>16</v>
      </c>
      <c r="C11" t="s">
        <v>17</v>
      </c>
      <c r="D11" s="271">
        <v>4895142.0130000003</v>
      </c>
      <c r="E11" s="271"/>
      <c r="F11" s="271">
        <v>9180958.8161836695</v>
      </c>
      <c r="G11" s="272">
        <v>10661430.3300399</v>
      </c>
      <c r="H11" s="305">
        <f t="shared" si="0"/>
        <v>-4285816.8031836692</v>
      </c>
      <c r="I11" s="145">
        <f t="shared" si="1"/>
        <v>19842389.146223567</v>
      </c>
    </row>
    <row r="12" spans="1:9" x14ac:dyDescent="0.2">
      <c r="A12">
        <v>11</v>
      </c>
      <c r="B12" t="s">
        <v>18</v>
      </c>
      <c r="C12" t="s">
        <v>690</v>
      </c>
      <c r="D12" s="271">
        <v>9954571.773</v>
      </c>
      <c r="E12" s="271"/>
      <c r="F12" s="271">
        <v>6384866.6746591805</v>
      </c>
      <c r="G12" s="272">
        <v>6704275.0358238397</v>
      </c>
      <c r="H12" s="305">
        <f t="shared" si="0"/>
        <v>3569705.0983408196</v>
      </c>
      <c r="I12" s="145">
        <f t="shared" si="1"/>
        <v>13089141.71048302</v>
      </c>
    </row>
    <row r="13" spans="1:9" x14ac:dyDescent="0.2">
      <c r="A13">
        <v>12</v>
      </c>
      <c r="B13" t="s">
        <v>696</v>
      </c>
      <c r="C13" t="s">
        <v>676</v>
      </c>
      <c r="D13" s="271">
        <v>132621838.7</v>
      </c>
      <c r="E13" s="271"/>
      <c r="F13" s="271">
        <v>129788433.968265</v>
      </c>
      <c r="G13" s="272">
        <v>30412877.199336998</v>
      </c>
      <c r="H13" s="305">
        <f t="shared" si="0"/>
        <v>2833404.731735006</v>
      </c>
      <c r="I13" s="145">
        <f t="shared" si="1"/>
        <v>160201311.167602</v>
      </c>
    </row>
    <row r="14" spans="1:9" x14ac:dyDescent="0.2">
      <c r="A14">
        <v>13</v>
      </c>
      <c r="B14" t="s">
        <v>19</v>
      </c>
      <c r="C14" t="s">
        <v>20</v>
      </c>
      <c r="D14" s="271">
        <v>10741503.15</v>
      </c>
      <c r="E14" s="271"/>
      <c r="F14" s="271">
        <v>12171229.365193799</v>
      </c>
      <c r="G14" s="272">
        <v>4254296.5347838402</v>
      </c>
      <c r="H14" s="305">
        <f t="shared" si="0"/>
        <v>-1429726.2151937988</v>
      </c>
      <c r="I14" s="145">
        <f t="shared" si="1"/>
        <v>16425525.899977639</v>
      </c>
    </row>
    <row r="15" spans="1:9" x14ac:dyDescent="0.2">
      <c r="A15">
        <v>14</v>
      </c>
      <c r="B15" t="s">
        <v>21</v>
      </c>
      <c r="C15" t="s">
        <v>22</v>
      </c>
      <c r="D15" s="271">
        <v>2264953.1869999999</v>
      </c>
      <c r="E15" s="271"/>
      <c r="F15" s="271">
        <v>3749909.9555816301</v>
      </c>
      <c r="G15" s="272">
        <v>2018776.8195199899</v>
      </c>
      <c r="H15" s="305">
        <f t="shared" si="0"/>
        <v>-1484956.7685816302</v>
      </c>
      <c r="I15" s="145">
        <f t="shared" si="1"/>
        <v>5768686.7751016198</v>
      </c>
    </row>
    <row r="16" spans="1:9" x14ac:dyDescent="0.2">
      <c r="A16">
        <v>15</v>
      </c>
      <c r="B16" t="s">
        <v>732</v>
      </c>
      <c r="C16" t="s">
        <v>733</v>
      </c>
      <c r="D16" s="271">
        <v>827670.66669999994</v>
      </c>
      <c r="E16" s="271"/>
      <c r="F16" s="271">
        <v>651539.62679999997</v>
      </c>
      <c r="G16" s="272">
        <v>416883.29801428103</v>
      </c>
      <c r="H16" s="305">
        <f t="shared" si="0"/>
        <v>176131.03989999997</v>
      </c>
      <c r="I16" s="145">
        <f t="shared" si="1"/>
        <v>1068422.9248142811</v>
      </c>
    </row>
    <row r="17" spans="1:9" x14ac:dyDescent="0.2">
      <c r="A17">
        <v>16</v>
      </c>
      <c r="B17" t="s">
        <v>23</v>
      </c>
      <c r="C17" t="s">
        <v>24</v>
      </c>
      <c r="D17" s="271">
        <v>4021350.08</v>
      </c>
      <c r="E17" s="271"/>
      <c r="F17" s="271">
        <v>4752140.4453265304</v>
      </c>
      <c r="G17" s="272">
        <v>2004279.7658429199</v>
      </c>
      <c r="H17" s="305">
        <f t="shared" si="0"/>
        <v>-730790.3653265303</v>
      </c>
      <c r="I17" s="145">
        <f t="shared" si="1"/>
        <v>6756420.2111694505</v>
      </c>
    </row>
    <row r="18" spans="1:9" x14ac:dyDescent="0.2">
      <c r="A18">
        <v>17</v>
      </c>
      <c r="B18" t="s">
        <v>25</v>
      </c>
      <c r="C18" t="s">
        <v>26</v>
      </c>
      <c r="D18" s="271">
        <v>41091082.009999998</v>
      </c>
      <c r="E18" s="271"/>
      <c r="F18" s="271">
        <v>40016938.921938702</v>
      </c>
      <c r="G18" s="272">
        <v>10425041.009880301</v>
      </c>
      <c r="H18" s="305">
        <f t="shared" si="0"/>
        <v>1074143.0880612954</v>
      </c>
      <c r="I18" s="145">
        <f t="shared" si="1"/>
        <v>50441979.931819007</v>
      </c>
    </row>
    <row r="19" spans="1:9" x14ac:dyDescent="0.2">
      <c r="A19">
        <v>18</v>
      </c>
      <c r="B19" t="s">
        <v>27</v>
      </c>
      <c r="C19" t="s">
        <v>724</v>
      </c>
      <c r="D19" s="271">
        <v>12801577.33</v>
      </c>
      <c r="E19" s="271"/>
      <c r="F19" s="271">
        <v>11540517.572275501</v>
      </c>
      <c r="G19" s="272">
        <v>3694715.4817504501</v>
      </c>
      <c r="H19" s="305">
        <f t="shared" si="0"/>
        <v>1261059.7577244993</v>
      </c>
      <c r="I19" s="145">
        <f t="shared" si="1"/>
        <v>15235233.054025952</v>
      </c>
    </row>
    <row r="20" spans="1:9" x14ac:dyDescent="0.2">
      <c r="A20">
        <v>19</v>
      </c>
      <c r="B20" t="s">
        <v>29</v>
      </c>
      <c r="C20" t="s">
        <v>30</v>
      </c>
      <c r="D20" s="271">
        <v>18772754</v>
      </c>
      <c r="E20" s="271"/>
      <c r="F20" s="271">
        <v>18245200.449255101</v>
      </c>
      <c r="G20" s="272">
        <v>4116515.6046726699</v>
      </c>
      <c r="H20" s="305">
        <f t="shared" si="0"/>
        <v>527553.55074489862</v>
      </c>
      <c r="I20" s="145">
        <f t="shared" si="1"/>
        <v>22361716.053927772</v>
      </c>
    </row>
    <row r="21" spans="1:9" x14ac:dyDescent="0.2">
      <c r="A21">
        <v>20</v>
      </c>
      <c r="B21" t="s">
        <v>31</v>
      </c>
      <c r="C21" t="s">
        <v>32</v>
      </c>
      <c r="D21" s="271">
        <v>1977815.307</v>
      </c>
      <c r="E21" s="271"/>
      <c r="F21" s="271">
        <v>2323036.3584040799</v>
      </c>
      <c r="G21" s="272">
        <v>994819.00617584004</v>
      </c>
      <c r="H21" s="305">
        <f t="shared" si="0"/>
        <v>-345221.05140407989</v>
      </c>
      <c r="I21" s="145">
        <f t="shared" si="1"/>
        <v>3317855.3645799197</v>
      </c>
    </row>
    <row r="22" spans="1:9" x14ac:dyDescent="0.2">
      <c r="A22">
        <v>21</v>
      </c>
      <c r="B22" t="s">
        <v>33</v>
      </c>
      <c r="C22" t="s">
        <v>34</v>
      </c>
      <c r="D22" s="271">
        <v>5249034.9330000002</v>
      </c>
      <c r="E22" s="271"/>
      <c r="F22" s="271">
        <v>5454620.1767040798</v>
      </c>
      <c r="G22" s="272">
        <v>3002898.61225496</v>
      </c>
      <c r="H22" s="305">
        <f t="shared" si="0"/>
        <v>-205585.24370407965</v>
      </c>
      <c r="I22" s="145">
        <f t="shared" si="1"/>
        <v>8457518.7889590394</v>
      </c>
    </row>
    <row r="23" spans="1:9" x14ac:dyDescent="0.2">
      <c r="A23">
        <v>22</v>
      </c>
      <c r="B23" t="s">
        <v>35</v>
      </c>
      <c r="C23" t="s">
        <v>36</v>
      </c>
      <c r="D23" s="271">
        <v>4534016.4129999997</v>
      </c>
      <c r="E23" s="271"/>
      <c r="F23" s="271">
        <v>3048703.1016224399</v>
      </c>
      <c r="G23" s="272">
        <v>845340.10329172597</v>
      </c>
      <c r="H23" s="305">
        <f t="shared" si="0"/>
        <v>1485313.3113775598</v>
      </c>
      <c r="I23" s="145">
        <f t="shared" si="1"/>
        <v>3894043.2049141657</v>
      </c>
    </row>
    <row r="24" spans="1:9" x14ac:dyDescent="0.2">
      <c r="A24">
        <v>23</v>
      </c>
      <c r="B24" t="s">
        <v>37</v>
      </c>
      <c r="C24" t="s">
        <v>38</v>
      </c>
      <c r="D24" s="271">
        <v>4107433.3330000001</v>
      </c>
      <c r="E24" s="271"/>
      <c r="F24" s="271">
        <v>4624534.5006020404</v>
      </c>
      <c r="G24" s="272">
        <v>1926772.5079535199</v>
      </c>
      <c r="H24" s="305">
        <f t="shared" si="0"/>
        <v>-517101.16760204034</v>
      </c>
      <c r="I24" s="145">
        <f t="shared" si="1"/>
        <v>6551307.0085555604</v>
      </c>
    </row>
    <row r="25" spans="1:9" x14ac:dyDescent="0.2">
      <c r="A25">
        <v>24</v>
      </c>
      <c r="B25" t="s">
        <v>39</v>
      </c>
      <c r="C25" t="s">
        <v>40</v>
      </c>
      <c r="D25" s="271">
        <v>10072244.83</v>
      </c>
      <c r="E25" s="271"/>
      <c r="F25" s="271">
        <v>7312130.7441428499</v>
      </c>
      <c r="G25" s="272">
        <v>2539020.4933814802</v>
      </c>
      <c r="H25" s="305">
        <f t="shared" si="0"/>
        <v>2760114.0858571501</v>
      </c>
      <c r="I25" s="145">
        <f t="shared" si="1"/>
        <v>9851151.2375243306</v>
      </c>
    </row>
    <row r="26" spans="1:9" x14ac:dyDescent="0.2">
      <c r="A26">
        <v>25</v>
      </c>
      <c r="B26" t="s">
        <v>734</v>
      </c>
      <c r="C26" t="s">
        <v>735</v>
      </c>
      <c r="D26" s="271">
        <v>751399.2</v>
      </c>
      <c r="E26" s="271"/>
      <c r="F26" s="271">
        <v>779153.43799772405</v>
      </c>
      <c r="G26" s="272">
        <v>1123747.44551595</v>
      </c>
      <c r="H26" s="305">
        <f t="shared" si="0"/>
        <v>-27754.237997724093</v>
      </c>
      <c r="I26" s="145">
        <f t="shared" si="1"/>
        <v>1902900.8835136741</v>
      </c>
    </row>
    <row r="27" spans="1:9" x14ac:dyDescent="0.2">
      <c r="A27">
        <v>26</v>
      </c>
      <c r="B27" t="s">
        <v>41</v>
      </c>
      <c r="C27" t="s">
        <v>42</v>
      </c>
      <c r="D27" s="271">
        <v>12057283.07</v>
      </c>
      <c r="E27" s="271"/>
      <c r="F27" s="271">
        <v>11164383.838551</v>
      </c>
      <c r="G27" s="272">
        <v>7493239.47031652</v>
      </c>
      <c r="H27" s="305">
        <f t="shared" si="0"/>
        <v>892899.23144900054</v>
      </c>
      <c r="I27" s="145">
        <f t="shared" si="1"/>
        <v>18657623.308867522</v>
      </c>
    </row>
    <row r="28" spans="1:9" x14ac:dyDescent="0.2">
      <c r="A28">
        <v>27</v>
      </c>
      <c r="B28" t="s">
        <v>697</v>
      </c>
      <c r="C28" t="s">
        <v>698</v>
      </c>
      <c r="D28" s="271">
        <v>129270117.5</v>
      </c>
      <c r="E28" s="271"/>
      <c r="F28" s="271">
        <v>125834038.49306101</v>
      </c>
      <c r="G28" s="272">
        <v>25558751.751238201</v>
      </c>
      <c r="H28" s="305">
        <f t="shared" si="0"/>
        <v>3436079.0069389939</v>
      </c>
      <c r="I28" s="145">
        <f t="shared" si="1"/>
        <v>151392790.2442992</v>
      </c>
    </row>
    <row r="29" spans="1:9" x14ac:dyDescent="0.2">
      <c r="D29" s="79">
        <v>3351721.1469999999</v>
      </c>
    </row>
    <row r="30" spans="1:9" x14ac:dyDescent="0.2">
      <c r="D30" s="79">
        <v>3469394.2</v>
      </c>
    </row>
    <row r="31" spans="1:9" x14ac:dyDescent="0.2">
      <c r="D31" s="303">
        <v>32651108.219999999</v>
      </c>
      <c r="E31" s="304"/>
    </row>
    <row r="32" spans="1:9" x14ac:dyDescent="0.2">
      <c r="D32" s="79">
        <v>28714011.93</v>
      </c>
    </row>
    <row r="33" spans="4:4" x14ac:dyDescent="0.2">
      <c r="D33" s="79">
        <v>3937096.29</v>
      </c>
    </row>
    <row r="34" spans="4:4" x14ac:dyDescent="0.2">
      <c r="D34" s="79">
        <v>44960012.210000001</v>
      </c>
    </row>
    <row r="35" spans="4:4" x14ac:dyDescent="0.2">
      <c r="D35" s="79">
        <v>40570100.030000001</v>
      </c>
    </row>
    <row r="36" spans="4:4" x14ac:dyDescent="0.2">
      <c r="D36" s="79">
        <v>4389912.18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90" zoomScaleNormal="90" workbookViewId="0">
      <selection activeCell="I5" sqref="A5:I7"/>
    </sheetView>
  </sheetViews>
  <sheetFormatPr defaultColWidth="9.125" defaultRowHeight="24" x14ac:dyDescent="0.55000000000000004"/>
  <cols>
    <col min="1" max="4" width="14.875" style="22" customWidth="1"/>
    <col min="5" max="5" width="14.875" style="306" customWidth="1"/>
    <col min="6" max="9" width="14.875" style="22" customWidth="1"/>
    <col min="10" max="10" width="14.875" style="532" customWidth="1"/>
    <col min="11" max="19" width="14.875" style="22" customWidth="1"/>
    <col min="20" max="23" width="9.125" style="22"/>
    <col min="24" max="24" width="6.375" style="1" hidden="1" customWidth="1"/>
    <col min="25" max="25" width="18.625" style="1" hidden="1" customWidth="1"/>
    <col min="26" max="26" width="16.25" style="1" hidden="1" customWidth="1"/>
    <col min="27" max="27" width="38.125" style="1" hidden="1" customWidth="1"/>
    <col min="28" max="28" width="72.375" style="1" hidden="1" customWidth="1"/>
    <col min="29" max="29" width="9.125" style="22" customWidth="1"/>
    <col min="30" max="16384" width="9.125" style="22"/>
  </cols>
  <sheetData>
    <row r="1" spans="1:28" s="228" customFormat="1" ht="28.5" customHeight="1" x14ac:dyDescent="0.35">
      <c r="A1" s="581" t="s">
        <v>1581</v>
      </c>
      <c r="B1" s="581" t="s">
        <v>1612</v>
      </c>
      <c r="C1" s="581" t="s">
        <v>1584</v>
      </c>
      <c r="D1" s="581" t="s">
        <v>1586</v>
      </c>
      <c r="E1" s="583" t="s">
        <v>1613</v>
      </c>
      <c r="F1" s="581" t="s">
        <v>1580</v>
      </c>
      <c r="G1" s="581" t="s">
        <v>1614</v>
      </c>
      <c r="H1" s="581" t="s">
        <v>1615</v>
      </c>
      <c r="I1" s="581" t="s">
        <v>1617</v>
      </c>
      <c r="J1" s="587" t="s">
        <v>1618</v>
      </c>
      <c r="K1" s="585" t="s">
        <v>1619</v>
      </c>
      <c r="L1" s="585" t="s">
        <v>1620</v>
      </c>
      <c r="M1" s="585" t="s">
        <v>1622</v>
      </c>
      <c r="N1" s="585" t="s">
        <v>1624</v>
      </c>
      <c r="O1" s="227" t="s">
        <v>1625</v>
      </c>
      <c r="P1" s="227" t="s">
        <v>1626</v>
      </c>
      <c r="Q1" s="227" t="s">
        <v>1627</v>
      </c>
      <c r="R1" s="229"/>
      <c r="S1" s="230"/>
      <c r="X1" s="261"/>
      <c r="Y1" s="261"/>
      <c r="Z1" s="261"/>
      <c r="AA1" s="261"/>
      <c r="AB1" s="261"/>
    </row>
    <row r="2" spans="1:28" s="228" customFormat="1" ht="28.5" customHeight="1" thickBot="1" x14ac:dyDescent="0.6">
      <c r="A2" s="582"/>
      <c r="B2" s="582"/>
      <c r="C2" s="582"/>
      <c r="D2" s="582"/>
      <c r="E2" s="584"/>
      <c r="F2" s="582"/>
      <c r="G2" s="582"/>
      <c r="H2" s="582"/>
      <c r="I2" s="582"/>
      <c r="J2" s="588"/>
      <c r="K2" s="586"/>
      <c r="L2" s="586"/>
      <c r="M2" s="586"/>
      <c r="N2" s="586"/>
      <c r="O2" s="264" t="s">
        <v>1628</v>
      </c>
      <c r="P2" s="262"/>
      <c r="Q2" s="262"/>
      <c r="R2" s="263"/>
      <c r="S2" s="263"/>
      <c r="X2" s="261"/>
      <c r="Y2" s="261"/>
      <c r="Z2" s="261"/>
      <c r="AA2" s="261"/>
      <c r="AB2" s="261"/>
    </row>
    <row r="3" spans="1:28" s="552" customFormat="1" ht="120" x14ac:dyDescent="0.5">
      <c r="A3" s="533" t="s">
        <v>689</v>
      </c>
      <c r="B3" s="533" t="s">
        <v>1599</v>
      </c>
      <c r="C3" s="533" t="s">
        <v>1600</v>
      </c>
      <c r="D3" s="533" t="s">
        <v>730</v>
      </c>
      <c r="E3" s="547" t="s">
        <v>1601</v>
      </c>
      <c r="F3" s="533" t="s">
        <v>1897</v>
      </c>
      <c r="G3" s="548" t="s">
        <v>1611</v>
      </c>
      <c r="H3" s="533" t="s">
        <v>818</v>
      </c>
      <c r="I3" s="533" t="s">
        <v>1616</v>
      </c>
      <c r="J3" s="549" t="s">
        <v>1602</v>
      </c>
      <c r="K3" s="548" t="s">
        <v>1603</v>
      </c>
      <c r="L3" s="533" t="s">
        <v>1621</v>
      </c>
      <c r="M3" s="547" t="s">
        <v>1604</v>
      </c>
      <c r="N3" s="533" t="s">
        <v>1623</v>
      </c>
      <c r="O3" s="533" t="s">
        <v>1605</v>
      </c>
      <c r="P3" s="550" t="s">
        <v>1606</v>
      </c>
      <c r="Q3" s="550" t="s">
        <v>1607</v>
      </c>
      <c r="R3" s="551" t="s">
        <v>1608</v>
      </c>
      <c r="S3" s="232" t="s">
        <v>1629</v>
      </c>
      <c r="X3" s="2"/>
      <c r="Y3" s="2"/>
      <c r="Z3" s="2"/>
      <c r="AA3" s="2"/>
      <c r="AB3" s="2"/>
    </row>
    <row r="4" spans="1:28" ht="66" thickBot="1" x14ac:dyDescent="0.6">
      <c r="A4" s="210">
        <f>SUM(Planfin2561!D16-Planfin2561!D15)</f>
        <v>145235501.78999999</v>
      </c>
      <c r="B4" s="210">
        <f>SUM(Planfin2561!D31-Planfin2561!D28)</f>
        <v>131480494.98</v>
      </c>
      <c r="C4" s="202">
        <f>SUM(A4-B4)</f>
        <v>13755006.809999987</v>
      </c>
      <c r="D4" s="221" t="str">
        <f>IF(C4&gt;0,"เกินดุล",IF(C4=0,"สมดุล","ขาดดุล"))</f>
        <v>เกินดุล</v>
      </c>
      <c r="E4" s="224">
        <f>IF(C4&lt;=0,0,ROUNDUP((C4*20%),2))</f>
        <v>2751001.3699999996</v>
      </c>
      <c r="F4" s="202">
        <f>SUM(Planfin2561!D86)</f>
        <v>4051150</v>
      </c>
      <c r="G4" s="220">
        <f>IF(C4=0,0,(F4/C4)*100)</f>
        <v>29.452184618729415</v>
      </c>
      <c r="H4" s="500">
        <f>E4-F4</f>
        <v>-1300148.6300000004</v>
      </c>
      <c r="I4" s="25">
        <f>SUM(Planfin2561!D38)</f>
        <v>11411299.68</v>
      </c>
      <c r="J4" s="531">
        <f>SUM(Planfin2561!D39-Planfin2561!D40)</f>
        <v>3750393.849999994</v>
      </c>
      <c r="K4" s="222">
        <f>SUM(B4/12)</f>
        <v>10956707.915000001</v>
      </c>
      <c r="L4" s="202">
        <f>SUM(I4/K4)</f>
        <v>1.0414898132291772</v>
      </c>
      <c r="M4" s="224">
        <f>SUM(H4:I4)</f>
        <v>10111151.049999999</v>
      </c>
      <c r="N4" s="223">
        <f>SUM(M4/K4)*100</f>
        <v>92.282747048112739</v>
      </c>
      <c r="O4" s="225" t="str">
        <f>IF(C4&gt;=0, "Normal", "Risk")</f>
        <v>Normal</v>
      </c>
      <c r="P4" s="225" t="str">
        <f t="shared" ref="P4" si="0">IF(H4&gt;=0, "Normal", "Risk")</f>
        <v>Risk</v>
      </c>
      <c r="Q4" s="226" t="str">
        <f t="shared" ref="Q4" si="1">IF(N4&gt;1, "Normal", "Risk")</f>
        <v>Normal</v>
      </c>
      <c r="R4" s="80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3</v>
      </c>
      <c r="S4" s="231" t="str">
        <f>VLOOKUP(R4,$X$9:$AB$16,5,0)</f>
        <v>ทบทวนการลงทุนอีกครั้ง ทำFeasibility study</v>
      </c>
      <c r="Y4" s="237" t="s">
        <v>1630</v>
      </c>
      <c r="Z4" s="237" t="s">
        <v>1631</v>
      </c>
      <c r="AA4" s="237" t="s">
        <v>1632</v>
      </c>
      <c r="AB4" s="237"/>
    </row>
    <row r="5" spans="1:28" x14ac:dyDescent="0.55000000000000004">
      <c r="X5" s="238" t="s">
        <v>1633</v>
      </c>
      <c r="Y5" s="238" t="s">
        <v>1634</v>
      </c>
      <c r="Z5" s="238" t="s">
        <v>1635</v>
      </c>
      <c r="AA5" s="238" t="s">
        <v>1636</v>
      </c>
      <c r="AB5" s="578" t="s">
        <v>1629</v>
      </c>
    </row>
    <row r="6" spans="1:28" x14ac:dyDescent="0.55000000000000004">
      <c r="X6" s="239" t="s">
        <v>1637</v>
      </c>
      <c r="Y6" s="240" t="s">
        <v>1638</v>
      </c>
      <c r="Z6" s="239" t="s">
        <v>1639</v>
      </c>
      <c r="AA6" s="240" t="s">
        <v>1640</v>
      </c>
      <c r="AB6" s="579"/>
    </row>
    <row r="7" spans="1:28" x14ac:dyDescent="0.55000000000000004">
      <c r="A7" s="22" t="str">
        <f>+A3</f>
        <v>รวมรายได้ (ไม่รวมงบลงทุน)</v>
      </c>
      <c r="X7" s="241"/>
      <c r="Y7" s="240" t="s">
        <v>1641</v>
      </c>
      <c r="Z7" s="242" t="s">
        <v>1652</v>
      </c>
      <c r="AA7" s="242" t="s">
        <v>1653</v>
      </c>
      <c r="AB7" s="579"/>
    </row>
    <row r="8" spans="1:28" ht="24.75" thickBot="1" x14ac:dyDescent="0.6">
      <c r="A8" s="22" t="str">
        <f>+B3</f>
        <v>รวมค่าใช้จ่าย (ไม่รวมค่าเสื่อมราคาและค่าตัดจำหน่าย)</v>
      </c>
      <c r="X8" s="243"/>
      <c r="Y8" s="243"/>
      <c r="Z8" s="244" t="s">
        <v>1642</v>
      </c>
      <c r="AA8" s="243"/>
      <c r="AB8" s="580"/>
    </row>
    <row r="9" spans="1:28" ht="25.5" thickTop="1" thickBot="1" x14ac:dyDescent="0.6">
      <c r="A9" s="22" t="str">
        <f>+C3</f>
        <v xml:space="preserve">EBITDA </v>
      </c>
      <c r="X9" s="245">
        <v>1</v>
      </c>
      <c r="Y9" s="245" t="s">
        <v>1643</v>
      </c>
      <c r="Z9" s="245" t="s">
        <v>1644</v>
      </c>
      <c r="AA9" s="245" t="s">
        <v>1609</v>
      </c>
      <c r="AB9" s="254" t="s">
        <v>1645</v>
      </c>
    </row>
    <row r="10" spans="1:28" ht="24.75" thickBot="1" x14ac:dyDescent="0.6">
      <c r="A10" s="22" t="str">
        <f>+D3</f>
        <v>สรุปแผนประมาณการ</v>
      </c>
      <c r="X10" s="246">
        <v>2</v>
      </c>
      <c r="Y10" s="246" t="s">
        <v>1643</v>
      </c>
      <c r="Z10" s="246" t="s">
        <v>1644</v>
      </c>
      <c r="AA10" s="247" t="s">
        <v>1610</v>
      </c>
      <c r="AB10" s="255" t="s">
        <v>1646</v>
      </c>
    </row>
    <row r="11" spans="1:28" ht="24.75" thickBot="1" x14ac:dyDescent="0.6">
      <c r="A11" s="22" t="str">
        <f>+E3</f>
        <v>วงเงินที่ลงทุนได้(ร้อยละ 20%ของ EBITDA)</v>
      </c>
      <c r="X11" s="250">
        <v>3</v>
      </c>
      <c r="Y11" s="250" t="s">
        <v>1643</v>
      </c>
      <c r="Z11" s="250" t="s">
        <v>1654</v>
      </c>
      <c r="AA11" s="250" t="s">
        <v>1609</v>
      </c>
      <c r="AB11" s="256" t="s">
        <v>1656</v>
      </c>
    </row>
    <row r="12" spans="1:28" ht="24.75" thickBot="1" x14ac:dyDescent="0.6">
      <c r="A12" s="22" t="str">
        <f>+F3</f>
        <v>จัดซื้อ/จัดหาด้วยเงินบำรุงของ รพ. ปี 2561</v>
      </c>
      <c r="X12" s="251">
        <v>4</v>
      </c>
      <c r="Y12" s="251" t="s">
        <v>1643</v>
      </c>
      <c r="Z12" s="251" t="s">
        <v>1654</v>
      </c>
      <c r="AA12" s="252" t="s">
        <v>1610</v>
      </c>
      <c r="AB12" s="257" t="s">
        <v>1660</v>
      </c>
    </row>
    <row r="13" spans="1:28" ht="24.75" thickBot="1" x14ac:dyDescent="0.6">
      <c r="X13" s="248">
        <v>5</v>
      </c>
      <c r="Y13" s="249" t="s">
        <v>1610</v>
      </c>
      <c r="Z13" s="249" t="s">
        <v>1655</v>
      </c>
      <c r="AA13" s="248" t="s">
        <v>1609</v>
      </c>
      <c r="AB13" s="258" t="s">
        <v>1648</v>
      </c>
    </row>
    <row r="14" spans="1:28" ht="24.75" thickBot="1" x14ac:dyDescent="0.6">
      <c r="X14" s="251">
        <v>6</v>
      </c>
      <c r="Y14" s="252" t="s">
        <v>1610</v>
      </c>
      <c r="Z14" s="252" t="s">
        <v>1655</v>
      </c>
      <c r="AA14" s="252" t="s">
        <v>1649</v>
      </c>
      <c r="AB14" s="257" t="s">
        <v>1659</v>
      </c>
    </row>
    <row r="15" spans="1:28" ht="24.75" thickBot="1" x14ac:dyDescent="0.6">
      <c r="X15" s="250">
        <v>7</v>
      </c>
      <c r="Y15" s="253" t="s">
        <v>1610</v>
      </c>
      <c r="Z15" s="253" t="s">
        <v>1649</v>
      </c>
      <c r="AA15" s="250" t="s">
        <v>1609</v>
      </c>
      <c r="AB15" s="256" t="s">
        <v>1657</v>
      </c>
    </row>
    <row r="16" spans="1:28" x14ac:dyDescent="0.55000000000000004">
      <c r="X16" s="251">
        <v>8</v>
      </c>
      <c r="Y16" s="252" t="s">
        <v>1610</v>
      </c>
      <c r="Z16" s="252" t="s">
        <v>1649</v>
      </c>
      <c r="AA16" s="252" t="s">
        <v>1610</v>
      </c>
      <c r="AB16" s="257" t="s">
        <v>1658</v>
      </c>
    </row>
  </sheetData>
  <mergeCells count="15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70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598"/>
  <sheetViews>
    <sheetView zoomScale="80" zoomScaleNormal="80" workbookViewId="0">
      <pane xSplit="4" ySplit="1" topLeftCell="G60" activePane="bottomRight" state="frozen"/>
      <selection activeCell="H54" sqref="H54"/>
      <selection pane="topRight" activeCell="H54" sqref="H54"/>
      <selection pane="bottomLeft" activeCell="H54" sqref="H54"/>
      <selection pane="bottomRight" activeCell="J63" sqref="J63"/>
    </sheetView>
  </sheetViews>
  <sheetFormatPr defaultColWidth="9" defaultRowHeight="27.75" x14ac:dyDescent="0.65"/>
  <cols>
    <col min="1" max="1" width="19.875" style="77" customWidth="1"/>
    <col min="2" max="2" width="60.75" style="77" customWidth="1"/>
    <col min="3" max="3" width="14" style="77" bestFit="1" customWidth="1"/>
    <col min="4" max="4" width="30.25" style="77" bestFit="1" customWidth="1"/>
    <col min="5" max="5" width="17" style="129" bestFit="1" customWidth="1"/>
    <col min="6" max="6" width="42.125" style="77" bestFit="1" customWidth="1"/>
    <col min="7" max="7" width="7" style="77" bestFit="1" customWidth="1"/>
    <col min="8" max="8" width="8.75" style="77" bestFit="1" customWidth="1"/>
    <col min="9" max="16384" width="9" style="77"/>
  </cols>
  <sheetData>
    <row r="1" spans="1:11" x14ac:dyDescent="0.65">
      <c r="A1" s="132" t="s">
        <v>1404</v>
      </c>
      <c r="B1" s="132" t="s">
        <v>1405</v>
      </c>
      <c r="C1" s="133" t="s">
        <v>745</v>
      </c>
      <c r="D1" s="133" t="s">
        <v>746</v>
      </c>
      <c r="E1" s="130" t="s">
        <v>747</v>
      </c>
      <c r="F1" s="131" t="s">
        <v>748</v>
      </c>
      <c r="G1" s="138" t="s">
        <v>1402</v>
      </c>
      <c r="H1" s="138" t="s">
        <v>1403</v>
      </c>
      <c r="I1" s="77" t="s">
        <v>1406</v>
      </c>
      <c r="J1" s="77" t="s">
        <v>1407</v>
      </c>
      <c r="K1" s="77" t="s">
        <v>1408</v>
      </c>
    </row>
    <row r="2" spans="1:11" x14ac:dyDescent="0.65">
      <c r="A2" s="136" t="s">
        <v>1001</v>
      </c>
      <c r="B2" s="136" t="s">
        <v>1002</v>
      </c>
      <c r="C2" s="136" t="s">
        <v>16</v>
      </c>
      <c r="D2" s="136" t="s">
        <v>17</v>
      </c>
      <c r="E2" s="136" t="s">
        <v>1340</v>
      </c>
      <c r="F2" s="136" t="s">
        <v>17</v>
      </c>
      <c r="G2" s="137">
        <v>12</v>
      </c>
      <c r="H2" s="136" t="s">
        <v>1340</v>
      </c>
      <c r="I2" s="77" t="s">
        <v>1409</v>
      </c>
      <c r="J2" s="77">
        <v>42643</v>
      </c>
      <c r="K2" s="77" t="s">
        <v>1410</v>
      </c>
    </row>
    <row r="3" spans="1:11" x14ac:dyDescent="0.65">
      <c r="A3" s="136" t="s">
        <v>144</v>
      </c>
      <c r="B3" s="136" t="s">
        <v>145</v>
      </c>
      <c r="C3" s="136" t="s">
        <v>16</v>
      </c>
      <c r="D3" s="136" t="s">
        <v>17</v>
      </c>
      <c r="E3" s="136" t="s">
        <v>1340</v>
      </c>
      <c r="F3" s="136" t="s">
        <v>17</v>
      </c>
      <c r="G3" s="137">
        <v>12</v>
      </c>
      <c r="H3" s="136" t="s">
        <v>1340</v>
      </c>
      <c r="I3" s="77" t="s">
        <v>1411</v>
      </c>
      <c r="K3" s="77" t="s">
        <v>1410</v>
      </c>
    </row>
    <row r="4" spans="1:11" x14ac:dyDescent="0.65">
      <c r="A4" s="136" t="s">
        <v>146</v>
      </c>
      <c r="B4" s="136" t="s">
        <v>147</v>
      </c>
      <c r="C4" s="136" t="s">
        <v>16</v>
      </c>
      <c r="D4" s="136" t="s">
        <v>17</v>
      </c>
      <c r="E4" s="136" t="s">
        <v>1340</v>
      </c>
      <c r="F4" s="136" t="s">
        <v>17</v>
      </c>
      <c r="G4" s="137">
        <v>12</v>
      </c>
      <c r="H4" s="136" t="s">
        <v>1340</v>
      </c>
      <c r="I4" s="77" t="s">
        <v>1411</v>
      </c>
      <c r="K4" s="77" t="s">
        <v>1410</v>
      </c>
    </row>
    <row r="5" spans="1:11" x14ac:dyDescent="0.65">
      <c r="A5" s="136" t="s">
        <v>148</v>
      </c>
      <c r="B5" s="136" t="s">
        <v>149</v>
      </c>
      <c r="C5" s="136" t="s">
        <v>16</v>
      </c>
      <c r="D5" s="136" t="s">
        <v>17</v>
      </c>
      <c r="E5" s="136" t="s">
        <v>1340</v>
      </c>
      <c r="F5" s="136" t="s">
        <v>17</v>
      </c>
      <c r="G5" s="137">
        <v>12</v>
      </c>
      <c r="H5" s="136" t="s">
        <v>1340</v>
      </c>
      <c r="I5" s="77" t="s">
        <v>1411</v>
      </c>
      <c r="K5" s="77" t="s">
        <v>1410</v>
      </c>
    </row>
    <row r="6" spans="1:11" x14ac:dyDescent="0.65">
      <c r="A6" s="136" t="s">
        <v>150</v>
      </c>
      <c r="B6" s="136" t="s">
        <v>151</v>
      </c>
      <c r="C6" s="136" t="s">
        <v>16</v>
      </c>
      <c r="D6" s="136" t="s">
        <v>17</v>
      </c>
      <c r="E6" s="136" t="s">
        <v>1340</v>
      </c>
      <c r="F6" s="136" t="s">
        <v>17</v>
      </c>
      <c r="G6" s="137">
        <v>12</v>
      </c>
      <c r="H6" s="136" t="s">
        <v>1340</v>
      </c>
      <c r="I6" s="77" t="s">
        <v>1411</v>
      </c>
      <c r="K6" s="77" t="s">
        <v>1410</v>
      </c>
    </row>
    <row r="7" spans="1:11" x14ac:dyDescent="0.65">
      <c r="A7" s="136" t="s">
        <v>152</v>
      </c>
      <c r="B7" s="136" t="s">
        <v>1412</v>
      </c>
      <c r="C7" s="136" t="s">
        <v>16</v>
      </c>
      <c r="D7" s="136" t="s">
        <v>17</v>
      </c>
      <c r="E7" s="136" t="s">
        <v>1340</v>
      </c>
      <c r="F7" s="136" t="s">
        <v>17</v>
      </c>
      <c r="G7" s="137">
        <v>12</v>
      </c>
      <c r="H7" s="136" t="s">
        <v>1340</v>
      </c>
      <c r="I7" s="77" t="s">
        <v>1411</v>
      </c>
      <c r="K7" s="77" t="s">
        <v>1410</v>
      </c>
    </row>
    <row r="8" spans="1:11" x14ac:dyDescent="0.65">
      <c r="A8" s="136" t="s">
        <v>1003</v>
      </c>
      <c r="B8" s="136" t="s">
        <v>1004</v>
      </c>
      <c r="C8" s="136" t="s">
        <v>16</v>
      </c>
      <c r="D8" s="136" t="s">
        <v>17</v>
      </c>
      <c r="E8" s="136" t="s">
        <v>1340</v>
      </c>
      <c r="F8" s="136" t="s">
        <v>17</v>
      </c>
      <c r="G8" s="137">
        <v>12</v>
      </c>
      <c r="H8" s="136" t="s">
        <v>1340</v>
      </c>
      <c r="I8" s="77" t="s">
        <v>1409</v>
      </c>
      <c r="J8" s="77">
        <v>42643</v>
      </c>
      <c r="K8" s="77" t="s">
        <v>1410</v>
      </c>
    </row>
    <row r="9" spans="1:11" x14ac:dyDescent="0.65">
      <c r="A9" s="136" t="s">
        <v>153</v>
      </c>
      <c r="B9" s="136" t="s">
        <v>154</v>
      </c>
      <c r="C9" s="136" t="s">
        <v>16</v>
      </c>
      <c r="D9" s="136" t="s">
        <v>17</v>
      </c>
      <c r="E9" s="136" t="s">
        <v>1340</v>
      </c>
      <c r="F9" s="136" t="s">
        <v>17</v>
      </c>
      <c r="G9" s="137">
        <v>12</v>
      </c>
      <c r="H9" s="136" t="s">
        <v>1340</v>
      </c>
      <c r="I9" s="77" t="s">
        <v>1411</v>
      </c>
      <c r="K9" s="77" t="s">
        <v>1410</v>
      </c>
    </row>
    <row r="10" spans="1:11" x14ac:dyDescent="0.65">
      <c r="A10" s="136" t="s">
        <v>1005</v>
      </c>
      <c r="B10" s="136" t="s">
        <v>1006</v>
      </c>
      <c r="C10" s="136" t="s">
        <v>16</v>
      </c>
      <c r="D10" s="136" t="s">
        <v>17</v>
      </c>
      <c r="E10" s="136" t="s">
        <v>1340</v>
      </c>
      <c r="F10" s="136" t="s">
        <v>17</v>
      </c>
      <c r="G10" s="137">
        <v>12</v>
      </c>
      <c r="H10" s="136" t="s">
        <v>1340</v>
      </c>
      <c r="I10" s="77" t="s">
        <v>1409</v>
      </c>
      <c r="J10" s="77">
        <v>42643</v>
      </c>
      <c r="K10" s="77" t="s">
        <v>1410</v>
      </c>
    </row>
    <row r="11" spans="1:11" x14ac:dyDescent="0.65">
      <c r="A11" s="136" t="s">
        <v>1007</v>
      </c>
      <c r="B11" s="136" t="s">
        <v>1008</v>
      </c>
      <c r="C11" s="136" t="s">
        <v>16</v>
      </c>
      <c r="D11" s="136" t="s">
        <v>17</v>
      </c>
      <c r="E11" s="136" t="s">
        <v>1340</v>
      </c>
      <c r="F11" s="136" t="s">
        <v>17</v>
      </c>
      <c r="G11" s="137">
        <v>12</v>
      </c>
      <c r="H11" s="136" t="s">
        <v>1340</v>
      </c>
      <c r="I11" s="77" t="s">
        <v>1409</v>
      </c>
      <c r="J11" s="77">
        <v>42643</v>
      </c>
      <c r="K11" s="77" t="s">
        <v>1410</v>
      </c>
    </row>
    <row r="12" spans="1:11" x14ac:dyDescent="0.65">
      <c r="A12" s="136" t="s">
        <v>155</v>
      </c>
      <c r="B12" s="136" t="s">
        <v>177</v>
      </c>
      <c r="C12" s="136" t="s">
        <v>16</v>
      </c>
      <c r="D12" s="136" t="s">
        <v>17</v>
      </c>
      <c r="E12" s="136" t="s">
        <v>1340</v>
      </c>
      <c r="F12" s="136" t="s">
        <v>17</v>
      </c>
      <c r="G12" s="137">
        <v>12</v>
      </c>
      <c r="H12" s="136" t="s">
        <v>1340</v>
      </c>
      <c r="I12" s="77" t="s">
        <v>1411</v>
      </c>
      <c r="K12" s="77" t="s">
        <v>1410</v>
      </c>
    </row>
    <row r="13" spans="1:11" x14ac:dyDescent="0.65">
      <c r="A13" s="136" t="s">
        <v>156</v>
      </c>
      <c r="B13" s="136" t="s">
        <v>179</v>
      </c>
      <c r="C13" s="136" t="s">
        <v>16</v>
      </c>
      <c r="D13" s="136" t="s">
        <v>17</v>
      </c>
      <c r="E13" s="136" t="s">
        <v>1340</v>
      </c>
      <c r="F13" s="136" t="s">
        <v>17</v>
      </c>
      <c r="G13" s="137">
        <v>12</v>
      </c>
      <c r="H13" s="136" t="s">
        <v>1340</v>
      </c>
      <c r="I13" s="77" t="s">
        <v>1411</v>
      </c>
      <c r="K13" s="77" t="s">
        <v>1410</v>
      </c>
    </row>
    <row r="14" spans="1:11" x14ac:dyDescent="0.65">
      <c r="A14" s="136" t="s">
        <v>157</v>
      </c>
      <c r="B14" s="136" t="s">
        <v>158</v>
      </c>
      <c r="C14" s="136" t="s">
        <v>16</v>
      </c>
      <c r="D14" s="136" t="s">
        <v>17</v>
      </c>
      <c r="E14" s="136" t="s">
        <v>1340</v>
      </c>
      <c r="F14" s="136" t="s">
        <v>17</v>
      </c>
      <c r="G14" s="137">
        <v>12</v>
      </c>
      <c r="H14" s="136" t="s">
        <v>1340</v>
      </c>
      <c r="I14" s="77" t="s">
        <v>1411</v>
      </c>
      <c r="K14" s="77" t="s">
        <v>1410</v>
      </c>
    </row>
    <row r="15" spans="1:11" x14ac:dyDescent="0.65">
      <c r="A15" s="136" t="s">
        <v>1009</v>
      </c>
      <c r="B15" s="136" t="s">
        <v>1010</v>
      </c>
      <c r="C15" s="136" t="s">
        <v>16</v>
      </c>
      <c r="D15" s="136" t="s">
        <v>17</v>
      </c>
      <c r="E15" s="136" t="s">
        <v>1340</v>
      </c>
      <c r="F15" s="136" t="s">
        <v>17</v>
      </c>
      <c r="G15" s="137">
        <v>12</v>
      </c>
      <c r="H15" s="136" t="s">
        <v>1340</v>
      </c>
      <c r="I15" s="77" t="s">
        <v>1409</v>
      </c>
      <c r="J15" s="77">
        <v>42643</v>
      </c>
      <c r="K15" s="77" t="s">
        <v>1410</v>
      </c>
    </row>
    <row r="16" spans="1:11" x14ac:dyDescent="0.65">
      <c r="A16" s="136" t="s">
        <v>1011</v>
      </c>
      <c r="B16" s="136" t="s">
        <v>1012</v>
      </c>
      <c r="C16" s="136" t="s">
        <v>16</v>
      </c>
      <c r="D16" s="136" t="s">
        <v>17</v>
      </c>
      <c r="E16" s="136" t="s">
        <v>1340</v>
      </c>
      <c r="F16" s="136" t="s">
        <v>17</v>
      </c>
      <c r="G16" s="137">
        <v>12</v>
      </c>
      <c r="H16" s="136" t="s">
        <v>1340</v>
      </c>
      <c r="I16" s="77" t="s">
        <v>1409</v>
      </c>
      <c r="J16" s="77">
        <v>42643</v>
      </c>
      <c r="K16" s="77" t="s">
        <v>1410</v>
      </c>
    </row>
    <row r="17" spans="1:11" x14ac:dyDescent="0.65">
      <c r="A17" s="136" t="s">
        <v>159</v>
      </c>
      <c r="B17" s="136" t="s">
        <v>160</v>
      </c>
      <c r="C17" s="136" t="s">
        <v>16</v>
      </c>
      <c r="D17" s="136" t="s">
        <v>17</v>
      </c>
      <c r="E17" s="136" t="s">
        <v>1340</v>
      </c>
      <c r="F17" s="136" t="s">
        <v>17</v>
      </c>
      <c r="G17" s="137">
        <v>12</v>
      </c>
      <c r="H17" s="136" t="s">
        <v>1340</v>
      </c>
      <c r="I17" s="77" t="s">
        <v>1411</v>
      </c>
      <c r="K17" s="77" t="s">
        <v>1410</v>
      </c>
    </row>
    <row r="18" spans="1:11" x14ac:dyDescent="0.65">
      <c r="A18" s="136" t="s">
        <v>117</v>
      </c>
      <c r="B18" s="136" t="s">
        <v>118</v>
      </c>
      <c r="C18" s="136" t="s">
        <v>12</v>
      </c>
      <c r="D18" s="136" t="s">
        <v>13</v>
      </c>
      <c r="E18" s="136" t="s">
        <v>1333</v>
      </c>
      <c r="F18" s="136" t="s">
        <v>1334</v>
      </c>
      <c r="G18" s="137">
        <v>10</v>
      </c>
      <c r="H18" s="136" t="s">
        <v>1333</v>
      </c>
      <c r="I18" s="77" t="s">
        <v>1411</v>
      </c>
      <c r="K18" s="77" t="s">
        <v>1410</v>
      </c>
    </row>
    <row r="19" spans="1:11" x14ac:dyDescent="0.65">
      <c r="A19" s="136" t="s">
        <v>119</v>
      </c>
      <c r="B19" s="136" t="s">
        <v>120</v>
      </c>
      <c r="C19" s="136" t="s">
        <v>12</v>
      </c>
      <c r="D19" s="136" t="s">
        <v>13</v>
      </c>
      <c r="E19" s="136" t="s">
        <v>1333</v>
      </c>
      <c r="F19" s="136" t="s">
        <v>1334</v>
      </c>
      <c r="G19" s="137">
        <v>10</v>
      </c>
      <c r="H19" s="136" t="s">
        <v>1333</v>
      </c>
      <c r="I19" s="77" t="s">
        <v>1411</v>
      </c>
      <c r="K19" s="77" t="s">
        <v>1410</v>
      </c>
    </row>
    <row r="20" spans="1:11" x14ac:dyDescent="0.65">
      <c r="A20" s="136" t="s">
        <v>837</v>
      </c>
      <c r="B20" s="136" t="s">
        <v>122</v>
      </c>
      <c r="C20" s="136" t="s">
        <v>12</v>
      </c>
      <c r="D20" s="136" t="s">
        <v>13</v>
      </c>
      <c r="E20" s="136" t="s">
        <v>1333</v>
      </c>
      <c r="F20" s="136" t="s">
        <v>1334</v>
      </c>
      <c r="G20" s="137">
        <v>10</v>
      </c>
      <c r="H20" s="136" t="s">
        <v>1333</v>
      </c>
      <c r="I20" s="77" t="s">
        <v>1411</v>
      </c>
      <c r="K20" s="77" t="s">
        <v>1413</v>
      </c>
    </row>
    <row r="21" spans="1:11" x14ac:dyDescent="0.65">
      <c r="A21" s="136" t="s">
        <v>838</v>
      </c>
      <c r="B21" s="136" t="s">
        <v>123</v>
      </c>
      <c r="C21" s="136" t="s">
        <v>12</v>
      </c>
      <c r="D21" s="136" t="s">
        <v>13</v>
      </c>
      <c r="E21" s="136" t="s">
        <v>1333</v>
      </c>
      <c r="F21" s="136" t="s">
        <v>1334</v>
      </c>
      <c r="G21" s="137">
        <v>10</v>
      </c>
      <c r="H21" s="136" t="s">
        <v>1333</v>
      </c>
      <c r="I21" s="77" t="s">
        <v>1411</v>
      </c>
      <c r="K21" s="77" t="s">
        <v>1413</v>
      </c>
    </row>
    <row r="22" spans="1:11" x14ac:dyDescent="0.65">
      <c r="A22" s="136" t="s">
        <v>839</v>
      </c>
      <c r="B22" s="136" t="s">
        <v>840</v>
      </c>
      <c r="C22" s="136" t="s">
        <v>12</v>
      </c>
      <c r="D22" s="136" t="s">
        <v>13</v>
      </c>
      <c r="E22" s="136" t="s">
        <v>1333</v>
      </c>
      <c r="F22" s="136" t="s">
        <v>1334</v>
      </c>
      <c r="G22" s="137">
        <v>10</v>
      </c>
      <c r="H22" s="136" t="s">
        <v>1333</v>
      </c>
      <c r="I22" s="77" t="s">
        <v>1411</v>
      </c>
      <c r="K22" s="77" t="s">
        <v>1413</v>
      </c>
    </row>
    <row r="23" spans="1:11" x14ac:dyDescent="0.65">
      <c r="A23" s="136" t="s">
        <v>1013</v>
      </c>
      <c r="B23" s="136" t="s">
        <v>121</v>
      </c>
      <c r="C23" s="136" t="s">
        <v>12</v>
      </c>
      <c r="D23" s="136" t="s">
        <v>13</v>
      </c>
      <c r="E23" s="136" t="s">
        <v>1333</v>
      </c>
      <c r="F23" s="136" t="s">
        <v>1334</v>
      </c>
      <c r="G23" s="137">
        <v>10</v>
      </c>
      <c r="H23" s="136" t="s">
        <v>1333</v>
      </c>
      <c r="I23" s="77" t="s">
        <v>1409</v>
      </c>
      <c r="J23" s="77">
        <v>42643</v>
      </c>
      <c r="K23" s="77" t="s">
        <v>1410</v>
      </c>
    </row>
    <row r="24" spans="1:11" x14ac:dyDescent="0.65">
      <c r="A24" s="136" t="s">
        <v>1014</v>
      </c>
      <c r="B24" s="136" t="s">
        <v>84</v>
      </c>
      <c r="C24" s="136" t="s">
        <v>6</v>
      </c>
      <c r="D24" s="136" t="s">
        <v>7</v>
      </c>
      <c r="E24" s="136" t="s">
        <v>1312</v>
      </c>
      <c r="F24" s="136" t="s">
        <v>1313</v>
      </c>
      <c r="G24" s="137">
        <v>7</v>
      </c>
      <c r="H24" s="136" t="s">
        <v>1312</v>
      </c>
      <c r="I24" s="77" t="s">
        <v>1409</v>
      </c>
      <c r="J24" s="77">
        <v>42643</v>
      </c>
      <c r="K24" s="77" t="s">
        <v>1410</v>
      </c>
    </row>
    <row r="25" spans="1:11" x14ac:dyDescent="0.65">
      <c r="A25" s="136" t="s">
        <v>1015</v>
      </c>
      <c r="B25" s="136" t="s">
        <v>122</v>
      </c>
      <c r="C25" s="136" t="s">
        <v>12</v>
      </c>
      <c r="D25" s="136" t="s">
        <v>13</v>
      </c>
      <c r="E25" s="136" t="s">
        <v>1333</v>
      </c>
      <c r="F25" s="136" t="s">
        <v>1334</v>
      </c>
      <c r="G25" s="137">
        <v>10</v>
      </c>
      <c r="H25" s="136" t="s">
        <v>1333</v>
      </c>
      <c r="I25" s="77" t="s">
        <v>1409</v>
      </c>
      <c r="J25" s="77">
        <v>42643</v>
      </c>
      <c r="K25" s="77" t="s">
        <v>1410</v>
      </c>
    </row>
    <row r="26" spans="1:11" x14ac:dyDescent="0.65">
      <c r="A26" s="136" t="s">
        <v>1016</v>
      </c>
      <c r="B26" s="136" t="s">
        <v>123</v>
      </c>
      <c r="C26" s="136" t="s">
        <v>12</v>
      </c>
      <c r="D26" s="136" t="s">
        <v>13</v>
      </c>
      <c r="E26" s="136" t="s">
        <v>1333</v>
      </c>
      <c r="F26" s="136" t="s">
        <v>1334</v>
      </c>
      <c r="G26" s="137">
        <v>10</v>
      </c>
      <c r="H26" s="136" t="s">
        <v>1333</v>
      </c>
      <c r="I26" s="77" t="s">
        <v>1409</v>
      </c>
      <c r="J26" s="77">
        <v>42643</v>
      </c>
      <c r="K26" s="77" t="s">
        <v>1410</v>
      </c>
    </row>
    <row r="27" spans="1:11" x14ac:dyDescent="0.65">
      <c r="A27" s="136" t="s">
        <v>124</v>
      </c>
      <c r="B27" s="136" t="s">
        <v>125</v>
      </c>
      <c r="C27" s="136" t="s">
        <v>12</v>
      </c>
      <c r="D27" s="136" t="s">
        <v>13</v>
      </c>
      <c r="E27" s="136" t="s">
        <v>1333</v>
      </c>
      <c r="F27" s="136" t="s">
        <v>1334</v>
      </c>
      <c r="G27" s="137">
        <v>10</v>
      </c>
      <c r="H27" s="136" t="s">
        <v>1333</v>
      </c>
      <c r="I27" s="77" t="s">
        <v>1411</v>
      </c>
      <c r="K27" s="77" t="s">
        <v>1410</v>
      </c>
    </row>
    <row r="28" spans="1:11" x14ac:dyDescent="0.65">
      <c r="A28" s="136" t="s">
        <v>126</v>
      </c>
      <c r="B28" s="136" t="s">
        <v>127</v>
      </c>
      <c r="C28" s="136" t="s">
        <v>12</v>
      </c>
      <c r="D28" s="136" t="s">
        <v>13</v>
      </c>
      <c r="E28" s="136" t="s">
        <v>1333</v>
      </c>
      <c r="F28" s="136" t="s">
        <v>1334</v>
      </c>
      <c r="G28" s="137">
        <v>10</v>
      </c>
      <c r="H28" s="136" t="s">
        <v>1333</v>
      </c>
      <c r="I28" s="77" t="s">
        <v>1411</v>
      </c>
      <c r="K28" s="77" t="s">
        <v>1410</v>
      </c>
    </row>
    <row r="29" spans="1:11" x14ac:dyDescent="0.65">
      <c r="A29" s="136" t="s">
        <v>841</v>
      </c>
      <c r="B29" s="136" t="s">
        <v>121</v>
      </c>
      <c r="C29" s="136" t="s">
        <v>12</v>
      </c>
      <c r="D29" s="136" t="s">
        <v>13</v>
      </c>
      <c r="E29" s="136" t="s">
        <v>1333</v>
      </c>
      <c r="F29" s="136" t="s">
        <v>1334</v>
      </c>
      <c r="G29" s="137">
        <v>10</v>
      </c>
      <c r="H29" s="136" t="s">
        <v>1333</v>
      </c>
      <c r="I29" s="77" t="s">
        <v>1411</v>
      </c>
      <c r="K29" s="77" t="s">
        <v>1413</v>
      </c>
    </row>
    <row r="30" spans="1:11" x14ac:dyDescent="0.65">
      <c r="A30" s="136" t="s">
        <v>842</v>
      </c>
      <c r="B30" s="136" t="s">
        <v>84</v>
      </c>
      <c r="C30" s="136" t="s">
        <v>6</v>
      </c>
      <c r="D30" s="136" t="s">
        <v>7</v>
      </c>
      <c r="E30" s="136" t="s">
        <v>1312</v>
      </c>
      <c r="F30" s="136" t="s">
        <v>1313</v>
      </c>
      <c r="G30" s="137">
        <v>7</v>
      </c>
      <c r="H30" s="136" t="s">
        <v>1312</v>
      </c>
      <c r="I30" s="77" t="s">
        <v>1411</v>
      </c>
      <c r="K30" s="77" t="s">
        <v>1413</v>
      </c>
    </row>
    <row r="31" spans="1:11" x14ac:dyDescent="0.65">
      <c r="A31" s="136" t="s">
        <v>843</v>
      </c>
      <c r="B31" s="136" t="s">
        <v>844</v>
      </c>
      <c r="C31" s="136" t="s">
        <v>2</v>
      </c>
      <c r="D31" s="136" t="s">
        <v>3</v>
      </c>
      <c r="E31" s="136" t="s">
        <v>1301</v>
      </c>
      <c r="F31" s="136" t="s">
        <v>3</v>
      </c>
      <c r="G31" s="137">
        <v>5</v>
      </c>
      <c r="H31" s="136" t="s">
        <v>1301</v>
      </c>
      <c r="I31" s="77" t="s">
        <v>1411</v>
      </c>
      <c r="K31" s="77" t="s">
        <v>1413</v>
      </c>
    </row>
    <row r="32" spans="1:11" x14ac:dyDescent="0.65">
      <c r="A32" s="136" t="s">
        <v>845</v>
      </c>
      <c r="B32" s="136" t="s">
        <v>846</v>
      </c>
      <c r="C32" s="136" t="s">
        <v>12</v>
      </c>
      <c r="D32" s="136" t="s">
        <v>13</v>
      </c>
      <c r="E32" s="136" t="s">
        <v>1333</v>
      </c>
      <c r="F32" s="136" t="s">
        <v>1334</v>
      </c>
      <c r="G32" s="137">
        <v>10</v>
      </c>
      <c r="H32" s="136" t="s">
        <v>1333</v>
      </c>
      <c r="I32" s="77" t="s">
        <v>1411</v>
      </c>
      <c r="K32" s="77" t="s">
        <v>1413</v>
      </c>
    </row>
    <row r="33" spans="1:11" x14ac:dyDescent="0.65">
      <c r="A33" s="136" t="s">
        <v>1017</v>
      </c>
      <c r="B33" s="136" t="s">
        <v>1018</v>
      </c>
      <c r="C33" s="136" t="s">
        <v>12</v>
      </c>
      <c r="D33" s="136" t="s">
        <v>13</v>
      </c>
      <c r="E33" s="136" t="s">
        <v>1333</v>
      </c>
      <c r="F33" s="136" t="s">
        <v>1334</v>
      </c>
      <c r="G33" s="137">
        <v>10</v>
      </c>
      <c r="H33" s="136" t="s">
        <v>1333</v>
      </c>
      <c r="I33" s="77" t="s">
        <v>1409</v>
      </c>
      <c r="J33" s="77">
        <v>42643</v>
      </c>
      <c r="K33" s="77" t="s">
        <v>1410</v>
      </c>
    </row>
    <row r="34" spans="1:11" x14ac:dyDescent="0.65">
      <c r="A34" s="136" t="s">
        <v>76</v>
      </c>
      <c r="B34" s="136" t="s">
        <v>1414</v>
      </c>
      <c r="C34" s="136" t="s">
        <v>4</v>
      </c>
      <c r="D34" s="136" t="s">
        <v>5</v>
      </c>
      <c r="E34" s="136" t="s">
        <v>1302</v>
      </c>
      <c r="F34" s="136" t="s">
        <v>1303</v>
      </c>
      <c r="G34" s="137">
        <v>6</v>
      </c>
      <c r="H34" s="136" t="s">
        <v>1302</v>
      </c>
      <c r="I34" s="77" t="s">
        <v>1411</v>
      </c>
      <c r="K34" s="77" t="s">
        <v>1410</v>
      </c>
    </row>
    <row r="35" spans="1:11" x14ac:dyDescent="0.65">
      <c r="A35" s="136" t="s">
        <v>77</v>
      </c>
      <c r="B35" s="136" t="s">
        <v>1415</v>
      </c>
      <c r="C35" s="136" t="s">
        <v>4</v>
      </c>
      <c r="D35" s="136" t="s">
        <v>5</v>
      </c>
      <c r="E35" s="136" t="s">
        <v>1304</v>
      </c>
      <c r="F35" s="136" t="s">
        <v>1305</v>
      </c>
      <c r="G35" s="137">
        <v>6</v>
      </c>
      <c r="H35" s="136" t="s">
        <v>1304</v>
      </c>
      <c r="I35" s="77" t="s">
        <v>1411</v>
      </c>
      <c r="K35" s="77" t="s">
        <v>1410</v>
      </c>
    </row>
    <row r="36" spans="1:11" x14ac:dyDescent="0.65">
      <c r="A36" s="136" t="s">
        <v>128</v>
      </c>
      <c r="B36" s="136" t="s">
        <v>1416</v>
      </c>
      <c r="C36" s="136" t="s">
        <v>12</v>
      </c>
      <c r="D36" s="136" t="s">
        <v>13</v>
      </c>
      <c r="E36" s="136" t="s">
        <v>1335</v>
      </c>
      <c r="F36" s="136" t="s">
        <v>1336</v>
      </c>
      <c r="G36" s="137">
        <v>10</v>
      </c>
      <c r="H36" s="136" t="s">
        <v>1335</v>
      </c>
      <c r="I36" s="77" t="s">
        <v>1411</v>
      </c>
      <c r="K36" s="77" t="s">
        <v>1410</v>
      </c>
    </row>
    <row r="37" spans="1:11" x14ac:dyDescent="0.65">
      <c r="A37" s="136" t="s">
        <v>129</v>
      </c>
      <c r="B37" s="136" t="s">
        <v>1417</v>
      </c>
      <c r="C37" s="136" t="s">
        <v>12</v>
      </c>
      <c r="D37" s="136" t="s">
        <v>13</v>
      </c>
      <c r="E37" s="136" t="s">
        <v>1337</v>
      </c>
      <c r="F37" s="136" t="s">
        <v>1338</v>
      </c>
      <c r="G37" s="137">
        <v>10</v>
      </c>
      <c r="H37" s="136" t="s">
        <v>1337</v>
      </c>
      <c r="I37" s="77" t="s">
        <v>1411</v>
      </c>
      <c r="K37" s="77" t="s">
        <v>1410</v>
      </c>
    </row>
    <row r="38" spans="1:11" x14ac:dyDescent="0.65">
      <c r="A38" s="136" t="s">
        <v>85</v>
      </c>
      <c r="B38" s="136" t="s">
        <v>1418</v>
      </c>
      <c r="C38" s="136" t="s">
        <v>6</v>
      </c>
      <c r="D38" s="136" t="s">
        <v>7</v>
      </c>
      <c r="E38" s="136" t="s">
        <v>1314</v>
      </c>
      <c r="F38" s="136" t="s">
        <v>1315</v>
      </c>
      <c r="G38" s="137">
        <v>7</v>
      </c>
      <c r="H38" s="136" t="s">
        <v>1314</v>
      </c>
      <c r="I38" s="77" t="s">
        <v>1411</v>
      </c>
      <c r="K38" s="77" t="s">
        <v>1410</v>
      </c>
    </row>
    <row r="39" spans="1:11" x14ac:dyDescent="0.65">
      <c r="A39" s="136" t="s">
        <v>86</v>
      </c>
      <c r="B39" s="136" t="s">
        <v>1419</v>
      </c>
      <c r="C39" s="136" t="s">
        <v>6</v>
      </c>
      <c r="D39" s="136" t="s">
        <v>7</v>
      </c>
      <c r="E39" s="136" t="s">
        <v>1316</v>
      </c>
      <c r="F39" s="136" t="s">
        <v>1317</v>
      </c>
      <c r="G39" s="137">
        <v>7</v>
      </c>
      <c r="H39" s="136" t="s">
        <v>1316</v>
      </c>
      <c r="I39" s="77" t="s">
        <v>1411</v>
      </c>
      <c r="K39" s="77" t="s">
        <v>1410</v>
      </c>
    </row>
    <row r="40" spans="1:11" x14ac:dyDescent="0.65">
      <c r="A40" s="136" t="s">
        <v>87</v>
      </c>
      <c r="B40" s="136" t="s">
        <v>88</v>
      </c>
      <c r="C40" s="136" t="s">
        <v>6</v>
      </c>
      <c r="D40" s="136" t="s">
        <v>7</v>
      </c>
      <c r="E40" s="136" t="s">
        <v>1318</v>
      </c>
      <c r="F40" s="136" t="s">
        <v>669</v>
      </c>
      <c r="G40" s="137">
        <v>7</v>
      </c>
      <c r="H40" s="136" t="s">
        <v>1318</v>
      </c>
      <c r="I40" s="77" t="s">
        <v>1411</v>
      </c>
      <c r="K40" s="77" t="s">
        <v>1410</v>
      </c>
    </row>
    <row r="41" spans="1:11" x14ac:dyDescent="0.65">
      <c r="A41" s="136" t="s">
        <v>89</v>
      </c>
      <c r="B41" s="136" t="s">
        <v>90</v>
      </c>
      <c r="C41" s="136" t="s">
        <v>6</v>
      </c>
      <c r="D41" s="136" t="s">
        <v>7</v>
      </c>
      <c r="E41" s="136" t="s">
        <v>1318</v>
      </c>
      <c r="F41" s="136" t="s">
        <v>669</v>
      </c>
      <c r="G41" s="137">
        <v>7</v>
      </c>
      <c r="H41" s="136" t="s">
        <v>1318</v>
      </c>
      <c r="I41" s="77" t="s">
        <v>1411</v>
      </c>
      <c r="K41" s="77" t="s">
        <v>1410</v>
      </c>
    </row>
    <row r="42" spans="1:11" x14ac:dyDescent="0.65">
      <c r="A42" s="136" t="s">
        <v>130</v>
      </c>
      <c r="B42" s="136" t="s">
        <v>1420</v>
      </c>
      <c r="C42" s="136" t="s">
        <v>12</v>
      </c>
      <c r="D42" s="136" t="s">
        <v>13</v>
      </c>
      <c r="E42" s="136" t="s">
        <v>1335</v>
      </c>
      <c r="F42" s="136" t="s">
        <v>1336</v>
      </c>
      <c r="G42" s="137">
        <v>10</v>
      </c>
      <c r="H42" s="136" t="s">
        <v>1335</v>
      </c>
      <c r="I42" s="77" t="s">
        <v>1411</v>
      </c>
      <c r="K42" s="77" t="s">
        <v>1410</v>
      </c>
    </row>
    <row r="43" spans="1:11" x14ac:dyDescent="0.65">
      <c r="A43" s="136" t="s">
        <v>131</v>
      </c>
      <c r="B43" s="136" t="s">
        <v>1421</v>
      </c>
      <c r="C43" s="136" t="s">
        <v>12</v>
      </c>
      <c r="D43" s="136" t="s">
        <v>13</v>
      </c>
      <c r="E43" s="136" t="s">
        <v>1337</v>
      </c>
      <c r="F43" s="136" t="s">
        <v>1338</v>
      </c>
      <c r="G43" s="137">
        <v>10</v>
      </c>
      <c r="H43" s="136" t="s">
        <v>1337</v>
      </c>
      <c r="I43" s="77" t="s">
        <v>1411</v>
      </c>
      <c r="K43" s="77" t="s">
        <v>1410</v>
      </c>
    </row>
    <row r="44" spans="1:11" x14ac:dyDescent="0.65">
      <c r="A44" s="136" t="s">
        <v>78</v>
      </c>
      <c r="B44" s="136" t="s">
        <v>1422</v>
      </c>
      <c r="C44" s="136" t="s">
        <v>1306</v>
      </c>
      <c r="D44" s="136" t="s">
        <v>731</v>
      </c>
      <c r="E44" s="136" t="s">
        <v>1307</v>
      </c>
      <c r="F44" s="136" t="s">
        <v>1308</v>
      </c>
      <c r="G44" s="137">
        <v>162</v>
      </c>
      <c r="H44" s="136" t="s">
        <v>1307</v>
      </c>
      <c r="I44" s="77" t="s">
        <v>1411</v>
      </c>
      <c r="K44" s="77" t="s">
        <v>1410</v>
      </c>
    </row>
    <row r="45" spans="1:11" x14ac:dyDescent="0.65">
      <c r="A45" s="136" t="s">
        <v>79</v>
      </c>
      <c r="B45" s="136" t="s">
        <v>1423</v>
      </c>
      <c r="C45" s="136" t="s">
        <v>1306</v>
      </c>
      <c r="D45" s="136" t="s">
        <v>731</v>
      </c>
      <c r="E45" s="136" t="s">
        <v>1309</v>
      </c>
      <c r="F45" s="136" t="s">
        <v>1310</v>
      </c>
      <c r="G45" s="137">
        <v>162</v>
      </c>
      <c r="H45" s="136" t="s">
        <v>1309</v>
      </c>
      <c r="I45" s="77" t="s">
        <v>1411</v>
      </c>
      <c r="K45" s="77" t="s">
        <v>1410</v>
      </c>
    </row>
    <row r="46" spans="1:11" x14ac:dyDescent="0.65">
      <c r="A46" s="136" t="s">
        <v>80</v>
      </c>
      <c r="B46" s="136" t="s">
        <v>81</v>
      </c>
      <c r="C46" s="136" t="s">
        <v>1306</v>
      </c>
      <c r="D46" s="136" t="s">
        <v>731</v>
      </c>
      <c r="E46" s="136" t="s">
        <v>1311</v>
      </c>
      <c r="F46" s="136" t="s">
        <v>670</v>
      </c>
      <c r="G46" s="137">
        <v>162</v>
      </c>
      <c r="H46" s="136" t="s">
        <v>1311</v>
      </c>
      <c r="I46" s="77" t="s">
        <v>1411</v>
      </c>
      <c r="K46" s="77" t="s">
        <v>1410</v>
      </c>
    </row>
    <row r="47" spans="1:11" x14ac:dyDescent="0.65">
      <c r="A47" s="136" t="s">
        <v>82</v>
      </c>
      <c r="B47" s="136" t="s">
        <v>83</v>
      </c>
      <c r="C47" s="136" t="s">
        <v>1306</v>
      </c>
      <c r="D47" s="136" t="s">
        <v>731</v>
      </c>
      <c r="E47" s="136" t="s">
        <v>1311</v>
      </c>
      <c r="F47" s="136" t="s">
        <v>670</v>
      </c>
      <c r="G47" s="137">
        <v>162</v>
      </c>
      <c r="H47" s="136" t="s">
        <v>1311</v>
      </c>
      <c r="I47" s="77" t="s">
        <v>1411</v>
      </c>
      <c r="K47" s="77" t="s">
        <v>1410</v>
      </c>
    </row>
    <row r="48" spans="1:11" x14ac:dyDescent="0.65">
      <c r="A48" s="136" t="s">
        <v>847</v>
      </c>
      <c r="B48" s="136" t="s">
        <v>848</v>
      </c>
      <c r="C48" s="136" t="s">
        <v>1306</v>
      </c>
      <c r="D48" s="136" t="s">
        <v>731</v>
      </c>
      <c r="E48" s="136" t="s">
        <v>1311</v>
      </c>
      <c r="F48" s="136" t="s">
        <v>670</v>
      </c>
      <c r="G48" s="137">
        <v>162</v>
      </c>
      <c r="H48" s="136" t="s">
        <v>1311</v>
      </c>
      <c r="I48" s="77" t="s">
        <v>1411</v>
      </c>
      <c r="K48" s="77" t="s">
        <v>1413</v>
      </c>
    </row>
    <row r="49" spans="1:11" x14ac:dyDescent="0.65">
      <c r="A49" s="136" t="s">
        <v>849</v>
      </c>
      <c r="B49" s="136" t="s">
        <v>850</v>
      </c>
      <c r="C49" s="136" t="s">
        <v>1306</v>
      </c>
      <c r="D49" s="136" t="s">
        <v>731</v>
      </c>
      <c r="E49" s="136" t="s">
        <v>1309</v>
      </c>
      <c r="F49" s="136" t="s">
        <v>1310</v>
      </c>
      <c r="G49" s="137">
        <v>162</v>
      </c>
      <c r="H49" s="136" t="s">
        <v>1309</v>
      </c>
      <c r="I49" s="77" t="s">
        <v>1411</v>
      </c>
      <c r="K49" s="77" t="s">
        <v>1413</v>
      </c>
    </row>
    <row r="50" spans="1:11" x14ac:dyDescent="0.65">
      <c r="A50" s="136" t="s">
        <v>851</v>
      </c>
      <c r="B50" s="136" t="s">
        <v>852</v>
      </c>
      <c r="C50" s="136" t="s">
        <v>1306</v>
      </c>
      <c r="D50" s="136" t="s">
        <v>731</v>
      </c>
      <c r="E50" s="136" t="s">
        <v>1311</v>
      </c>
      <c r="F50" s="136" t="s">
        <v>670</v>
      </c>
      <c r="G50" s="137">
        <v>162</v>
      </c>
      <c r="H50" s="136" t="s">
        <v>1311</v>
      </c>
      <c r="I50" s="77" t="s">
        <v>1411</v>
      </c>
      <c r="K50" s="77" t="s">
        <v>1413</v>
      </c>
    </row>
    <row r="51" spans="1:11" x14ac:dyDescent="0.65">
      <c r="A51" s="136" t="s">
        <v>853</v>
      </c>
      <c r="B51" s="136" t="s">
        <v>854</v>
      </c>
      <c r="C51" s="136" t="s">
        <v>1306</v>
      </c>
      <c r="D51" s="136" t="s">
        <v>731</v>
      </c>
      <c r="E51" s="136" t="s">
        <v>1311</v>
      </c>
      <c r="F51" s="136" t="s">
        <v>670</v>
      </c>
      <c r="G51" s="137">
        <v>162</v>
      </c>
      <c r="H51" s="136" t="s">
        <v>1311</v>
      </c>
      <c r="I51" s="77" t="s">
        <v>1411</v>
      </c>
      <c r="K51" s="77" t="s">
        <v>1413</v>
      </c>
    </row>
    <row r="52" spans="1:11" x14ac:dyDescent="0.65">
      <c r="A52" s="136" t="s">
        <v>855</v>
      </c>
      <c r="B52" s="136" t="s">
        <v>856</v>
      </c>
      <c r="C52" s="136" t="s">
        <v>1306</v>
      </c>
      <c r="D52" s="136" t="s">
        <v>731</v>
      </c>
      <c r="E52" s="136" t="s">
        <v>1311</v>
      </c>
      <c r="F52" s="136" t="s">
        <v>670</v>
      </c>
      <c r="G52" s="137">
        <v>162</v>
      </c>
      <c r="H52" s="136" t="s">
        <v>1311</v>
      </c>
      <c r="I52" s="77" t="s">
        <v>1411</v>
      </c>
      <c r="K52" s="77" t="s">
        <v>1413</v>
      </c>
    </row>
    <row r="53" spans="1:11" x14ac:dyDescent="0.65">
      <c r="A53" s="136" t="s">
        <v>857</v>
      </c>
      <c r="B53" s="136" t="s">
        <v>858</v>
      </c>
      <c r="C53" s="136" t="s">
        <v>1306</v>
      </c>
      <c r="D53" s="136" t="s">
        <v>731</v>
      </c>
      <c r="E53" s="136" t="s">
        <v>1309</v>
      </c>
      <c r="F53" s="136" t="s">
        <v>1310</v>
      </c>
      <c r="G53" s="137">
        <v>162</v>
      </c>
      <c r="H53" s="136" t="s">
        <v>1309</v>
      </c>
      <c r="I53" s="77" t="s">
        <v>1411</v>
      </c>
      <c r="K53" s="77" t="s">
        <v>1413</v>
      </c>
    </row>
    <row r="54" spans="1:11" x14ac:dyDescent="0.65">
      <c r="A54" s="136" t="s">
        <v>859</v>
      </c>
      <c r="B54" s="136" t="s">
        <v>860</v>
      </c>
      <c r="C54" s="136" t="s">
        <v>1306</v>
      </c>
      <c r="D54" s="136" t="s">
        <v>731</v>
      </c>
      <c r="E54" s="136" t="s">
        <v>1311</v>
      </c>
      <c r="F54" s="136" t="s">
        <v>670</v>
      </c>
      <c r="G54" s="137">
        <v>162</v>
      </c>
      <c r="H54" s="136" t="s">
        <v>1311</v>
      </c>
      <c r="I54" s="77" t="s">
        <v>1411</v>
      </c>
      <c r="K54" s="77" t="s">
        <v>1413</v>
      </c>
    </row>
    <row r="55" spans="1:11" x14ac:dyDescent="0.65">
      <c r="A55" s="136" t="s">
        <v>861</v>
      </c>
      <c r="B55" s="136" t="s">
        <v>862</v>
      </c>
      <c r="C55" s="136" t="s">
        <v>1306</v>
      </c>
      <c r="D55" s="136" t="s">
        <v>731</v>
      </c>
      <c r="E55" s="136" t="s">
        <v>1311</v>
      </c>
      <c r="F55" s="136" t="s">
        <v>670</v>
      </c>
      <c r="G55" s="137">
        <v>162</v>
      </c>
      <c r="H55" s="136" t="s">
        <v>1311</v>
      </c>
      <c r="I55" s="77" t="s">
        <v>1411</v>
      </c>
      <c r="K55" s="77" t="s">
        <v>1413</v>
      </c>
    </row>
    <row r="56" spans="1:11" x14ac:dyDescent="0.65">
      <c r="A56" s="136" t="s">
        <v>45</v>
      </c>
      <c r="B56" s="136" t="s">
        <v>1424</v>
      </c>
      <c r="C56" s="136" t="s">
        <v>0</v>
      </c>
      <c r="D56" s="136" t="s">
        <v>1</v>
      </c>
      <c r="E56" s="136" t="s">
        <v>1294</v>
      </c>
      <c r="F56" s="136" t="s">
        <v>1295</v>
      </c>
      <c r="G56" s="137">
        <v>4</v>
      </c>
      <c r="H56" s="136" t="s">
        <v>1294</v>
      </c>
      <c r="I56" s="77" t="s">
        <v>1411</v>
      </c>
      <c r="K56" s="77" t="s">
        <v>1410</v>
      </c>
    </row>
    <row r="57" spans="1:11" x14ac:dyDescent="0.65">
      <c r="A57" s="136" t="s">
        <v>46</v>
      </c>
      <c r="B57" s="136" t="s">
        <v>1425</v>
      </c>
      <c r="C57" s="136" t="s">
        <v>0</v>
      </c>
      <c r="D57" s="136" t="s">
        <v>1</v>
      </c>
      <c r="E57" s="136" t="s">
        <v>1296</v>
      </c>
      <c r="F57" s="136" t="s">
        <v>1297</v>
      </c>
      <c r="G57" s="137">
        <v>4</v>
      </c>
      <c r="H57" s="136" t="s">
        <v>1296</v>
      </c>
      <c r="I57" s="77" t="s">
        <v>1411</v>
      </c>
      <c r="K57" s="77" t="s">
        <v>1410</v>
      </c>
    </row>
    <row r="58" spans="1:11" x14ac:dyDescent="0.65">
      <c r="A58" s="136" t="s">
        <v>47</v>
      </c>
      <c r="B58" s="136" t="s">
        <v>1426</v>
      </c>
      <c r="C58" s="136" t="s">
        <v>0</v>
      </c>
      <c r="D58" s="136" t="s">
        <v>1</v>
      </c>
      <c r="E58" s="136" t="s">
        <v>1294</v>
      </c>
      <c r="F58" s="136" t="s">
        <v>1295</v>
      </c>
      <c r="G58" s="137">
        <v>4</v>
      </c>
      <c r="H58" s="136" t="s">
        <v>1294</v>
      </c>
      <c r="I58" s="77" t="s">
        <v>1411</v>
      </c>
      <c r="K58" s="77" t="s">
        <v>1410</v>
      </c>
    </row>
    <row r="59" spans="1:11" x14ac:dyDescent="0.65">
      <c r="A59" s="136" t="s">
        <v>1019</v>
      </c>
      <c r="B59" s="136" t="s">
        <v>1020</v>
      </c>
      <c r="C59" s="136" t="s">
        <v>0</v>
      </c>
      <c r="D59" s="136" t="s">
        <v>1</v>
      </c>
      <c r="E59" s="136" t="s">
        <v>1296</v>
      </c>
      <c r="F59" s="136" t="s">
        <v>1297</v>
      </c>
      <c r="G59" s="137">
        <v>4</v>
      </c>
      <c r="H59" s="136" t="s">
        <v>1296</v>
      </c>
      <c r="I59" s="77" t="s">
        <v>1409</v>
      </c>
      <c r="J59" s="77">
        <v>42643</v>
      </c>
      <c r="K59" s="77" t="s">
        <v>1410</v>
      </c>
    </row>
    <row r="60" spans="1:11" x14ac:dyDescent="0.65">
      <c r="A60" s="136" t="s">
        <v>48</v>
      </c>
      <c r="B60" s="136" t="s">
        <v>1427</v>
      </c>
      <c r="C60" s="136" t="s">
        <v>0</v>
      </c>
      <c r="D60" s="136" t="s">
        <v>1</v>
      </c>
      <c r="E60" s="136" t="s">
        <v>1294</v>
      </c>
      <c r="F60" s="136" t="s">
        <v>1295</v>
      </c>
      <c r="G60" s="137">
        <v>4</v>
      </c>
      <c r="H60" s="136" t="s">
        <v>1294</v>
      </c>
      <c r="I60" s="77" t="s">
        <v>1411</v>
      </c>
      <c r="K60" s="77" t="s">
        <v>1410</v>
      </c>
    </row>
    <row r="61" spans="1:11" x14ac:dyDescent="0.65">
      <c r="A61" s="136" t="s">
        <v>1021</v>
      </c>
      <c r="B61" s="136" t="s">
        <v>1022</v>
      </c>
      <c r="C61" s="136" t="s">
        <v>0</v>
      </c>
      <c r="D61" s="136" t="s">
        <v>1</v>
      </c>
      <c r="E61" s="136" t="s">
        <v>1296</v>
      </c>
      <c r="F61" s="136" t="s">
        <v>1297</v>
      </c>
      <c r="G61" s="137">
        <v>4</v>
      </c>
      <c r="H61" s="136" t="s">
        <v>1296</v>
      </c>
      <c r="I61" s="77" t="s">
        <v>1409</v>
      </c>
      <c r="J61" s="77">
        <v>42643</v>
      </c>
      <c r="K61" s="77" t="s">
        <v>1410</v>
      </c>
    </row>
    <row r="62" spans="1:11" x14ac:dyDescent="0.65">
      <c r="A62" s="136" t="s">
        <v>49</v>
      </c>
      <c r="B62" s="136" t="s">
        <v>1428</v>
      </c>
      <c r="C62" s="136" t="s">
        <v>0</v>
      </c>
      <c r="D62" s="136" t="s">
        <v>1</v>
      </c>
      <c r="E62" s="136" t="s">
        <v>1294</v>
      </c>
      <c r="F62" s="136" t="s">
        <v>1295</v>
      </c>
      <c r="G62" s="137">
        <v>4</v>
      </c>
      <c r="H62" s="136" t="s">
        <v>1294</v>
      </c>
      <c r="I62" s="77" t="s">
        <v>1411</v>
      </c>
      <c r="K62" s="77" t="s">
        <v>1410</v>
      </c>
    </row>
    <row r="63" spans="1:11" x14ac:dyDescent="0.65">
      <c r="A63" s="136" t="s">
        <v>1023</v>
      </c>
      <c r="B63" s="136" t="s">
        <v>1024</v>
      </c>
      <c r="C63" s="136" t="s">
        <v>0</v>
      </c>
      <c r="D63" s="136" t="s">
        <v>1</v>
      </c>
      <c r="E63" s="136" t="s">
        <v>1296</v>
      </c>
      <c r="F63" s="136" t="s">
        <v>1297</v>
      </c>
      <c r="G63" s="137">
        <v>4</v>
      </c>
      <c r="H63" s="136" t="s">
        <v>1296</v>
      </c>
      <c r="I63" s="77" t="s">
        <v>1409</v>
      </c>
      <c r="J63" s="77">
        <v>42643</v>
      </c>
      <c r="K63" s="77" t="s">
        <v>1410</v>
      </c>
    </row>
    <row r="64" spans="1:11" x14ac:dyDescent="0.65">
      <c r="A64" s="136" t="s">
        <v>215</v>
      </c>
      <c r="B64" s="136" t="s">
        <v>216</v>
      </c>
      <c r="C64" s="136" t="s">
        <v>18</v>
      </c>
      <c r="D64" s="136" t="s">
        <v>690</v>
      </c>
      <c r="E64" s="136" t="s">
        <v>1343</v>
      </c>
      <c r="F64" s="136" t="s">
        <v>674</v>
      </c>
      <c r="G64" s="137">
        <v>33</v>
      </c>
      <c r="H64" s="136" t="s">
        <v>1343</v>
      </c>
      <c r="I64" s="77" t="s">
        <v>1411</v>
      </c>
      <c r="K64" s="77" t="s">
        <v>1410</v>
      </c>
    </row>
    <row r="65" spans="1:11" x14ac:dyDescent="0.65">
      <c r="A65" s="136" t="s">
        <v>50</v>
      </c>
      <c r="B65" s="136" t="s">
        <v>1429</v>
      </c>
      <c r="C65" s="136" t="s">
        <v>0</v>
      </c>
      <c r="D65" s="136" t="s">
        <v>1</v>
      </c>
      <c r="E65" s="136" t="s">
        <v>1298</v>
      </c>
      <c r="F65" s="136" t="s">
        <v>668</v>
      </c>
      <c r="G65" s="137">
        <v>4</v>
      </c>
      <c r="H65" s="136" t="s">
        <v>1298</v>
      </c>
      <c r="I65" s="77" t="s">
        <v>1411</v>
      </c>
      <c r="K65" s="77" t="s">
        <v>1410</v>
      </c>
    </row>
    <row r="66" spans="1:11" x14ac:dyDescent="0.65">
      <c r="A66" s="136" t="s">
        <v>51</v>
      </c>
      <c r="B66" s="136" t="s">
        <v>1430</v>
      </c>
      <c r="C66" s="136" t="s">
        <v>0</v>
      </c>
      <c r="D66" s="136" t="s">
        <v>1</v>
      </c>
      <c r="E66" s="136" t="s">
        <v>1299</v>
      </c>
      <c r="F66" s="136" t="s">
        <v>1300</v>
      </c>
      <c r="G66" s="137">
        <v>4</v>
      </c>
      <c r="H66" s="136" t="s">
        <v>1299</v>
      </c>
      <c r="I66" s="77" t="s">
        <v>1411</v>
      </c>
      <c r="K66" s="77" t="s">
        <v>1410</v>
      </c>
    </row>
    <row r="67" spans="1:11" x14ac:dyDescent="0.65">
      <c r="A67" s="136" t="s">
        <v>1025</v>
      </c>
      <c r="B67" s="136" t="s">
        <v>1026</v>
      </c>
      <c r="C67" s="136" t="s">
        <v>0</v>
      </c>
      <c r="D67" s="136" t="s">
        <v>1</v>
      </c>
      <c r="E67" s="136" t="s">
        <v>1298</v>
      </c>
      <c r="F67" s="136" t="s">
        <v>668</v>
      </c>
      <c r="G67" s="137">
        <v>4</v>
      </c>
      <c r="H67" s="136" t="s">
        <v>1298</v>
      </c>
      <c r="I67" s="77" t="s">
        <v>1409</v>
      </c>
      <c r="J67" s="77">
        <v>42643</v>
      </c>
      <c r="K67" s="77" t="s">
        <v>1410</v>
      </c>
    </row>
    <row r="68" spans="1:11" x14ac:dyDescent="0.65">
      <c r="A68" s="136" t="s">
        <v>52</v>
      </c>
      <c r="B68" s="136" t="s">
        <v>1431</v>
      </c>
      <c r="C68" s="136" t="s">
        <v>0</v>
      </c>
      <c r="D68" s="136" t="s">
        <v>1</v>
      </c>
      <c r="E68" s="136" t="s">
        <v>1294</v>
      </c>
      <c r="F68" s="136" t="s">
        <v>1295</v>
      </c>
      <c r="G68" s="137">
        <v>4</v>
      </c>
      <c r="H68" s="136" t="s">
        <v>1294</v>
      </c>
      <c r="I68" s="77" t="s">
        <v>1411</v>
      </c>
      <c r="K68" s="77" t="s">
        <v>1410</v>
      </c>
    </row>
    <row r="69" spans="1:11" x14ac:dyDescent="0.65">
      <c r="A69" s="136" t="s">
        <v>1027</v>
      </c>
      <c r="B69" s="136" t="s">
        <v>1028</v>
      </c>
      <c r="C69" s="136" t="s">
        <v>0</v>
      </c>
      <c r="D69" s="136" t="s">
        <v>1</v>
      </c>
      <c r="E69" s="136" t="s">
        <v>1299</v>
      </c>
      <c r="F69" s="136" t="s">
        <v>1300</v>
      </c>
      <c r="G69" s="137">
        <v>4</v>
      </c>
      <c r="H69" s="136" t="s">
        <v>1299</v>
      </c>
      <c r="I69" s="77" t="s">
        <v>1409</v>
      </c>
      <c r="J69" s="77">
        <v>42643</v>
      </c>
      <c r="K69" s="77" t="s">
        <v>1410</v>
      </c>
    </row>
    <row r="70" spans="1:11" x14ac:dyDescent="0.65">
      <c r="A70" s="136" t="s">
        <v>1029</v>
      </c>
      <c r="B70" s="136" t="s">
        <v>1030</v>
      </c>
      <c r="C70" s="136" t="s">
        <v>2</v>
      </c>
      <c r="D70" s="136" t="s">
        <v>3</v>
      </c>
      <c r="E70" s="136" t="s">
        <v>1301</v>
      </c>
      <c r="F70" s="136" t="s">
        <v>3</v>
      </c>
      <c r="G70" s="137">
        <v>5</v>
      </c>
      <c r="H70" s="136" t="s">
        <v>1301</v>
      </c>
      <c r="I70" s="77" t="s">
        <v>1409</v>
      </c>
      <c r="J70" s="77">
        <v>42643</v>
      </c>
      <c r="K70" s="77" t="s">
        <v>1410</v>
      </c>
    </row>
    <row r="71" spans="1:11" x14ac:dyDescent="0.65">
      <c r="A71" s="136" t="s">
        <v>53</v>
      </c>
      <c r="B71" s="136" t="s">
        <v>54</v>
      </c>
      <c r="C71" s="136" t="s">
        <v>0</v>
      </c>
      <c r="D71" s="136" t="s">
        <v>1</v>
      </c>
      <c r="E71" s="136" t="s">
        <v>1299</v>
      </c>
      <c r="F71" s="136" t="s">
        <v>1300</v>
      </c>
      <c r="G71" s="137">
        <v>4</v>
      </c>
      <c r="H71" s="136" t="s">
        <v>1299</v>
      </c>
      <c r="I71" s="77" t="s">
        <v>1411</v>
      </c>
      <c r="K71" s="77" t="s">
        <v>1410</v>
      </c>
    </row>
    <row r="72" spans="1:11" x14ac:dyDescent="0.65">
      <c r="A72" s="136" t="s">
        <v>55</v>
      </c>
      <c r="B72" s="136" t="s">
        <v>1432</v>
      </c>
      <c r="C72" s="136" t="s">
        <v>0</v>
      </c>
      <c r="D72" s="136" t="s">
        <v>1</v>
      </c>
      <c r="E72" s="136" t="s">
        <v>1299</v>
      </c>
      <c r="F72" s="136" t="s">
        <v>1300</v>
      </c>
      <c r="G72" s="137">
        <v>4</v>
      </c>
      <c r="H72" s="136" t="s">
        <v>1299</v>
      </c>
      <c r="I72" s="77" t="s">
        <v>1411</v>
      </c>
      <c r="K72" s="77" t="s">
        <v>1410</v>
      </c>
    </row>
    <row r="73" spans="1:11" x14ac:dyDescent="0.65">
      <c r="A73" s="136" t="s">
        <v>56</v>
      </c>
      <c r="B73" s="136" t="s">
        <v>57</v>
      </c>
      <c r="C73" s="136" t="s">
        <v>0</v>
      </c>
      <c r="D73" s="136" t="s">
        <v>1</v>
      </c>
      <c r="E73" s="136" t="s">
        <v>1299</v>
      </c>
      <c r="F73" s="136" t="s">
        <v>1300</v>
      </c>
      <c r="G73" s="137">
        <v>4</v>
      </c>
      <c r="H73" s="136" t="s">
        <v>1299</v>
      </c>
      <c r="I73" s="77" t="s">
        <v>1411</v>
      </c>
      <c r="K73" s="77" t="s">
        <v>1410</v>
      </c>
    </row>
    <row r="74" spans="1:11" x14ac:dyDescent="0.65">
      <c r="A74" s="136" t="s">
        <v>58</v>
      </c>
      <c r="B74" s="136" t="s">
        <v>1433</v>
      </c>
      <c r="C74" s="136" t="s">
        <v>0</v>
      </c>
      <c r="D74" s="136" t="s">
        <v>1</v>
      </c>
      <c r="E74" s="136" t="s">
        <v>1298</v>
      </c>
      <c r="F74" s="136" t="s">
        <v>668</v>
      </c>
      <c r="G74" s="137">
        <v>4</v>
      </c>
      <c r="H74" s="136" t="s">
        <v>1298</v>
      </c>
      <c r="I74" s="77" t="s">
        <v>1411</v>
      </c>
      <c r="K74" s="77" t="s">
        <v>1410</v>
      </c>
    </row>
    <row r="75" spans="1:11" x14ac:dyDescent="0.65">
      <c r="A75" s="136" t="s">
        <v>59</v>
      </c>
      <c r="B75" s="136" t="s">
        <v>1434</v>
      </c>
      <c r="C75" s="136" t="s">
        <v>0</v>
      </c>
      <c r="D75" s="136" t="s">
        <v>1</v>
      </c>
      <c r="E75" s="136" t="s">
        <v>1298</v>
      </c>
      <c r="F75" s="136" t="s">
        <v>668</v>
      </c>
      <c r="G75" s="137">
        <v>4</v>
      </c>
      <c r="H75" s="136" t="s">
        <v>1298</v>
      </c>
      <c r="I75" s="77" t="s">
        <v>1411</v>
      </c>
      <c r="K75" s="77" t="s">
        <v>1410</v>
      </c>
    </row>
    <row r="76" spans="1:11" x14ac:dyDescent="0.65">
      <c r="A76" s="136" t="s">
        <v>60</v>
      </c>
      <c r="B76" s="136" t="s">
        <v>1435</v>
      </c>
      <c r="C76" s="136" t="s">
        <v>0</v>
      </c>
      <c r="D76" s="136" t="s">
        <v>1</v>
      </c>
      <c r="E76" s="136" t="s">
        <v>1298</v>
      </c>
      <c r="F76" s="136" t="s">
        <v>668</v>
      </c>
      <c r="G76" s="137">
        <v>4</v>
      </c>
      <c r="H76" s="136" t="s">
        <v>1298</v>
      </c>
      <c r="I76" s="77" t="s">
        <v>1411</v>
      </c>
      <c r="K76" s="77" t="s">
        <v>1410</v>
      </c>
    </row>
    <row r="77" spans="1:11" x14ac:dyDescent="0.65">
      <c r="A77" s="136" t="s">
        <v>1031</v>
      </c>
      <c r="B77" s="136" t="s">
        <v>1032</v>
      </c>
      <c r="C77" s="136" t="s">
        <v>0</v>
      </c>
      <c r="D77" s="136" t="s">
        <v>1</v>
      </c>
      <c r="E77" s="136" t="s">
        <v>1298</v>
      </c>
      <c r="F77" s="136" t="s">
        <v>668</v>
      </c>
      <c r="G77" s="137">
        <v>4</v>
      </c>
      <c r="H77" s="136" t="s">
        <v>1298</v>
      </c>
      <c r="I77" s="77" t="s">
        <v>1409</v>
      </c>
      <c r="J77" s="77">
        <v>42643</v>
      </c>
      <c r="K77" s="77" t="s">
        <v>1410</v>
      </c>
    </row>
    <row r="78" spans="1:11" x14ac:dyDescent="0.65">
      <c r="A78" s="136" t="s">
        <v>1033</v>
      </c>
      <c r="B78" s="136" t="s">
        <v>1034</v>
      </c>
      <c r="C78" s="136" t="s">
        <v>0</v>
      </c>
      <c r="D78" s="136" t="s">
        <v>1</v>
      </c>
      <c r="E78" s="136" t="s">
        <v>1298</v>
      </c>
      <c r="F78" s="136" t="s">
        <v>668</v>
      </c>
      <c r="G78" s="137">
        <v>4</v>
      </c>
      <c r="H78" s="136" t="s">
        <v>1298</v>
      </c>
      <c r="I78" s="77" t="s">
        <v>1409</v>
      </c>
      <c r="J78" s="77">
        <v>42643</v>
      </c>
      <c r="K78" s="77" t="s">
        <v>1410</v>
      </c>
    </row>
    <row r="79" spans="1:11" x14ac:dyDescent="0.65">
      <c r="A79" s="136" t="s">
        <v>1035</v>
      </c>
      <c r="B79" s="136" t="s">
        <v>1036</v>
      </c>
      <c r="C79" s="136" t="s">
        <v>0</v>
      </c>
      <c r="D79" s="136" t="s">
        <v>1</v>
      </c>
      <c r="E79" s="136" t="s">
        <v>1298</v>
      </c>
      <c r="F79" s="136" t="s">
        <v>668</v>
      </c>
      <c r="G79" s="137">
        <v>4</v>
      </c>
      <c r="H79" s="136" t="s">
        <v>1298</v>
      </c>
      <c r="I79" s="77" t="s">
        <v>1409</v>
      </c>
      <c r="J79" s="77">
        <v>42643</v>
      </c>
      <c r="K79" s="77" t="s">
        <v>1410</v>
      </c>
    </row>
    <row r="80" spans="1:11" x14ac:dyDescent="0.65">
      <c r="A80" s="136" t="s">
        <v>1037</v>
      </c>
      <c r="B80" s="136" t="s">
        <v>1038</v>
      </c>
      <c r="C80" s="136" t="s">
        <v>0</v>
      </c>
      <c r="D80" s="136" t="s">
        <v>1</v>
      </c>
      <c r="E80" s="136" t="s">
        <v>1298</v>
      </c>
      <c r="F80" s="136" t="s">
        <v>668</v>
      </c>
      <c r="G80" s="137">
        <v>4</v>
      </c>
      <c r="H80" s="136" t="s">
        <v>1298</v>
      </c>
      <c r="I80" s="77" t="s">
        <v>1409</v>
      </c>
      <c r="J80" s="77">
        <v>42643</v>
      </c>
      <c r="K80" s="77" t="s">
        <v>1410</v>
      </c>
    </row>
    <row r="81" spans="1:11" x14ac:dyDescent="0.65">
      <c r="A81" s="136" t="s">
        <v>1039</v>
      </c>
      <c r="B81" s="136" t="s">
        <v>1040</v>
      </c>
      <c r="C81" s="136" t="s">
        <v>0</v>
      </c>
      <c r="D81" s="136" t="s">
        <v>1</v>
      </c>
      <c r="E81" s="136" t="s">
        <v>1298</v>
      </c>
      <c r="F81" s="136" t="s">
        <v>668</v>
      </c>
      <c r="G81" s="137">
        <v>4</v>
      </c>
      <c r="H81" s="136" t="s">
        <v>1298</v>
      </c>
      <c r="I81" s="77" t="s">
        <v>1409</v>
      </c>
      <c r="J81" s="77">
        <v>42643</v>
      </c>
      <c r="K81" s="77" t="s">
        <v>1410</v>
      </c>
    </row>
    <row r="82" spans="1:11" x14ac:dyDescent="0.65">
      <c r="A82" s="136" t="s">
        <v>1041</v>
      </c>
      <c r="B82" s="136" t="s">
        <v>1042</v>
      </c>
      <c r="C82" s="136" t="s">
        <v>0</v>
      </c>
      <c r="D82" s="136" t="s">
        <v>1</v>
      </c>
      <c r="E82" s="136" t="s">
        <v>1298</v>
      </c>
      <c r="F82" s="136" t="s">
        <v>668</v>
      </c>
      <c r="G82" s="137">
        <v>4</v>
      </c>
      <c r="H82" s="136" t="s">
        <v>1298</v>
      </c>
      <c r="I82" s="77" t="s">
        <v>1409</v>
      </c>
      <c r="J82" s="77">
        <v>42643</v>
      </c>
      <c r="K82" s="77" t="s">
        <v>1410</v>
      </c>
    </row>
    <row r="83" spans="1:11" x14ac:dyDescent="0.65">
      <c r="A83" s="136" t="s">
        <v>61</v>
      </c>
      <c r="B83" s="136" t="s">
        <v>1436</v>
      </c>
      <c r="C83" s="136" t="s">
        <v>0</v>
      </c>
      <c r="D83" s="136" t="s">
        <v>1</v>
      </c>
      <c r="E83" s="136" t="s">
        <v>1298</v>
      </c>
      <c r="F83" s="136" t="s">
        <v>668</v>
      </c>
      <c r="G83" s="137">
        <v>4</v>
      </c>
      <c r="H83" s="136" t="s">
        <v>1298</v>
      </c>
      <c r="I83" s="77" t="s">
        <v>1411</v>
      </c>
      <c r="K83" s="77" t="s">
        <v>1410</v>
      </c>
    </row>
    <row r="84" spans="1:11" x14ac:dyDescent="0.65">
      <c r="A84" s="136" t="s">
        <v>62</v>
      </c>
      <c r="B84" s="136" t="s">
        <v>1437</v>
      </c>
      <c r="C84" s="136" t="s">
        <v>0</v>
      </c>
      <c r="D84" s="136" t="s">
        <v>1</v>
      </c>
      <c r="E84" s="136" t="s">
        <v>1298</v>
      </c>
      <c r="F84" s="136" t="s">
        <v>668</v>
      </c>
      <c r="G84" s="137">
        <v>4</v>
      </c>
      <c r="H84" s="136" t="s">
        <v>1298</v>
      </c>
      <c r="I84" s="77" t="s">
        <v>1411</v>
      </c>
      <c r="K84" s="77" t="s">
        <v>1410</v>
      </c>
    </row>
    <row r="85" spans="1:11" x14ac:dyDescent="0.65">
      <c r="A85" s="136" t="s">
        <v>63</v>
      </c>
      <c r="B85" s="136" t="s">
        <v>1438</v>
      </c>
      <c r="C85" s="136" t="s">
        <v>0</v>
      </c>
      <c r="D85" s="136" t="s">
        <v>1</v>
      </c>
      <c r="E85" s="136" t="s">
        <v>1294</v>
      </c>
      <c r="F85" s="136" t="s">
        <v>1295</v>
      </c>
      <c r="G85" s="137">
        <v>4</v>
      </c>
      <c r="H85" s="136" t="s">
        <v>1294</v>
      </c>
      <c r="I85" s="77" t="s">
        <v>1411</v>
      </c>
      <c r="K85" s="77" t="s">
        <v>1410</v>
      </c>
    </row>
    <row r="86" spans="1:11" x14ac:dyDescent="0.65">
      <c r="A86" s="136" t="s">
        <v>64</v>
      </c>
      <c r="B86" s="136" t="s">
        <v>65</v>
      </c>
      <c r="C86" s="136" t="s">
        <v>0</v>
      </c>
      <c r="D86" s="136" t="s">
        <v>1</v>
      </c>
      <c r="E86" s="136" t="s">
        <v>1299</v>
      </c>
      <c r="F86" s="136" t="s">
        <v>1300</v>
      </c>
      <c r="G86" s="137">
        <v>4</v>
      </c>
      <c r="H86" s="136" t="s">
        <v>1299</v>
      </c>
      <c r="I86" s="77" t="s">
        <v>1411</v>
      </c>
      <c r="K86" s="77" t="s">
        <v>1410</v>
      </c>
    </row>
    <row r="87" spans="1:11" x14ac:dyDescent="0.65">
      <c r="A87" s="136" t="s">
        <v>66</v>
      </c>
      <c r="B87" s="136" t="s">
        <v>67</v>
      </c>
      <c r="C87" s="136" t="s">
        <v>0</v>
      </c>
      <c r="D87" s="136" t="s">
        <v>1</v>
      </c>
      <c r="E87" s="136" t="s">
        <v>1299</v>
      </c>
      <c r="F87" s="136" t="s">
        <v>1300</v>
      </c>
      <c r="G87" s="137">
        <v>4</v>
      </c>
      <c r="H87" s="136" t="s">
        <v>1299</v>
      </c>
      <c r="I87" s="77" t="s">
        <v>1411</v>
      </c>
      <c r="K87" s="77" t="s">
        <v>1410</v>
      </c>
    </row>
    <row r="88" spans="1:11" x14ac:dyDescent="0.65">
      <c r="A88" s="136" t="s">
        <v>68</v>
      </c>
      <c r="B88" s="136" t="s">
        <v>1439</v>
      </c>
      <c r="C88" s="136" t="s">
        <v>0</v>
      </c>
      <c r="D88" s="136" t="s">
        <v>1</v>
      </c>
      <c r="E88" s="136" t="s">
        <v>1294</v>
      </c>
      <c r="F88" s="136" t="s">
        <v>1295</v>
      </c>
      <c r="G88" s="137">
        <v>4</v>
      </c>
      <c r="H88" s="136" t="s">
        <v>1294</v>
      </c>
      <c r="I88" s="77" t="s">
        <v>1411</v>
      </c>
      <c r="K88" s="77" t="s">
        <v>1410</v>
      </c>
    </row>
    <row r="89" spans="1:11" x14ac:dyDescent="0.65">
      <c r="A89" s="136" t="s">
        <v>69</v>
      </c>
      <c r="B89" s="136" t="s">
        <v>1440</v>
      </c>
      <c r="C89" s="136" t="s">
        <v>0</v>
      </c>
      <c r="D89" s="136" t="s">
        <v>1</v>
      </c>
      <c r="E89" s="136" t="s">
        <v>1296</v>
      </c>
      <c r="F89" s="136" t="s">
        <v>1297</v>
      </c>
      <c r="G89" s="137">
        <v>4</v>
      </c>
      <c r="H89" s="136" t="s">
        <v>1296</v>
      </c>
      <c r="I89" s="77" t="s">
        <v>1411</v>
      </c>
      <c r="K89" s="77" t="s">
        <v>1410</v>
      </c>
    </row>
    <row r="90" spans="1:11" x14ac:dyDescent="0.65">
      <c r="A90" s="136" t="s">
        <v>70</v>
      </c>
      <c r="B90" s="136" t="s">
        <v>1441</v>
      </c>
      <c r="C90" s="136" t="s">
        <v>0</v>
      </c>
      <c r="D90" s="136" t="s">
        <v>1</v>
      </c>
      <c r="E90" s="136" t="s">
        <v>1294</v>
      </c>
      <c r="F90" s="136" t="s">
        <v>1295</v>
      </c>
      <c r="G90" s="137">
        <v>4</v>
      </c>
      <c r="H90" s="136" t="s">
        <v>1294</v>
      </c>
      <c r="I90" s="77" t="s">
        <v>1411</v>
      </c>
      <c r="K90" s="77" t="s">
        <v>1410</v>
      </c>
    </row>
    <row r="91" spans="1:11" x14ac:dyDescent="0.65">
      <c r="A91" s="136" t="s">
        <v>71</v>
      </c>
      <c r="B91" s="136" t="s">
        <v>1442</v>
      </c>
      <c r="C91" s="136" t="s">
        <v>0</v>
      </c>
      <c r="D91" s="136" t="s">
        <v>1</v>
      </c>
      <c r="E91" s="136" t="s">
        <v>1296</v>
      </c>
      <c r="F91" s="136" t="s">
        <v>1297</v>
      </c>
      <c r="G91" s="137">
        <v>4</v>
      </c>
      <c r="H91" s="136" t="s">
        <v>1296</v>
      </c>
      <c r="I91" s="77" t="s">
        <v>1411</v>
      </c>
      <c r="K91" s="77" t="s">
        <v>1410</v>
      </c>
    </row>
    <row r="92" spans="1:11" x14ac:dyDescent="0.65">
      <c r="A92" s="136" t="s">
        <v>72</v>
      </c>
      <c r="B92" s="136" t="s">
        <v>1443</v>
      </c>
      <c r="C92" s="136" t="s">
        <v>0</v>
      </c>
      <c r="D92" s="136" t="s">
        <v>1</v>
      </c>
      <c r="E92" s="136" t="s">
        <v>1294</v>
      </c>
      <c r="F92" s="136" t="s">
        <v>1295</v>
      </c>
      <c r="G92" s="137">
        <v>4</v>
      </c>
      <c r="H92" s="136" t="s">
        <v>1294</v>
      </c>
      <c r="I92" s="77" t="s">
        <v>1411</v>
      </c>
      <c r="K92" s="77" t="s">
        <v>1410</v>
      </c>
    </row>
    <row r="93" spans="1:11" x14ac:dyDescent="0.65">
      <c r="A93" s="136" t="s">
        <v>73</v>
      </c>
      <c r="B93" s="136" t="s">
        <v>1444</v>
      </c>
      <c r="C93" s="136" t="s">
        <v>0</v>
      </c>
      <c r="D93" s="136" t="s">
        <v>1</v>
      </c>
      <c r="E93" s="136" t="s">
        <v>1296</v>
      </c>
      <c r="F93" s="136" t="s">
        <v>1297</v>
      </c>
      <c r="G93" s="137">
        <v>4</v>
      </c>
      <c r="H93" s="136" t="s">
        <v>1296</v>
      </c>
      <c r="I93" s="77" t="s">
        <v>1411</v>
      </c>
      <c r="K93" s="77" t="s">
        <v>1410</v>
      </c>
    </row>
    <row r="94" spans="1:11" x14ac:dyDescent="0.65">
      <c r="A94" s="136" t="s">
        <v>1043</v>
      </c>
      <c r="B94" s="136" t="s">
        <v>1044</v>
      </c>
      <c r="C94" s="136" t="s">
        <v>0</v>
      </c>
      <c r="D94" s="136" t="s">
        <v>1</v>
      </c>
      <c r="E94" s="136" t="s">
        <v>1299</v>
      </c>
      <c r="F94" s="136" t="s">
        <v>1300</v>
      </c>
      <c r="G94" s="137">
        <v>4</v>
      </c>
      <c r="H94" s="136" t="s">
        <v>1299</v>
      </c>
      <c r="I94" s="77" t="s">
        <v>1409</v>
      </c>
      <c r="J94" s="77">
        <v>42643</v>
      </c>
      <c r="K94" s="77" t="s">
        <v>1410</v>
      </c>
    </row>
    <row r="95" spans="1:11" x14ac:dyDescent="0.65">
      <c r="A95" s="136" t="s">
        <v>74</v>
      </c>
      <c r="B95" s="136" t="s">
        <v>1445</v>
      </c>
      <c r="C95" s="136" t="s">
        <v>0</v>
      </c>
      <c r="D95" s="136" t="s">
        <v>1</v>
      </c>
      <c r="E95" s="136" t="s">
        <v>1299</v>
      </c>
      <c r="F95" s="136" t="s">
        <v>1300</v>
      </c>
      <c r="G95" s="137">
        <v>4</v>
      </c>
      <c r="H95" s="136" t="s">
        <v>1299</v>
      </c>
      <c r="I95" s="77" t="s">
        <v>1411</v>
      </c>
      <c r="K95" s="77" t="s">
        <v>1413</v>
      </c>
    </row>
    <row r="96" spans="1:11" x14ac:dyDescent="0.65">
      <c r="A96" s="136" t="s">
        <v>75</v>
      </c>
      <c r="B96" s="136" t="s">
        <v>1446</v>
      </c>
      <c r="C96" s="136" t="s">
        <v>0</v>
      </c>
      <c r="D96" s="136" t="s">
        <v>1</v>
      </c>
      <c r="E96" s="136" t="s">
        <v>1299</v>
      </c>
      <c r="F96" s="136" t="s">
        <v>1300</v>
      </c>
      <c r="G96" s="137">
        <v>4</v>
      </c>
      <c r="H96" s="136" t="s">
        <v>1299</v>
      </c>
      <c r="I96" s="77" t="s">
        <v>1411</v>
      </c>
      <c r="K96" s="77" t="s">
        <v>1413</v>
      </c>
    </row>
    <row r="97" spans="1:11" x14ac:dyDescent="0.65">
      <c r="A97" s="136" t="s">
        <v>863</v>
      </c>
      <c r="B97" s="136" t="s">
        <v>864</v>
      </c>
      <c r="C97" s="136" t="s">
        <v>0</v>
      </c>
      <c r="D97" s="136" t="s">
        <v>1</v>
      </c>
      <c r="E97" s="136" t="s">
        <v>1298</v>
      </c>
      <c r="F97" s="136" t="s">
        <v>668</v>
      </c>
      <c r="G97" s="137">
        <v>4</v>
      </c>
      <c r="H97" s="136" t="s">
        <v>1298</v>
      </c>
      <c r="I97" s="77" t="s">
        <v>1411</v>
      </c>
      <c r="K97" s="77" t="s">
        <v>1413</v>
      </c>
    </row>
    <row r="98" spans="1:11" x14ac:dyDescent="0.65">
      <c r="A98" s="136" t="s">
        <v>865</v>
      </c>
      <c r="B98" s="136" t="s">
        <v>866</v>
      </c>
      <c r="C98" s="136" t="s">
        <v>0</v>
      </c>
      <c r="D98" s="136" t="s">
        <v>1</v>
      </c>
      <c r="E98" s="136" t="s">
        <v>1298</v>
      </c>
      <c r="F98" s="136" t="s">
        <v>668</v>
      </c>
      <c r="G98" s="137">
        <v>4</v>
      </c>
      <c r="H98" s="136" t="s">
        <v>1298</v>
      </c>
      <c r="I98" s="77" t="s">
        <v>1411</v>
      </c>
      <c r="K98" s="77" t="s">
        <v>1413</v>
      </c>
    </row>
    <row r="99" spans="1:11" x14ac:dyDescent="0.65">
      <c r="A99" s="136" t="s">
        <v>867</v>
      </c>
      <c r="B99" s="136" t="s">
        <v>868</v>
      </c>
      <c r="C99" s="136" t="s">
        <v>0</v>
      </c>
      <c r="D99" s="136" t="s">
        <v>1</v>
      </c>
      <c r="E99" s="136" t="s">
        <v>1299</v>
      </c>
      <c r="F99" s="136" t="s">
        <v>1300</v>
      </c>
      <c r="G99" s="137">
        <v>4</v>
      </c>
      <c r="H99" s="136" t="s">
        <v>1299</v>
      </c>
      <c r="I99" s="77" t="s">
        <v>1411</v>
      </c>
      <c r="K99" s="77" t="s">
        <v>1413</v>
      </c>
    </row>
    <row r="100" spans="1:11" x14ac:dyDescent="0.65">
      <c r="A100" s="136" t="s">
        <v>869</v>
      </c>
      <c r="B100" s="136" t="s">
        <v>870</v>
      </c>
      <c r="C100" s="136" t="s">
        <v>0</v>
      </c>
      <c r="D100" s="136" t="s">
        <v>1</v>
      </c>
      <c r="E100" s="136" t="s">
        <v>1299</v>
      </c>
      <c r="F100" s="136" t="s">
        <v>1300</v>
      </c>
      <c r="G100" s="137">
        <v>4</v>
      </c>
      <c r="H100" s="136" t="s">
        <v>1299</v>
      </c>
      <c r="I100" s="77" t="s">
        <v>1411</v>
      </c>
      <c r="K100" s="77" t="s">
        <v>1413</v>
      </c>
    </row>
    <row r="101" spans="1:11" x14ac:dyDescent="0.65">
      <c r="A101" s="136" t="s">
        <v>871</v>
      </c>
      <c r="B101" s="136" t="s">
        <v>872</v>
      </c>
      <c r="C101" s="136" t="s">
        <v>0</v>
      </c>
      <c r="D101" s="136" t="s">
        <v>1</v>
      </c>
      <c r="E101" s="136" t="s">
        <v>1298</v>
      </c>
      <c r="F101" s="136" t="s">
        <v>668</v>
      </c>
      <c r="G101" s="137">
        <v>4</v>
      </c>
      <c r="H101" s="136" t="s">
        <v>1298</v>
      </c>
      <c r="I101" s="77" t="s">
        <v>1411</v>
      </c>
      <c r="K101" s="77" t="s">
        <v>1413</v>
      </c>
    </row>
    <row r="102" spans="1:11" x14ac:dyDescent="0.65">
      <c r="A102" s="136" t="s">
        <v>873</v>
      </c>
      <c r="B102" s="136" t="s">
        <v>874</v>
      </c>
      <c r="C102" s="136" t="s">
        <v>0</v>
      </c>
      <c r="D102" s="136" t="s">
        <v>1</v>
      </c>
      <c r="E102" s="136" t="s">
        <v>1298</v>
      </c>
      <c r="F102" s="136" t="s">
        <v>668</v>
      </c>
      <c r="G102" s="137">
        <v>4</v>
      </c>
      <c r="H102" s="136" t="s">
        <v>1298</v>
      </c>
      <c r="I102" s="77" t="s">
        <v>1411</v>
      </c>
      <c r="K102" s="77" t="s">
        <v>1413</v>
      </c>
    </row>
    <row r="103" spans="1:11" x14ac:dyDescent="0.65">
      <c r="A103" s="136" t="s">
        <v>875</v>
      </c>
      <c r="B103" s="136" t="s">
        <v>876</v>
      </c>
      <c r="C103" s="136" t="s">
        <v>0</v>
      </c>
      <c r="D103" s="136" t="s">
        <v>1</v>
      </c>
      <c r="E103" s="136" t="s">
        <v>1298</v>
      </c>
      <c r="F103" s="136" t="s">
        <v>668</v>
      </c>
      <c r="G103" s="137">
        <v>4</v>
      </c>
      <c r="H103" s="136" t="s">
        <v>1298</v>
      </c>
      <c r="I103" s="77" t="s">
        <v>1411</v>
      </c>
      <c r="K103" s="77" t="s">
        <v>1413</v>
      </c>
    </row>
    <row r="104" spans="1:11" x14ac:dyDescent="0.65">
      <c r="A104" s="136" t="s">
        <v>824</v>
      </c>
      <c r="B104" s="136" t="s">
        <v>1447</v>
      </c>
      <c r="C104" s="136" t="s">
        <v>0</v>
      </c>
      <c r="D104" s="136" t="s">
        <v>1</v>
      </c>
      <c r="E104" s="136" t="s">
        <v>1298</v>
      </c>
      <c r="F104" s="136" t="s">
        <v>668</v>
      </c>
      <c r="G104" s="137">
        <v>4</v>
      </c>
      <c r="H104" s="136" t="s">
        <v>1298</v>
      </c>
      <c r="I104" s="77" t="s">
        <v>1411</v>
      </c>
      <c r="K104" s="77" t="s">
        <v>1413</v>
      </c>
    </row>
    <row r="105" spans="1:11" x14ac:dyDescent="0.65">
      <c r="A105" s="136" t="s">
        <v>825</v>
      </c>
      <c r="B105" s="136" t="s">
        <v>826</v>
      </c>
      <c r="C105" s="136" t="s">
        <v>0</v>
      </c>
      <c r="D105" s="136" t="s">
        <v>1</v>
      </c>
      <c r="E105" s="136" t="s">
        <v>1298</v>
      </c>
      <c r="F105" s="136" t="s">
        <v>668</v>
      </c>
      <c r="G105" s="137">
        <v>4</v>
      </c>
      <c r="H105" s="136" t="s">
        <v>1298</v>
      </c>
      <c r="I105" s="77" t="s">
        <v>1411</v>
      </c>
      <c r="K105" s="77" t="s">
        <v>1413</v>
      </c>
    </row>
    <row r="106" spans="1:11" x14ac:dyDescent="0.65">
      <c r="A106" s="136" t="s">
        <v>827</v>
      </c>
      <c r="B106" s="136" t="s">
        <v>828</v>
      </c>
      <c r="C106" s="136" t="s">
        <v>0</v>
      </c>
      <c r="D106" s="136" t="s">
        <v>1</v>
      </c>
      <c r="E106" s="136" t="s">
        <v>1298</v>
      </c>
      <c r="F106" s="136" t="s">
        <v>668</v>
      </c>
      <c r="G106" s="137">
        <v>4</v>
      </c>
      <c r="H106" s="136" t="s">
        <v>1298</v>
      </c>
      <c r="I106" s="77" t="s">
        <v>1411</v>
      </c>
      <c r="K106" s="77" t="s">
        <v>1413</v>
      </c>
    </row>
    <row r="107" spans="1:11" x14ac:dyDescent="0.65">
      <c r="A107" s="136" t="s">
        <v>829</v>
      </c>
      <c r="B107" s="136" t="s">
        <v>830</v>
      </c>
      <c r="C107" s="136" t="s">
        <v>0</v>
      </c>
      <c r="D107" s="136" t="s">
        <v>1</v>
      </c>
      <c r="E107" s="136" t="s">
        <v>1298</v>
      </c>
      <c r="F107" s="136" t="s">
        <v>668</v>
      </c>
      <c r="G107" s="137">
        <v>4</v>
      </c>
      <c r="H107" s="136" t="s">
        <v>1298</v>
      </c>
      <c r="I107" s="77" t="s">
        <v>1411</v>
      </c>
      <c r="K107" s="77" t="s">
        <v>1413</v>
      </c>
    </row>
    <row r="108" spans="1:11" x14ac:dyDescent="0.65">
      <c r="A108" s="136" t="s">
        <v>831</v>
      </c>
      <c r="B108" s="136" t="s">
        <v>832</v>
      </c>
      <c r="C108" s="136" t="s">
        <v>0</v>
      </c>
      <c r="D108" s="136" t="s">
        <v>1</v>
      </c>
      <c r="E108" s="136" t="s">
        <v>1298</v>
      </c>
      <c r="F108" s="136" t="s">
        <v>668</v>
      </c>
      <c r="G108" s="137">
        <v>4</v>
      </c>
      <c r="H108" s="136" t="s">
        <v>1298</v>
      </c>
      <c r="I108" s="77" t="s">
        <v>1411</v>
      </c>
      <c r="K108" s="77" t="s">
        <v>1413</v>
      </c>
    </row>
    <row r="109" spans="1:11" x14ac:dyDescent="0.65">
      <c r="A109" s="136" t="s">
        <v>833</v>
      </c>
      <c r="B109" s="136" t="s">
        <v>834</v>
      </c>
      <c r="C109" s="136" t="s">
        <v>0</v>
      </c>
      <c r="D109" s="136" t="s">
        <v>1</v>
      </c>
      <c r="E109" s="136" t="s">
        <v>1298</v>
      </c>
      <c r="F109" s="136" t="s">
        <v>668</v>
      </c>
      <c r="G109" s="137">
        <v>4</v>
      </c>
      <c r="H109" s="136" t="s">
        <v>1298</v>
      </c>
      <c r="I109" s="77" t="s">
        <v>1411</v>
      </c>
      <c r="K109" s="77" t="s">
        <v>1413</v>
      </c>
    </row>
    <row r="110" spans="1:11" x14ac:dyDescent="0.65">
      <c r="A110" s="136" t="s">
        <v>835</v>
      </c>
      <c r="B110" s="136" t="s">
        <v>836</v>
      </c>
      <c r="C110" s="136" t="s">
        <v>0</v>
      </c>
      <c r="D110" s="136" t="s">
        <v>1</v>
      </c>
      <c r="E110" s="136" t="s">
        <v>1298</v>
      </c>
      <c r="F110" s="136" t="s">
        <v>668</v>
      </c>
      <c r="G110" s="137">
        <v>4</v>
      </c>
      <c r="H110" s="136" t="s">
        <v>1298</v>
      </c>
      <c r="I110" s="77" t="s">
        <v>1411</v>
      </c>
      <c r="K110" s="77" t="s">
        <v>1413</v>
      </c>
    </row>
    <row r="111" spans="1:11" x14ac:dyDescent="0.65">
      <c r="A111" s="136" t="s">
        <v>91</v>
      </c>
      <c r="B111" s="136" t="s">
        <v>92</v>
      </c>
      <c r="C111" s="136" t="s">
        <v>8</v>
      </c>
      <c r="D111" s="136" t="s">
        <v>9</v>
      </c>
      <c r="E111" s="136" t="s">
        <v>1319</v>
      </c>
      <c r="F111" s="136" t="s">
        <v>671</v>
      </c>
      <c r="G111" s="137">
        <v>8</v>
      </c>
      <c r="H111" s="136" t="s">
        <v>1319</v>
      </c>
      <c r="I111" s="77" t="s">
        <v>1411</v>
      </c>
      <c r="K111" s="77" t="s">
        <v>1410</v>
      </c>
    </row>
    <row r="112" spans="1:11" x14ac:dyDescent="0.65">
      <c r="A112" s="136" t="s">
        <v>93</v>
      </c>
      <c r="B112" s="136" t="s">
        <v>1448</v>
      </c>
      <c r="C112" s="136" t="s">
        <v>8</v>
      </c>
      <c r="D112" s="136" t="s">
        <v>9</v>
      </c>
      <c r="E112" s="136" t="s">
        <v>1320</v>
      </c>
      <c r="F112" s="136" t="s">
        <v>1321</v>
      </c>
      <c r="G112" s="137">
        <v>8</v>
      </c>
      <c r="H112" s="136" t="s">
        <v>1320</v>
      </c>
      <c r="I112" s="77" t="s">
        <v>1411</v>
      </c>
      <c r="K112" s="77" t="s">
        <v>1410</v>
      </c>
    </row>
    <row r="113" spans="1:11" x14ac:dyDescent="0.65">
      <c r="A113" s="136" t="s">
        <v>94</v>
      </c>
      <c r="B113" s="136" t="s">
        <v>1449</v>
      </c>
      <c r="C113" s="136" t="s">
        <v>8</v>
      </c>
      <c r="D113" s="136" t="s">
        <v>9</v>
      </c>
      <c r="E113" s="136" t="s">
        <v>1322</v>
      </c>
      <c r="F113" s="136" t="s">
        <v>1323</v>
      </c>
      <c r="G113" s="137">
        <v>8</v>
      </c>
      <c r="H113" s="136" t="s">
        <v>1322</v>
      </c>
      <c r="I113" s="77" t="s">
        <v>1411</v>
      </c>
      <c r="K113" s="77" t="s">
        <v>1410</v>
      </c>
    </row>
    <row r="114" spans="1:11" x14ac:dyDescent="0.65">
      <c r="A114" s="136" t="s">
        <v>95</v>
      </c>
      <c r="B114" s="136" t="s">
        <v>1450</v>
      </c>
      <c r="C114" s="136" t="s">
        <v>8</v>
      </c>
      <c r="D114" s="136" t="s">
        <v>9</v>
      </c>
      <c r="E114" s="136" t="s">
        <v>1320</v>
      </c>
      <c r="F114" s="136" t="s">
        <v>1321</v>
      </c>
      <c r="G114" s="137">
        <v>8</v>
      </c>
      <c r="H114" s="136" t="s">
        <v>1320</v>
      </c>
      <c r="I114" s="77" t="s">
        <v>1411</v>
      </c>
      <c r="K114" s="77" t="s">
        <v>1410</v>
      </c>
    </row>
    <row r="115" spans="1:11" x14ac:dyDescent="0.65">
      <c r="A115" s="136" t="s">
        <v>96</v>
      </c>
      <c r="B115" s="136" t="s">
        <v>1451</v>
      </c>
      <c r="C115" s="136" t="s">
        <v>8</v>
      </c>
      <c r="D115" s="136" t="s">
        <v>9</v>
      </c>
      <c r="E115" s="136" t="s">
        <v>1322</v>
      </c>
      <c r="F115" s="136" t="s">
        <v>1323</v>
      </c>
      <c r="G115" s="137">
        <v>8</v>
      </c>
      <c r="H115" s="136" t="s">
        <v>1322</v>
      </c>
      <c r="I115" s="77" t="s">
        <v>1411</v>
      </c>
      <c r="K115" s="77" t="s">
        <v>1410</v>
      </c>
    </row>
    <row r="116" spans="1:11" x14ac:dyDescent="0.65">
      <c r="A116" s="136" t="s">
        <v>1045</v>
      </c>
      <c r="B116" s="136" t="s">
        <v>1046</v>
      </c>
      <c r="C116" s="136" t="s">
        <v>8</v>
      </c>
      <c r="D116" s="136" t="s">
        <v>9</v>
      </c>
      <c r="E116" s="136" t="s">
        <v>1320</v>
      </c>
      <c r="F116" s="136" t="s">
        <v>1321</v>
      </c>
      <c r="G116" s="137">
        <v>8</v>
      </c>
      <c r="H116" s="136" t="s">
        <v>1320</v>
      </c>
      <c r="I116" s="77" t="s">
        <v>1409</v>
      </c>
      <c r="J116" s="77">
        <v>42643</v>
      </c>
      <c r="K116" s="77" t="s">
        <v>1410</v>
      </c>
    </row>
    <row r="117" spans="1:11" x14ac:dyDescent="0.65">
      <c r="A117" s="136" t="s">
        <v>1047</v>
      </c>
      <c r="B117" s="136" t="s">
        <v>1048</v>
      </c>
      <c r="C117" s="136" t="s">
        <v>8</v>
      </c>
      <c r="D117" s="136" t="s">
        <v>9</v>
      </c>
      <c r="E117" s="136" t="s">
        <v>1322</v>
      </c>
      <c r="F117" s="136" t="s">
        <v>1323</v>
      </c>
      <c r="G117" s="137">
        <v>8</v>
      </c>
      <c r="H117" s="136" t="s">
        <v>1322</v>
      </c>
      <c r="I117" s="77" t="s">
        <v>1409</v>
      </c>
      <c r="J117" s="77">
        <v>42643</v>
      </c>
      <c r="K117" s="77" t="s">
        <v>1410</v>
      </c>
    </row>
    <row r="118" spans="1:11" x14ac:dyDescent="0.65">
      <c r="A118" s="136" t="s">
        <v>97</v>
      </c>
      <c r="B118" s="136" t="s">
        <v>98</v>
      </c>
      <c r="C118" s="136" t="s">
        <v>8</v>
      </c>
      <c r="D118" s="136" t="s">
        <v>9</v>
      </c>
      <c r="E118" s="136" t="s">
        <v>1324</v>
      </c>
      <c r="F118" s="136" t="s">
        <v>1325</v>
      </c>
      <c r="G118" s="137">
        <v>8</v>
      </c>
      <c r="H118" s="136" t="s">
        <v>1324</v>
      </c>
      <c r="I118" s="77" t="s">
        <v>1411</v>
      </c>
      <c r="K118" s="77" t="s">
        <v>1410</v>
      </c>
    </row>
    <row r="119" spans="1:11" x14ac:dyDescent="0.65">
      <c r="A119" s="136" t="s">
        <v>99</v>
      </c>
      <c r="B119" s="136" t="s">
        <v>100</v>
      </c>
      <c r="C119" s="136" t="s">
        <v>8</v>
      </c>
      <c r="D119" s="136" t="s">
        <v>9</v>
      </c>
      <c r="E119" s="136" t="s">
        <v>1322</v>
      </c>
      <c r="F119" s="136" t="s">
        <v>1323</v>
      </c>
      <c r="G119" s="137">
        <v>8</v>
      </c>
      <c r="H119" s="136" t="s">
        <v>1322</v>
      </c>
      <c r="I119" s="77" t="s">
        <v>1411</v>
      </c>
      <c r="K119" s="77" t="s">
        <v>1410</v>
      </c>
    </row>
    <row r="120" spans="1:11" x14ac:dyDescent="0.65">
      <c r="A120" s="136" t="s">
        <v>101</v>
      </c>
      <c r="B120" s="136" t="s">
        <v>1452</v>
      </c>
      <c r="C120" s="136" t="s">
        <v>8</v>
      </c>
      <c r="D120" s="136" t="s">
        <v>9</v>
      </c>
      <c r="E120" s="136" t="s">
        <v>1320</v>
      </c>
      <c r="F120" s="136" t="s">
        <v>1321</v>
      </c>
      <c r="G120" s="137">
        <v>8</v>
      </c>
      <c r="H120" s="136" t="s">
        <v>1320</v>
      </c>
      <c r="I120" s="77" t="s">
        <v>1411</v>
      </c>
      <c r="K120" s="77" t="s">
        <v>1410</v>
      </c>
    </row>
    <row r="121" spans="1:11" x14ac:dyDescent="0.65">
      <c r="A121" s="136" t="s">
        <v>102</v>
      </c>
      <c r="B121" s="136" t="s">
        <v>1453</v>
      </c>
      <c r="C121" s="136" t="s">
        <v>8</v>
      </c>
      <c r="D121" s="136" t="s">
        <v>9</v>
      </c>
      <c r="E121" s="136" t="s">
        <v>1322</v>
      </c>
      <c r="F121" s="136" t="s">
        <v>1323</v>
      </c>
      <c r="G121" s="137">
        <v>8</v>
      </c>
      <c r="H121" s="136" t="s">
        <v>1322</v>
      </c>
      <c r="I121" s="77" t="s">
        <v>1411</v>
      </c>
      <c r="K121" s="77" t="s">
        <v>1410</v>
      </c>
    </row>
    <row r="122" spans="1:11" x14ac:dyDescent="0.65">
      <c r="A122" s="136" t="s">
        <v>103</v>
      </c>
      <c r="B122" s="136" t="s">
        <v>1454</v>
      </c>
      <c r="C122" s="136" t="s">
        <v>8</v>
      </c>
      <c r="D122" s="136" t="s">
        <v>9</v>
      </c>
      <c r="E122" s="136" t="s">
        <v>1319</v>
      </c>
      <c r="F122" s="136" t="s">
        <v>671</v>
      </c>
      <c r="G122" s="137">
        <v>8</v>
      </c>
      <c r="H122" s="136" t="s">
        <v>1319</v>
      </c>
      <c r="I122" s="77" t="s">
        <v>1411</v>
      </c>
      <c r="K122" s="77" t="s">
        <v>1410</v>
      </c>
    </row>
    <row r="123" spans="1:11" x14ac:dyDescent="0.65">
      <c r="A123" s="136" t="s">
        <v>104</v>
      </c>
      <c r="B123" s="136" t="s">
        <v>1455</v>
      </c>
      <c r="C123" s="136" t="s">
        <v>8</v>
      </c>
      <c r="D123" s="136" t="s">
        <v>9</v>
      </c>
      <c r="E123" s="136" t="s">
        <v>1319</v>
      </c>
      <c r="F123" s="136" t="s">
        <v>671</v>
      </c>
      <c r="G123" s="137">
        <v>8</v>
      </c>
      <c r="H123" s="136" t="s">
        <v>1319</v>
      </c>
      <c r="I123" s="77" t="s">
        <v>1411</v>
      </c>
      <c r="K123" s="77" t="s">
        <v>1410</v>
      </c>
    </row>
    <row r="124" spans="1:11" x14ac:dyDescent="0.65">
      <c r="A124" s="136" t="s">
        <v>105</v>
      </c>
      <c r="B124" s="136" t="s">
        <v>1456</v>
      </c>
      <c r="C124" s="136" t="s">
        <v>8</v>
      </c>
      <c r="D124" s="136" t="s">
        <v>9</v>
      </c>
      <c r="E124" s="136" t="s">
        <v>1319</v>
      </c>
      <c r="F124" s="136" t="s">
        <v>671</v>
      </c>
      <c r="G124" s="137">
        <v>8</v>
      </c>
      <c r="H124" s="136" t="s">
        <v>1319</v>
      </c>
      <c r="I124" s="77" t="s">
        <v>1411</v>
      </c>
      <c r="K124" s="77" t="s">
        <v>1410</v>
      </c>
    </row>
    <row r="125" spans="1:11" x14ac:dyDescent="0.65">
      <c r="A125" s="136" t="s">
        <v>106</v>
      </c>
      <c r="B125" s="136" t="s">
        <v>1457</v>
      </c>
      <c r="C125" s="136" t="s">
        <v>8</v>
      </c>
      <c r="D125" s="136" t="s">
        <v>9</v>
      </c>
      <c r="E125" s="136" t="s">
        <v>1319</v>
      </c>
      <c r="F125" s="136" t="s">
        <v>671</v>
      </c>
      <c r="G125" s="137">
        <v>8</v>
      </c>
      <c r="H125" s="136" t="s">
        <v>1319</v>
      </c>
      <c r="I125" s="77" t="s">
        <v>1411</v>
      </c>
      <c r="K125" s="77" t="s">
        <v>1413</v>
      </c>
    </row>
    <row r="126" spans="1:11" x14ac:dyDescent="0.65">
      <c r="A126" s="136" t="s">
        <v>877</v>
      </c>
      <c r="B126" s="136" t="s">
        <v>107</v>
      </c>
      <c r="C126" s="136" t="s">
        <v>8</v>
      </c>
      <c r="D126" s="136" t="s">
        <v>9</v>
      </c>
      <c r="E126" s="136" t="s">
        <v>1324</v>
      </c>
      <c r="F126" s="136" t="s">
        <v>1325</v>
      </c>
      <c r="G126" s="137">
        <v>8</v>
      </c>
      <c r="H126" s="136" t="s">
        <v>1324</v>
      </c>
      <c r="I126" s="77" t="s">
        <v>1411</v>
      </c>
      <c r="K126" s="77" t="s">
        <v>1413</v>
      </c>
    </row>
    <row r="127" spans="1:11" x14ac:dyDescent="0.65">
      <c r="A127" s="136" t="s">
        <v>878</v>
      </c>
      <c r="B127" s="136" t="s">
        <v>108</v>
      </c>
      <c r="C127" s="136" t="s">
        <v>8</v>
      </c>
      <c r="D127" s="136" t="s">
        <v>9</v>
      </c>
      <c r="E127" s="136" t="s">
        <v>1324</v>
      </c>
      <c r="F127" s="136" t="s">
        <v>1325</v>
      </c>
      <c r="G127" s="137">
        <v>8</v>
      </c>
      <c r="H127" s="136" t="s">
        <v>1324</v>
      </c>
      <c r="I127" s="77" t="s">
        <v>1411</v>
      </c>
      <c r="K127" s="77" t="s">
        <v>1413</v>
      </c>
    </row>
    <row r="128" spans="1:11" x14ac:dyDescent="0.65">
      <c r="A128" s="136" t="s">
        <v>1049</v>
      </c>
      <c r="B128" s="136" t="s">
        <v>1050</v>
      </c>
      <c r="C128" s="136" t="s">
        <v>10</v>
      </c>
      <c r="D128" s="136" t="s">
        <v>11</v>
      </c>
      <c r="E128" s="136" t="s">
        <v>1326</v>
      </c>
      <c r="F128" s="136" t="s">
        <v>672</v>
      </c>
      <c r="G128" s="137">
        <v>9</v>
      </c>
      <c r="H128" s="136" t="s">
        <v>1326</v>
      </c>
      <c r="I128" s="77" t="s">
        <v>1409</v>
      </c>
      <c r="J128" s="77">
        <v>42643</v>
      </c>
      <c r="K128" s="77" t="s">
        <v>1410</v>
      </c>
    </row>
    <row r="129" spans="1:11" x14ac:dyDescent="0.65">
      <c r="A129" s="136" t="s">
        <v>109</v>
      </c>
      <c r="B129" s="136" t="s">
        <v>1458</v>
      </c>
      <c r="C129" s="136" t="s">
        <v>10</v>
      </c>
      <c r="D129" s="136" t="s">
        <v>11</v>
      </c>
      <c r="E129" s="136" t="s">
        <v>1327</v>
      </c>
      <c r="F129" s="136" t="s">
        <v>1328</v>
      </c>
      <c r="G129" s="137">
        <v>9</v>
      </c>
      <c r="H129" s="136" t="s">
        <v>1327</v>
      </c>
      <c r="I129" s="77" t="s">
        <v>1411</v>
      </c>
      <c r="K129" s="77" t="s">
        <v>1410</v>
      </c>
    </row>
    <row r="130" spans="1:11" x14ac:dyDescent="0.65">
      <c r="A130" s="136" t="s">
        <v>110</v>
      </c>
      <c r="B130" s="136" t="s">
        <v>1459</v>
      </c>
      <c r="C130" s="136" t="s">
        <v>10</v>
      </c>
      <c r="D130" s="136" t="s">
        <v>11</v>
      </c>
      <c r="E130" s="136" t="s">
        <v>1329</v>
      </c>
      <c r="F130" s="136" t="s">
        <v>1330</v>
      </c>
      <c r="G130" s="137">
        <v>9</v>
      </c>
      <c r="H130" s="136" t="s">
        <v>1329</v>
      </c>
      <c r="I130" s="77" t="s">
        <v>1411</v>
      </c>
      <c r="K130" s="77" t="s">
        <v>1410</v>
      </c>
    </row>
    <row r="131" spans="1:11" x14ac:dyDescent="0.65">
      <c r="A131" s="136" t="s">
        <v>111</v>
      </c>
      <c r="B131" s="136" t="s">
        <v>1460</v>
      </c>
      <c r="C131" s="136" t="s">
        <v>10</v>
      </c>
      <c r="D131" s="136" t="s">
        <v>11</v>
      </c>
      <c r="E131" s="136" t="s">
        <v>1326</v>
      </c>
      <c r="F131" s="136" t="s">
        <v>672</v>
      </c>
      <c r="G131" s="137">
        <v>9</v>
      </c>
      <c r="H131" s="136" t="s">
        <v>1326</v>
      </c>
      <c r="I131" s="77" t="s">
        <v>1411</v>
      </c>
      <c r="K131" s="77" t="s">
        <v>1410</v>
      </c>
    </row>
    <row r="132" spans="1:11" x14ac:dyDescent="0.65">
      <c r="A132" s="136" t="s">
        <v>112</v>
      </c>
      <c r="B132" s="136" t="s">
        <v>1461</v>
      </c>
      <c r="C132" s="136" t="s">
        <v>10</v>
      </c>
      <c r="D132" s="136" t="s">
        <v>11</v>
      </c>
      <c r="E132" s="136" t="s">
        <v>1326</v>
      </c>
      <c r="F132" s="136" t="s">
        <v>672</v>
      </c>
      <c r="G132" s="137">
        <v>9</v>
      </c>
      <c r="H132" s="136" t="s">
        <v>1326</v>
      </c>
      <c r="I132" s="77" t="s">
        <v>1411</v>
      </c>
      <c r="K132" s="77" t="s">
        <v>1410</v>
      </c>
    </row>
    <row r="133" spans="1:11" x14ac:dyDescent="0.65">
      <c r="A133" s="136" t="s">
        <v>113</v>
      </c>
      <c r="B133" s="136" t="s">
        <v>1462</v>
      </c>
      <c r="C133" s="136" t="s">
        <v>10</v>
      </c>
      <c r="D133" s="136" t="s">
        <v>11</v>
      </c>
      <c r="E133" s="136" t="s">
        <v>1331</v>
      </c>
      <c r="F133" s="136" t="s">
        <v>1332</v>
      </c>
      <c r="G133" s="137">
        <v>9</v>
      </c>
      <c r="H133" s="136" t="s">
        <v>1331</v>
      </c>
      <c r="I133" s="77" t="s">
        <v>1411</v>
      </c>
      <c r="K133" s="77" t="s">
        <v>1410</v>
      </c>
    </row>
    <row r="134" spans="1:11" x14ac:dyDescent="0.65">
      <c r="A134" s="136" t="s">
        <v>114</v>
      </c>
      <c r="B134" s="136" t="s">
        <v>1463</v>
      </c>
      <c r="C134" s="136" t="s">
        <v>10</v>
      </c>
      <c r="D134" s="136" t="s">
        <v>11</v>
      </c>
      <c r="E134" s="136" t="s">
        <v>1326</v>
      </c>
      <c r="F134" s="136" t="s">
        <v>672</v>
      </c>
      <c r="G134" s="137">
        <v>9</v>
      </c>
      <c r="H134" s="136" t="s">
        <v>1326</v>
      </c>
      <c r="I134" s="77" t="s">
        <v>1411</v>
      </c>
      <c r="K134" s="77" t="s">
        <v>1413</v>
      </c>
    </row>
    <row r="135" spans="1:11" x14ac:dyDescent="0.65">
      <c r="A135" s="136" t="s">
        <v>115</v>
      </c>
      <c r="B135" s="136" t="s">
        <v>1464</v>
      </c>
      <c r="C135" s="136" t="s">
        <v>10</v>
      </c>
      <c r="D135" s="136" t="s">
        <v>11</v>
      </c>
      <c r="E135" s="136" t="s">
        <v>1326</v>
      </c>
      <c r="F135" s="136" t="s">
        <v>672</v>
      </c>
      <c r="G135" s="137">
        <v>9</v>
      </c>
      <c r="H135" s="136" t="s">
        <v>1326</v>
      </c>
      <c r="I135" s="77" t="s">
        <v>1411</v>
      </c>
      <c r="K135" s="77" t="s">
        <v>1413</v>
      </c>
    </row>
    <row r="136" spans="1:11" x14ac:dyDescent="0.65">
      <c r="A136" s="136" t="s">
        <v>879</v>
      </c>
      <c r="B136" s="136" t="s">
        <v>880</v>
      </c>
      <c r="C136" s="136" t="s">
        <v>10</v>
      </c>
      <c r="D136" s="136" t="s">
        <v>11</v>
      </c>
      <c r="E136" s="136" t="s">
        <v>1327</v>
      </c>
      <c r="F136" s="136" t="s">
        <v>1328</v>
      </c>
      <c r="G136" s="137">
        <v>9</v>
      </c>
      <c r="H136" s="136" t="s">
        <v>1327</v>
      </c>
      <c r="I136" s="77" t="s">
        <v>1411</v>
      </c>
      <c r="K136" s="77" t="s">
        <v>1413</v>
      </c>
    </row>
    <row r="137" spans="1:11" x14ac:dyDescent="0.65">
      <c r="A137" s="136" t="s">
        <v>881</v>
      </c>
      <c r="B137" s="136" t="s">
        <v>882</v>
      </c>
      <c r="C137" s="136" t="s">
        <v>10</v>
      </c>
      <c r="D137" s="136" t="s">
        <v>11</v>
      </c>
      <c r="E137" s="136" t="s">
        <v>1329</v>
      </c>
      <c r="F137" s="136" t="s">
        <v>1330</v>
      </c>
      <c r="G137" s="137">
        <v>9</v>
      </c>
      <c r="H137" s="136" t="s">
        <v>1329</v>
      </c>
      <c r="I137" s="77" t="s">
        <v>1411</v>
      </c>
      <c r="K137" s="77" t="s">
        <v>1413</v>
      </c>
    </row>
    <row r="138" spans="1:11" x14ac:dyDescent="0.65">
      <c r="A138" s="136" t="s">
        <v>883</v>
      </c>
      <c r="B138" s="136" t="s">
        <v>884</v>
      </c>
      <c r="C138" s="136" t="s">
        <v>10</v>
      </c>
      <c r="D138" s="136" t="s">
        <v>11</v>
      </c>
      <c r="E138" s="136" t="s">
        <v>1329</v>
      </c>
      <c r="F138" s="136" t="s">
        <v>1330</v>
      </c>
      <c r="G138" s="137">
        <v>9</v>
      </c>
      <c r="H138" s="136" t="s">
        <v>1329</v>
      </c>
      <c r="I138" s="77" t="s">
        <v>1411</v>
      </c>
      <c r="K138" s="77" t="s">
        <v>1413</v>
      </c>
    </row>
    <row r="139" spans="1:11" x14ac:dyDescent="0.65">
      <c r="A139" s="136" t="s">
        <v>885</v>
      </c>
      <c r="B139" s="136" t="s">
        <v>886</v>
      </c>
      <c r="C139" s="136" t="s">
        <v>10</v>
      </c>
      <c r="D139" s="136" t="s">
        <v>11</v>
      </c>
      <c r="E139" s="136" t="s">
        <v>1326</v>
      </c>
      <c r="F139" s="136" t="s">
        <v>672</v>
      </c>
      <c r="G139" s="137">
        <v>9</v>
      </c>
      <c r="H139" s="136" t="s">
        <v>1326</v>
      </c>
      <c r="I139" s="77" t="s">
        <v>1411</v>
      </c>
      <c r="K139" s="77" t="s">
        <v>1413</v>
      </c>
    </row>
    <row r="140" spans="1:11" x14ac:dyDescent="0.65">
      <c r="A140" s="136" t="s">
        <v>887</v>
      </c>
      <c r="B140" s="136" t="s">
        <v>888</v>
      </c>
      <c r="C140" s="136" t="s">
        <v>10</v>
      </c>
      <c r="D140" s="136" t="s">
        <v>11</v>
      </c>
      <c r="E140" s="136" t="s">
        <v>1331</v>
      </c>
      <c r="F140" s="136" t="s">
        <v>1332</v>
      </c>
      <c r="G140" s="137">
        <v>9</v>
      </c>
      <c r="H140" s="136" t="s">
        <v>1331</v>
      </c>
      <c r="I140" s="77" t="s">
        <v>1411</v>
      </c>
      <c r="K140" s="77" t="s">
        <v>1413</v>
      </c>
    </row>
    <row r="141" spans="1:11" x14ac:dyDescent="0.65">
      <c r="A141" s="136" t="s">
        <v>889</v>
      </c>
      <c r="B141" s="136" t="s">
        <v>116</v>
      </c>
      <c r="C141" s="136" t="s">
        <v>10</v>
      </c>
      <c r="D141" s="136" t="s">
        <v>11</v>
      </c>
      <c r="E141" s="136" t="s">
        <v>1331</v>
      </c>
      <c r="F141" s="136" t="s">
        <v>1332</v>
      </c>
      <c r="G141" s="137">
        <v>9</v>
      </c>
      <c r="H141" s="136" t="s">
        <v>1331</v>
      </c>
      <c r="I141" s="77" t="s">
        <v>1411</v>
      </c>
      <c r="K141" s="77" t="s">
        <v>1413</v>
      </c>
    </row>
    <row r="142" spans="1:11" x14ac:dyDescent="0.65">
      <c r="A142" s="136" t="s">
        <v>890</v>
      </c>
      <c r="B142" s="136" t="s">
        <v>891</v>
      </c>
      <c r="C142" s="136" t="s">
        <v>10</v>
      </c>
      <c r="D142" s="136" t="s">
        <v>11</v>
      </c>
      <c r="E142" s="136" t="s">
        <v>1331</v>
      </c>
      <c r="F142" s="136" t="s">
        <v>1332</v>
      </c>
      <c r="G142" s="137">
        <v>9</v>
      </c>
      <c r="H142" s="136" t="s">
        <v>1331</v>
      </c>
      <c r="I142" s="77" t="s">
        <v>1411</v>
      </c>
      <c r="K142" s="77" t="s">
        <v>1413</v>
      </c>
    </row>
    <row r="143" spans="1:11" x14ac:dyDescent="0.65">
      <c r="A143" s="136" t="s">
        <v>132</v>
      </c>
      <c r="B143" s="136" t="s">
        <v>1465</v>
      </c>
      <c r="C143" s="136" t="s">
        <v>12</v>
      </c>
      <c r="D143" s="136" t="s">
        <v>13</v>
      </c>
      <c r="E143" s="136" t="s">
        <v>1335</v>
      </c>
      <c r="F143" s="136" t="s">
        <v>1336</v>
      </c>
      <c r="G143" s="137">
        <v>10</v>
      </c>
      <c r="H143" s="136" t="s">
        <v>1335</v>
      </c>
      <c r="I143" s="77" t="s">
        <v>1411</v>
      </c>
      <c r="K143" s="77" t="s">
        <v>1410</v>
      </c>
    </row>
    <row r="144" spans="1:11" x14ac:dyDescent="0.65">
      <c r="A144" s="136" t="s">
        <v>1051</v>
      </c>
      <c r="B144" s="136" t="s">
        <v>1052</v>
      </c>
      <c r="C144" s="136" t="s">
        <v>12</v>
      </c>
      <c r="D144" s="136" t="s">
        <v>13</v>
      </c>
      <c r="E144" s="136" t="s">
        <v>1335</v>
      </c>
      <c r="F144" s="136" t="s">
        <v>1336</v>
      </c>
      <c r="G144" s="137">
        <v>10</v>
      </c>
      <c r="H144" s="136" t="s">
        <v>1335</v>
      </c>
      <c r="I144" s="77" t="s">
        <v>1409</v>
      </c>
      <c r="J144" s="77">
        <v>42643</v>
      </c>
      <c r="K144" s="77" t="s">
        <v>1410</v>
      </c>
    </row>
    <row r="145" spans="1:11" x14ac:dyDescent="0.65">
      <c r="A145" s="136" t="s">
        <v>133</v>
      </c>
      <c r="B145" s="136" t="s">
        <v>1466</v>
      </c>
      <c r="C145" s="136" t="s">
        <v>12</v>
      </c>
      <c r="D145" s="136" t="s">
        <v>13</v>
      </c>
      <c r="E145" s="136" t="s">
        <v>1333</v>
      </c>
      <c r="F145" s="136" t="s">
        <v>1334</v>
      </c>
      <c r="G145" s="137">
        <v>10</v>
      </c>
      <c r="H145" s="136" t="s">
        <v>1333</v>
      </c>
      <c r="I145" s="77" t="s">
        <v>1411</v>
      </c>
      <c r="K145" s="77" t="s">
        <v>1410</v>
      </c>
    </row>
    <row r="146" spans="1:11" x14ac:dyDescent="0.65">
      <c r="A146" s="136" t="s">
        <v>134</v>
      </c>
      <c r="B146" s="136" t="s">
        <v>1467</v>
      </c>
      <c r="C146" s="136" t="s">
        <v>12</v>
      </c>
      <c r="D146" s="136" t="s">
        <v>13</v>
      </c>
      <c r="E146" s="136" t="s">
        <v>1333</v>
      </c>
      <c r="F146" s="136" t="s">
        <v>1334</v>
      </c>
      <c r="G146" s="137">
        <v>10</v>
      </c>
      <c r="H146" s="136" t="s">
        <v>1333</v>
      </c>
      <c r="I146" s="77" t="s">
        <v>1411</v>
      </c>
      <c r="K146" s="77" t="s">
        <v>1410</v>
      </c>
    </row>
    <row r="147" spans="1:11" x14ac:dyDescent="0.65">
      <c r="A147" s="136" t="s">
        <v>135</v>
      </c>
      <c r="B147" s="136" t="s">
        <v>136</v>
      </c>
      <c r="C147" s="136" t="s">
        <v>12</v>
      </c>
      <c r="D147" s="136" t="s">
        <v>13</v>
      </c>
      <c r="E147" s="136" t="s">
        <v>1333</v>
      </c>
      <c r="F147" s="136" t="s">
        <v>1334</v>
      </c>
      <c r="G147" s="137">
        <v>10</v>
      </c>
      <c r="H147" s="136" t="s">
        <v>1333</v>
      </c>
      <c r="I147" s="77" t="s">
        <v>1411</v>
      </c>
      <c r="K147" s="77" t="s">
        <v>1410</v>
      </c>
    </row>
    <row r="148" spans="1:11" x14ac:dyDescent="0.65">
      <c r="A148" s="136" t="s">
        <v>137</v>
      </c>
      <c r="B148" s="136" t="s">
        <v>138</v>
      </c>
      <c r="C148" s="136" t="s">
        <v>12</v>
      </c>
      <c r="D148" s="136" t="s">
        <v>13</v>
      </c>
      <c r="E148" s="136" t="s">
        <v>1333</v>
      </c>
      <c r="F148" s="136" t="s">
        <v>1334</v>
      </c>
      <c r="G148" s="137">
        <v>10</v>
      </c>
      <c r="H148" s="136" t="s">
        <v>1333</v>
      </c>
      <c r="I148" s="77" t="s">
        <v>1411</v>
      </c>
      <c r="K148" s="77" t="s">
        <v>1410</v>
      </c>
    </row>
    <row r="149" spans="1:11" x14ac:dyDescent="0.65">
      <c r="A149" s="136" t="s">
        <v>1053</v>
      </c>
      <c r="B149" s="136" t="s">
        <v>1054</v>
      </c>
      <c r="C149" s="136" t="s">
        <v>12</v>
      </c>
      <c r="D149" s="136" t="s">
        <v>13</v>
      </c>
      <c r="E149" s="136" t="s">
        <v>1333</v>
      </c>
      <c r="F149" s="136" t="s">
        <v>1334</v>
      </c>
      <c r="G149" s="137">
        <v>10</v>
      </c>
      <c r="H149" s="136" t="s">
        <v>1333</v>
      </c>
      <c r="I149" s="77" t="s">
        <v>1468</v>
      </c>
      <c r="J149" s="77">
        <v>42643</v>
      </c>
      <c r="K149" s="77" t="s">
        <v>1410</v>
      </c>
    </row>
    <row r="150" spans="1:11" x14ac:dyDescent="0.65">
      <c r="A150" s="136" t="s">
        <v>1055</v>
      </c>
      <c r="B150" s="136" t="s">
        <v>1056</v>
      </c>
      <c r="C150" s="136" t="s">
        <v>12</v>
      </c>
      <c r="D150" s="136" t="s">
        <v>13</v>
      </c>
      <c r="E150" s="136" t="s">
        <v>1333</v>
      </c>
      <c r="F150" s="136" t="s">
        <v>1334</v>
      </c>
      <c r="G150" s="137">
        <v>10</v>
      </c>
      <c r="H150" s="136" t="s">
        <v>1333</v>
      </c>
      <c r="I150" s="77" t="s">
        <v>1468</v>
      </c>
      <c r="J150" s="77">
        <v>42643</v>
      </c>
      <c r="K150" s="77" t="s">
        <v>1410</v>
      </c>
    </row>
    <row r="151" spans="1:11" x14ac:dyDescent="0.65">
      <c r="A151" s="136" t="s">
        <v>892</v>
      </c>
      <c r="B151" s="136" t="s">
        <v>893</v>
      </c>
      <c r="C151" s="136" t="s">
        <v>12</v>
      </c>
      <c r="D151" s="136" t="s">
        <v>13</v>
      </c>
      <c r="E151" s="136" t="s">
        <v>1335</v>
      </c>
      <c r="F151" s="136" t="s">
        <v>1336</v>
      </c>
      <c r="G151" s="137">
        <v>10</v>
      </c>
      <c r="H151" s="136" t="s">
        <v>1335</v>
      </c>
      <c r="I151" s="77" t="s">
        <v>1411</v>
      </c>
      <c r="K151" s="77" t="s">
        <v>1413</v>
      </c>
    </row>
    <row r="152" spans="1:11" x14ac:dyDescent="0.65">
      <c r="A152" s="136" t="s">
        <v>894</v>
      </c>
      <c r="B152" s="136" t="s">
        <v>895</v>
      </c>
      <c r="C152" s="136" t="s">
        <v>12</v>
      </c>
      <c r="D152" s="136" t="s">
        <v>13</v>
      </c>
      <c r="E152" s="136" t="s">
        <v>1337</v>
      </c>
      <c r="F152" s="136" t="s">
        <v>1338</v>
      </c>
      <c r="G152" s="137">
        <v>10</v>
      </c>
      <c r="H152" s="136" t="s">
        <v>1337</v>
      </c>
      <c r="I152" s="77" t="s">
        <v>1411</v>
      </c>
      <c r="K152" s="77" t="s">
        <v>1413</v>
      </c>
    </row>
    <row r="153" spans="1:11" x14ac:dyDescent="0.65">
      <c r="A153" s="136" t="s">
        <v>896</v>
      </c>
      <c r="B153" s="136" t="s">
        <v>897</v>
      </c>
      <c r="C153" s="136" t="s">
        <v>12</v>
      </c>
      <c r="D153" s="136" t="s">
        <v>13</v>
      </c>
      <c r="E153" s="136" t="s">
        <v>1337</v>
      </c>
      <c r="F153" s="136" t="s">
        <v>1338</v>
      </c>
      <c r="G153" s="137">
        <v>10</v>
      </c>
      <c r="H153" s="136" t="s">
        <v>1337</v>
      </c>
      <c r="I153" s="77" t="s">
        <v>1411</v>
      </c>
      <c r="K153" s="77" t="s">
        <v>1413</v>
      </c>
    </row>
    <row r="154" spans="1:11" x14ac:dyDescent="0.65">
      <c r="A154" s="136" t="s">
        <v>898</v>
      </c>
      <c r="B154" s="136" t="s">
        <v>899</v>
      </c>
      <c r="C154" s="136" t="s">
        <v>12</v>
      </c>
      <c r="D154" s="136" t="s">
        <v>13</v>
      </c>
      <c r="E154" s="136" t="s">
        <v>1333</v>
      </c>
      <c r="F154" s="136" t="s">
        <v>1334</v>
      </c>
      <c r="G154" s="137">
        <v>10</v>
      </c>
      <c r="H154" s="136" t="s">
        <v>1333</v>
      </c>
      <c r="I154" s="77" t="s">
        <v>1411</v>
      </c>
      <c r="K154" s="77" t="s">
        <v>1413</v>
      </c>
    </row>
    <row r="155" spans="1:11" x14ac:dyDescent="0.65">
      <c r="A155" s="136" t="s">
        <v>161</v>
      </c>
      <c r="B155" s="136" t="s">
        <v>162</v>
      </c>
      <c r="C155" s="136" t="s">
        <v>16</v>
      </c>
      <c r="D155" s="136" t="s">
        <v>17</v>
      </c>
      <c r="E155" s="136" t="s">
        <v>1340</v>
      </c>
      <c r="F155" s="136" t="s">
        <v>17</v>
      </c>
      <c r="G155" s="137">
        <v>12</v>
      </c>
      <c r="H155" s="136" t="s">
        <v>1340</v>
      </c>
      <c r="I155" s="77" t="s">
        <v>1411</v>
      </c>
      <c r="K155" s="77" t="s">
        <v>1410</v>
      </c>
    </row>
    <row r="156" spans="1:11" x14ac:dyDescent="0.65">
      <c r="A156" s="136" t="s">
        <v>1057</v>
      </c>
      <c r="B156" s="136" t="s">
        <v>1058</v>
      </c>
      <c r="C156" s="136" t="s">
        <v>16</v>
      </c>
      <c r="D156" s="136" t="s">
        <v>17</v>
      </c>
      <c r="E156" s="136" t="s">
        <v>1340</v>
      </c>
      <c r="F156" s="136" t="s">
        <v>17</v>
      </c>
      <c r="G156" s="137">
        <v>12</v>
      </c>
      <c r="H156" s="136" t="s">
        <v>1340</v>
      </c>
      <c r="I156" s="77" t="s">
        <v>1409</v>
      </c>
      <c r="J156" s="77">
        <v>42643</v>
      </c>
      <c r="K156" s="77" t="s">
        <v>1410</v>
      </c>
    </row>
    <row r="157" spans="1:11" x14ac:dyDescent="0.65">
      <c r="A157" s="136" t="s">
        <v>163</v>
      </c>
      <c r="B157" s="136" t="s">
        <v>1469</v>
      </c>
      <c r="C157" s="136" t="s">
        <v>16</v>
      </c>
      <c r="D157" s="136" t="s">
        <v>17</v>
      </c>
      <c r="E157" s="136" t="s">
        <v>1340</v>
      </c>
      <c r="F157" s="136" t="s">
        <v>17</v>
      </c>
      <c r="G157" s="137">
        <v>12</v>
      </c>
      <c r="H157" s="136" t="s">
        <v>1340</v>
      </c>
      <c r="I157" s="77" t="s">
        <v>1411</v>
      </c>
      <c r="K157" s="77" t="s">
        <v>1410</v>
      </c>
    </row>
    <row r="158" spans="1:11" x14ac:dyDescent="0.65">
      <c r="A158" s="136" t="s">
        <v>1059</v>
      </c>
      <c r="B158" s="136" t="s">
        <v>1060</v>
      </c>
      <c r="C158" s="136" t="s">
        <v>16</v>
      </c>
      <c r="D158" s="136" t="s">
        <v>17</v>
      </c>
      <c r="E158" s="136" t="s">
        <v>1340</v>
      </c>
      <c r="F158" s="136" t="s">
        <v>17</v>
      </c>
      <c r="G158" s="137">
        <v>12</v>
      </c>
      <c r="H158" s="136" t="s">
        <v>1340</v>
      </c>
      <c r="I158" s="77" t="s">
        <v>1409</v>
      </c>
      <c r="J158" s="77">
        <v>42643</v>
      </c>
      <c r="K158" s="77" t="s">
        <v>1410</v>
      </c>
    </row>
    <row r="159" spans="1:11" x14ac:dyDescent="0.65">
      <c r="A159" s="136" t="s">
        <v>164</v>
      </c>
      <c r="B159" s="136" t="s">
        <v>1470</v>
      </c>
      <c r="C159" s="136" t="s">
        <v>16</v>
      </c>
      <c r="D159" s="136" t="s">
        <v>17</v>
      </c>
      <c r="E159" s="136" t="s">
        <v>1340</v>
      </c>
      <c r="F159" s="136" t="s">
        <v>17</v>
      </c>
      <c r="G159" s="137">
        <v>12</v>
      </c>
      <c r="H159" s="136" t="s">
        <v>1340</v>
      </c>
      <c r="I159" s="77" t="s">
        <v>1411</v>
      </c>
      <c r="K159" s="77" t="s">
        <v>1410</v>
      </c>
    </row>
    <row r="160" spans="1:11" x14ac:dyDescent="0.65">
      <c r="A160" s="136" t="s">
        <v>1061</v>
      </c>
      <c r="B160" s="136" t="s">
        <v>165</v>
      </c>
      <c r="C160" s="136" t="s">
        <v>16</v>
      </c>
      <c r="D160" s="136" t="s">
        <v>17</v>
      </c>
      <c r="E160" s="136" t="s">
        <v>1340</v>
      </c>
      <c r="F160" s="136" t="s">
        <v>17</v>
      </c>
      <c r="G160" s="137">
        <v>12</v>
      </c>
      <c r="H160" s="136" t="s">
        <v>1340</v>
      </c>
      <c r="I160" s="77" t="s">
        <v>1409</v>
      </c>
      <c r="J160" s="77">
        <v>42643</v>
      </c>
      <c r="K160" s="77" t="s">
        <v>1410</v>
      </c>
    </row>
    <row r="161" spans="1:11" x14ac:dyDescent="0.65">
      <c r="A161" s="136" t="s">
        <v>1062</v>
      </c>
      <c r="B161" s="136" t="s">
        <v>1063</v>
      </c>
      <c r="C161" s="136" t="s">
        <v>18</v>
      </c>
      <c r="D161" s="136" t="s">
        <v>690</v>
      </c>
      <c r="E161" s="136" t="s">
        <v>1341</v>
      </c>
      <c r="F161" s="136" t="s">
        <v>675</v>
      </c>
      <c r="G161" s="137">
        <v>33</v>
      </c>
      <c r="H161" s="136" t="s">
        <v>1341</v>
      </c>
      <c r="I161" s="77" t="s">
        <v>1409</v>
      </c>
      <c r="J161" s="77">
        <v>42643</v>
      </c>
      <c r="K161" s="77" t="s">
        <v>1410</v>
      </c>
    </row>
    <row r="162" spans="1:11" x14ac:dyDescent="0.65">
      <c r="A162" s="136" t="s">
        <v>1064</v>
      </c>
      <c r="B162" s="136" t="s">
        <v>1065</v>
      </c>
      <c r="C162" s="136" t="s">
        <v>16</v>
      </c>
      <c r="D162" s="136" t="s">
        <v>17</v>
      </c>
      <c r="E162" s="136" t="s">
        <v>1340</v>
      </c>
      <c r="F162" s="136" t="s">
        <v>17</v>
      </c>
      <c r="G162" s="137">
        <v>12</v>
      </c>
      <c r="H162" s="136" t="s">
        <v>1340</v>
      </c>
      <c r="I162" s="77" t="s">
        <v>1409</v>
      </c>
      <c r="J162" s="77">
        <v>42643</v>
      </c>
      <c r="K162" s="77" t="s">
        <v>1410</v>
      </c>
    </row>
    <row r="163" spans="1:11" x14ac:dyDescent="0.65">
      <c r="A163" s="136" t="s">
        <v>166</v>
      </c>
      <c r="B163" s="136" t="s">
        <v>167</v>
      </c>
      <c r="C163" s="136" t="s">
        <v>16</v>
      </c>
      <c r="D163" s="136" t="s">
        <v>17</v>
      </c>
      <c r="E163" s="136" t="s">
        <v>1340</v>
      </c>
      <c r="F163" s="136" t="s">
        <v>17</v>
      </c>
      <c r="G163" s="137">
        <v>12</v>
      </c>
      <c r="H163" s="136" t="s">
        <v>1340</v>
      </c>
      <c r="I163" s="77" t="s">
        <v>1411</v>
      </c>
      <c r="K163" s="77" t="s">
        <v>1410</v>
      </c>
    </row>
    <row r="164" spans="1:11" x14ac:dyDescent="0.65">
      <c r="A164" s="136" t="s">
        <v>168</v>
      </c>
      <c r="B164" s="136" t="s">
        <v>169</v>
      </c>
      <c r="C164" s="136" t="s">
        <v>16</v>
      </c>
      <c r="D164" s="136" t="s">
        <v>17</v>
      </c>
      <c r="E164" s="136" t="s">
        <v>1340</v>
      </c>
      <c r="F164" s="136" t="s">
        <v>17</v>
      </c>
      <c r="G164" s="137">
        <v>12</v>
      </c>
      <c r="H164" s="136" t="s">
        <v>1340</v>
      </c>
      <c r="I164" s="77" t="s">
        <v>1411</v>
      </c>
      <c r="K164" s="77" t="s">
        <v>1410</v>
      </c>
    </row>
    <row r="165" spans="1:11" x14ac:dyDescent="0.65">
      <c r="A165" s="136" t="s">
        <v>1066</v>
      </c>
      <c r="B165" s="136" t="s">
        <v>1067</v>
      </c>
      <c r="C165" s="136" t="s">
        <v>18</v>
      </c>
      <c r="D165" s="136" t="s">
        <v>690</v>
      </c>
      <c r="E165" s="136" t="s">
        <v>1341</v>
      </c>
      <c r="F165" s="136" t="s">
        <v>675</v>
      </c>
      <c r="G165" s="137">
        <v>33</v>
      </c>
      <c r="H165" s="136" t="s">
        <v>1341</v>
      </c>
      <c r="I165" s="77" t="s">
        <v>1409</v>
      </c>
      <c r="J165" s="77">
        <v>42643</v>
      </c>
      <c r="K165" s="77" t="s">
        <v>1410</v>
      </c>
    </row>
    <row r="166" spans="1:11" x14ac:dyDescent="0.65">
      <c r="A166" s="136" t="s">
        <v>1068</v>
      </c>
      <c r="B166" s="136" t="s">
        <v>1069</v>
      </c>
      <c r="C166" s="136" t="s">
        <v>18</v>
      </c>
      <c r="D166" s="136" t="s">
        <v>690</v>
      </c>
      <c r="E166" s="136" t="s">
        <v>1341</v>
      </c>
      <c r="F166" s="136" t="s">
        <v>675</v>
      </c>
      <c r="G166" s="137">
        <v>33</v>
      </c>
      <c r="H166" s="136" t="s">
        <v>1341</v>
      </c>
      <c r="I166" s="77" t="s">
        <v>1409</v>
      </c>
      <c r="J166" s="77">
        <v>42643</v>
      </c>
      <c r="K166" s="77" t="s">
        <v>1410</v>
      </c>
    </row>
    <row r="167" spans="1:11" x14ac:dyDescent="0.65">
      <c r="A167" s="136" t="s">
        <v>170</v>
      </c>
      <c r="B167" s="136" t="s">
        <v>171</v>
      </c>
      <c r="C167" s="136" t="s">
        <v>18</v>
      </c>
      <c r="D167" s="136" t="s">
        <v>690</v>
      </c>
      <c r="E167" s="136" t="s">
        <v>1341</v>
      </c>
      <c r="F167" s="136" t="s">
        <v>675</v>
      </c>
      <c r="G167" s="137">
        <v>33</v>
      </c>
      <c r="H167" s="136" t="s">
        <v>1341</v>
      </c>
      <c r="I167" s="77" t="s">
        <v>1411</v>
      </c>
      <c r="K167" s="77" t="s">
        <v>1410</v>
      </c>
    </row>
    <row r="168" spans="1:11" x14ac:dyDescent="0.65">
      <c r="A168" s="136" t="s">
        <v>172</v>
      </c>
      <c r="B168" s="136" t="s">
        <v>173</v>
      </c>
      <c r="C168" s="136" t="s">
        <v>18</v>
      </c>
      <c r="D168" s="136" t="s">
        <v>690</v>
      </c>
      <c r="E168" s="136" t="s">
        <v>1341</v>
      </c>
      <c r="F168" s="136" t="s">
        <v>675</v>
      </c>
      <c r="G168" s="137">
        <v>33</v>
      </c>
      <c r="H168" s="136" t="s">
        <v>1341</v>
      </c>
      <c r="I168" s="77" t="s">
        <v>1411</v>
      </c>
      <c r="K168" s="77" t="s">
        <v>1410</v>
      </c>
    </row>
    <row r="169" spans="1:11" x14ac:dyDescent="0.65">
      <c r="A169" s="136" t="s">
        <v>900</v>
      </c>
      <c r="B169" s="136" t="s">
        <v>165</v>
      </c>
      <c r="C169" s="136" t="s">
        <v>16</v>
      </c>
      <c r="D169" s="136" t="s">
        <v>17</v>
      </c>
      <c r="E169" s="136" t="s">
        <v>1340</v>
      </c>
      <c r="F169" s="136" t="s">
        <v>17</v>
      </c>
      <c r="G169" s="137">
        <v>12</v>
      </c>
      <c r="H169" s="136" t="s">
        <v>1340</v>
      </c>
      <c r="I169" s="77" t="s">
        <v>1411</v>
      </c>
      <c r="K169" s="77" t="s">
        <v>1413</v>
      </c>
    </row>
    <row r="170" spans="1:11" x14ac:dyDescent="0.65">
      <c r="A170" s="136" t="s">
        <v>174</v>
      </c>
      <c r="B170" s="136" t="s">
        <v>1471</v>
      </c>
      <c r="C170" s="136" t="s">
        <v>16</v>
      </c>
      <c r="D170" s="136" t="s">
        <v>17</v>
      </c>
      <c r="E170" s="136" t="s">
        <v>1340</v>
      </c>
      <c r="F170" s="136" t="s">
        <v>17</v>
      </c>
      <c r="G170" s="137">
        <v>12</v>
      </c>
      <c r="H170" s="136" t="s">
        <v>1340</v>
      </c>
      <c r="I170" s="77" t="s">
        <v>1411</v>
      </c>
      <c r="K170" s="77" t="s">
        <v>1410</v>
      </c>
    </row>
    <row r="171" spans="1:11" x14ac:dyDescent="0.65">
      <c r="A171" s="136" t="s">
        <v>901</v>
      </c>
      <c r="B171" s="136" t="s">
        <v>902</v>
      </c>
      <c r="C171" s="136" t="s">
        <v>16</v>
      </c>
      <c r="D171" s="136" t="s">
        <v>17</v>
      </c>
      <c r="E171" s="136" t="s">
        <v>1340</v>
      </c>
      <c r="F171" s="136" t="s">
        <v>17</v>
      </c>
      <c r="G171" s="137">
        <v>12</v>
      </c>
      <c r="H171" s="136" t="s">
        <v>1340</v>
      </c>
      <c r="I171" s="77" t="s">
        <v>1411</v>
      </c>
      <c r="K171" s="77" t="s">
        <v>1413</v>
      </c>
    </row>
    <row r="172" spans="1:11" x14ac:dyDescent="0.65">
      <c r="A172" s="136" t="s">
        <v>903</v>
      </c>
      <c r="B172" s="136" t="s">
        <v>904</v>
      </c>
      <c r="C172" s="136" t="s">
        <v>16</v>
      </c>
      <c r="D172" s="136" t="s">
        <v>17</v>
      </c>
      <c r="E172" s="136" t="s">
        <v>1340</v>
      </c>
      <c r="F172" s="136" t="s">
        <v>17</v>
      </c>
      <c r="G172" s="137">
        <v>12</v>
      </c>
      <c r="H172" s="136" t="s">
        <v>1340</v>
      </c>
      <c r="I172" s="77" t="s">
        <v>1411</v>
      </c>
      <c r="K172" s="77" t="s">
        <v>1413</v>
      </c>
    </row>
    <row r="173" spans="1:11" x14ac:dyDescent="0.65">
      <c r="A173" s="136" t="s">
        <v>175</v>
      </c>
      <c r="B173" s="136" t="s">
        <v>1472</v>
      </c>
      <c r="C173" s="136" t="s">
        <v>16</v>
      </c>
      <c r="D173" s="136" t="s">
        <v>17</v>
      </c>
      <c r="E173" s="136" t="s">
        <v>1340</v>
      </c>
      <c r="F173" s="136" t="s">
        <v>17</v>
      </c>
      <c r="G173" s="137">
        <v>12</v>
      </c>
      <c r="H173" s="136" t="s">
        <v>1340</v>
      </c>
      <c r="I173" s="77" t="s">
        <v>1411</v>
      </c>
      <c r="K173" s="77" t="s">
        <v>1410</v>
      </c>
    </row>
    <row r="174" spans="1:11" x14ac:dyDescent="0.65">
      <c r="A174" s="136" t="s">
        <v>1070</v>
      </c>
      <c r="B174" s="136" t="s">
        <v>1071</v>
      </c>
      <c r="C174" s="136" t="s">
        <v>16</v>
      </c>
      <c r="D174" s="136" t="s">
        <v>17</v>
      </c>
      <c r="E174" s="136" t="s">
        <v>1340</v>
      </c>
      <c r="F174" s="136" t="s">
        <v>17</v>
      </c>
      <c r="G174" s="137">
        <v>12</v>
      </c>
      <c r="H174" s="136" t="s">
        <v>1340</v>
      </c>
      <c r="I174" s="77" t="s">
        <v>1409</v>
      </c>
      <c r="J174" s="77">
        <v>42643</v>
      </c>
      <c r="K174" s="77" t="s">
        <v>1410</v>
      </c>
    </row>
    <row r="175" spans="1:11" x14ac:dyDescent="0.65">
      <c r="A175" s="136" t="s">
        <v>176</v>
      </c>
      <c r="B175" s="136" t="s">
        <v>177</v>
      </c>
      <c r="C175" s="136" t="s">
        <v>16</v>
      </c>
      <c r="D175" s="136" t="s">
        <v>17</v>
      </c>
      <c r="E175" s="136" t="s">
        <v>1340</v>
      </c>
      <c r="F175" s="136" t="s">
        <v>17</v>
      </c>
      <c r="G175" s="137">
        <v>12</v>
      </c>
      <c r="H175" s="136" t="s">
        <v>1340</v>
      </c>
      <c r="I175" s="77" t="s">
        <v>1411</v>
      </c>
      <c r="K175" s="77" t="s">
        <v>1410</v>
      </c>
    </row>
    <row r="176" spans="1:11" x14ac:dyDescent="0.65">
      <c r="A176" s="136" t="s">
        <v>178</v>
      </c>
      <c r="B176" s="136" t="s">
        <v>179</v>
      </c>
      <c r="C176" s="136" t="s">
        <v>16</v>
      </c>
      <c r="D176" s="136" t="s">
        <v>17</v>
      </c>
      <c r="E176" s="136" t="s">
        <v>1340</v>
      </c>
      <c r="F176" s="136" t="s">
        <v>17</v>
      </c>
      <c r="G176" s="137">
        <v>12</v>
      </c>
      <c r="H176" s="136" t="s">
        <v>1340</v>
      </c>
      <c r="I176" s="77" t="s">
        <v>1411</v>
      </c>
      <c r="K176" s="77" t="s">
        <v>1410</v>
      </c>
    </row>
    <row r="177" spans="1:11" x14ac:dyDescent="0.65">
      <c r="A177" s="136" t="s">
        <v>905</v>
      </c>
      <c r="B177" s="136" t="s">
        <v>906</v>
      </c>
      <c r="C177" s="136" t="s">
        <v>16</v>
      </c>
      <c r="D177" s="136" t="s">
        <v>17</v>
      </c>
      <c r="E177" s="136" t="s">
        <v>1340</v>
      </c>
      <c r="F177" s="136" t="s">
        <v>17</v>
      </c>
      <c r="G177" s="137">
        <v>12</v>
      </c>
      <c r="H177" s="136" t="s">
        <v>1340</v>
      </c>
      <c r="I177" s="77" t="s">
        <v>1411</v>
      </c>
      <c r="K177" s="77" t="s">
        <v>1413</v>
      </c>
    </row>
    <row r="178" spans="1:11" x14ac:dyDescent="0.65">
      <c r="A178" s="136" t="s">
        <v>1072</v>
      </c>
      <c r="B178" s="136" t="s">
        <v>1073</v>
      </c>
      <c r="C178" s="136" t="s">
        <v>14</v>
      </c>
      <c r="D178" s="136" t="s">
        <v>15</v>
      </c>
      <c r="E178" s="136" t="s">
        <v>1339</v>
      </c>
      <c r="F178" s="136" t="s">
        <v>15</v>
      </c>
      <c r="G178" s="137">
        <v>11</v>
      </c>
      <c r="H178" s="136" t="s">
        <v>1339</v>
      </c>
      <c r="I178" s="77" t="s">
        <v>1409</v>
      </c>
      <c r="J178" s="77">
        <v>42643</v>
      </c>
      <c r="K178" s="77" t="s">
        <v>1410</v>
      </c>
    </row>
    <row r="179" spans="1:11" x14ac:dyDescent="0.65">
      <c r="A179" s="136" t="s">
        <v>143</v>
      </c>
      <c r="B179" s="136" t="s">
        <v>1473</v>
      </c>
      <c r="C179" s="136" t="s">
        <v>14</v>
      </c>
      <c r="D179" s="136" t="s">
        <v>15</v>
      </c>
      <c r="E179" s="136" t="s">
        <v>1339</v>
      </c>
      <c r="F179" s="136" t="s">
        <v>15</v>
      </c>
      <c r="G179" s="137">
        <v>11</v>
      </c>
      <c r="H179" s="136" t="s">
        <v>1339</v>
      </c>
      <c r="I179" s="77" t="s">
        <v>1411</v>
      </c>
      <c r="K179" s="77" t="s">
        <v>1410</v>
      </c>
    </row>
    <row r="180" spans="1:11" x14ac:dyDescent="0.65">
      <c r="A180" s="136" t="s">
        <v>217</v>
      </c>
      <c r="B180" s="136" t="s">
        <v>1474</v>
      </c>
      <c r="C180" s="136" t="s">
        <v>18</v>
      </c>
      <c r="D180" s="136" t="s">
        <v>690</v>
      </c>
      <c r="E180" s="136" t="s">
        <v>1342</v>
      </c>
      <c r="F180" s="136" t="s">
        <v>673</v>
      </c>
      <c r="G180" s="137">
        <v>33</v>
      </c>
      <c r="H180" s="136" t="s">
        <v>1342</v>
      </c>
      <c r="I180" s="77" t="s">
        <v>1411</v>
      </c>
      <c r="K180" s="77" t="s">
        <v>1410</v>
      </c>
    </row>
    <row r="181" spans="1:11" x14ac:dyDescent="0.65">
      <c r="A181" s="136" t="s">
        <v>180</v>
      </c>
      <c r="B181" s="136" t="s">
        <v>1475</v>
      </c>
      <c r="C181" s="136" t="s">
        <v>16</v>
      </c>
      <c r="D181" s="136" t="s">
        <v>17</v>
      </c>
      <c r="E181" s="136" t="s">
        <v>1340</v>
      </c>
      <c r="F181" s="136" t="s">
        <v>17</v>
      </c>
      <c r="G181" s="137">
        <v>12</v>
      </c>
      <c r="H181" s="136" t="s">
        <v>1340</v>
      </c>
      <c r="I181" s="77" t="s">
        <v>1411</v>
      </c>
      <c r="K181" s="77" t="s">
        <v>1410</v>
      </c>
    </row>
    <row r="182" spans="1:11" x14ac:dyDescent="0.65">
      <c r="A182" s="136" t="s">
        <v>181</v>
      </c>
      <c r="B182" s="136" t="s">
        <v>1476</v>
      </c>
      <c r="C182" s="136" t="s">
        <v>16</v>
      </c>
      <c r="D182" s="136" t="s">
        <v>17</v>
      </c>
      <c r="E182" s="136" t="s">
        <v>1340</v>
      </c>
      <c r="F182" s="136" t="s">
        <v>17</v>
      </c>
      <c r="G182" s="137">
        <v>12</v>
      </c>
      <c r="H182" s="136" t="s">
        <v>1340</v>
      </c>
      <c r="I182" s="77" t="s">
        <v>1411</v>
      </c>
      <c r="K182" s="77" t="s">
        <v>1410</v>
      </c>
    </row>
    <row r="183" spans="1:11" x14ac:dyDescent="0.65">
      <c r="A183" s="136" t="s">
        <v>182</v>
      </c>
      <c r="B183" s="136" t="s">
        <v>1477</v>
      </c>
      <c r="C183" s="136" t="s">
        <v>16</v>
      </c>
      <c r="D183" s="136" t="s">
        <v>17</v>
      </c>
      <c r="E183" s="136" t="s">
        <v>1340</v>
      </c>
      <c r="F183" s="136" t="s">
        <v>17</v>
      </c>
      <c r="G183" s="137">
        <v>12</v>
      </c>
      <c r="H183" s="136" t="s">
        <v>1340</v>
      </c>
      <c r="I183" s="77" t="s">
        <v>1411</v>
      </c>
      <c r="K183" s="77" t="s">
        <v>1410</v>
      </c>
    </row>
    <row r="184" spans="1:11" x14ac:dyDescent="0.65">
      <c r="A184" s="136" t="s">
        <v>183</v>
      </c>
      <c r="B184" s="136" t="s">
        <v>1478</v>
      </c>
      <c r="C184" s="136" t="s">
        <v>16</v>
      </c>
      <c r="D184" s="136" t="s">
        <v>17</v>
      </c>
      <c r="E184" s="136" t="s">
        <v>1340</v>
      </c>
      <c r="F184" s="136" t="s">
        <v>17</v>
      </c>
      <c r="G184" s="137">
        <v>12</v>
      </c>
      <c r="H184" s="136" t="s">
        <v>1340</v>
      </c>
      <c r="I184" s="77" t="s">
        <v>1411</v>
      </c>
      <c r="K184" s="77" t="s">
        <v>1410</v>
      </c>
    </row>
    <row r="185" spans="1:11" x14ac:dyDescent="0.65">
      <c r="A185" s="136" t="s">
        <v>184</v>
      </c>
      <c r="B185" s="136" t="s">
        <v>1479</v>
      </c>
      <c r="C185" s="136" t="s">
        <v>16</v>
      </c>
      <c r="D185" s="136" t="s">
        <v>17</v>
      </c>
      <c r="E185" s="136" t="s">
        <v>1340</v>
      </c>
      <c r="F185" s="136" t="s">
        <v>17</v>
      </c>
      <c r="G185" s="137">
        <v>12</v>
      </c>
      <c r="H185" s="136" t="s">
        <v>1340</v>
      </c>
      <c r="I185" s="77" t="s">
        <v>1411</v>
      </c>
      <c r="K185" s="77" t="s">
        <v>1410</v>
      </c>
    </row>
    <row r="186" spans="1:11" x14ac:dyDescent="0.65">
      <c r="A186" s="136" t="s">
        <v>907</v>
      </c>
      <c r="B186" s="136" t="s">
        <v>908</v>
      </c>
      <c r="C186" s="136" t="s">
        <v>16</v>
      </c>
      <c r="D186" s="136" t="s">
        <v>17</v>
      </c>
      <c r="E186" s="136" t="s">
        <v>1340</v>
      </c>
      <c r="F186" s="136" t="s">
        <v>17</v>
      </c>
      <c r="G186" s="137">
        <v>12</v>
      </c>
      <c r="H186" s="136" t="s">
        <v>1340</v>
      </c>
      <c r="I186" s="77" t="s">
        <v>1411</v>
      </c>
      <c r="K186" s="77" t="s">
        <v>1413</v>
      </c>
    </row>
    <row r="187" spans="1:11" x14ac:dyDescent="0.65">
      <c r="A187" s="136" t="s">
        <v>909</v>
      </c>
      <c r="B187" s="136" t="s">
        <v>910</v>
      </c>
      <c r="C187" s="136" t="s">
        <v>16</v>
      </c>
      <c r="D187" s="136" t="s">
        <v>17</v>
      </c>
      <c r="E187" s="136" t="s">
        <v>1340</v>
      </c>
      <c r="F187" s="136" t="s">
        <v>17</v>
      </c>
      <c r="G187" s="137">
        <v>12</v>
      </c>
      <c r="H187" s="136" t="s">
        <v>1340</v>
      </c>
      <c r="I187" s="77" t="s">
        <v>1411</v>
      </c>
      <c r="K187" s="77" t="s">
        <v>1413</v>
      </c>
    </row>
    <row r="188" spans="1:11" x14ac:dyDescent="0.65">
      <c r="A188" s="136" t="s">
        <v>911</v>
      </c>
      <c r="B188" s="136" t="s">
        <v>912</v>
      </c>
      <c r="C188" s="136" t="s">
        <v>16</v>
      </c>
      <c r="D188" s="136" t="s">
        <v>17</v>
      </c>
      <c r="E188" s="136" t="s">
        <v>1340</v>
      </c>
      <c r="F188" s="136" t="s">
        <v>17</v>
      </c>
      <c r="G188" s="137">
        <v>12</v>
      </c>
      <c r="H188" s="136" t="s">
        <v>1340</v>
      </c>
      <c r="I188" s="77" t="s">
        <v>1411</v>
      </c>
      <c r="K188" s="77" t="s">
        <v>1413</v>
      </c>
    </row>
    <row r="189" spans="1:11" x14ac:dyDescent="0.65">
      <c r="A189" s="136" t="s">
        <v>185</v>
      </c>
      <c r="B189" s="136" t="s">
        <v>1480</v>
      </c>
      <c r="C189" s="136" t="s">
        <v>16</v>
      </c>
      <c r="D189" s="136" t="s">
        <v>17</v>
      </c>
      <c r="E189" s="136" t="s">
        <v>1340</v>
      </c>
      <c r="F189" s="136" t="s">
        <v>17</v>
      </c>
      <c r="G189" s="137">
        <v>12</v>
      </c>
      <c r="H189" s="136" t="s">
        <v>1340</v>
      </c>
      <c r="I189" s="77" t="s">
        <v>1411</v>
      </c>
      <c r="K189" s="77" t="s">
        <v>1410</v>
      </c>
    </row>
    <row r="190" spans="1:11" x14ac:dyDescent="0.65">
      <c r="A190" s="136" t="s">
        <v>913</v>
      </c>
      <c r="B190" s="136" t="s">
        <v>914</v>
      </c>
      <c r="C190" s="136" t="s">
        <v>16</v>
      </c>
      <c r="D190" s="136" t="s">
        <v>17</v>
      </c>
      <c r="E190" s="136" t="s">
        <v>1340</v>
      </c>
      <c r="F190" s="136" t="s">
        <v>17</v>
      </c>
      <c r="G190" s="137">
        <v>12</v>
      </c>
      <c r="H190" s="136" t="s">
        <v>1340</v>
      </c>
      <c r="I190" s="77" t="s">
        <v>1411</v>
      </c>
      <c r="K190" s="77" t="s">
        <v>1413</v>
      </c>
    </row>
    <row r="191" spans="1:11" x14ac:dyDescent="0.65">
      <c r="A191" s="136" t="s">
        <v>186</v>
      </c>
      <c r="B191" s="136" t="s">
        <v>1481</v>
      </c>
      <c r="C191" s="136" t="s">
        <v>16</v>
      </c>
      <c r="D191" s="136" t="s">
        <v>17</v>
      </c>
      <c r="E191" s="136" t="s">
        <v>1340</v>
      </c>
      <c r="F191" s="136" t="s">
        <v>17</v>
      </c>
      <c r="G191" s="137">
        <v>12</v>
      </c>
      <c r="H191" s="136" t="s">
        <v>1340</v>
      </c>
      <c r="I191" s="77" t="s">
        <v>1411</v>
      </c>
      <c r="K191" s="77" t="s">
        <v>1410</v>
      </c>
    </row>
    <row r="192" spans="1:11" x14ac:dyDescent="0.65">
      <c r="A192" s="136" t="s">
        <v>1074</v>
      </c>
      <c r="B192" s="136" t="s">
        <v>1075</v>
      </c>
      <c r="C192" s="136" t="s">
        <v>16</v>
      </c>
      <c r="D192" s="136" t="s">
        <v>17</v>
      </c>
      <c r="E192" s="136" t="s">
        <v>1340</v>
      </c>
      <c r="F192" s="136" t="s">
        <v>17</v>
      </c>
      <c r="G192" s="137">
        <v>12</v>
      </c>
      <c r="H192" s="136" t="s">
        <v>1340</v>
      </c>
      <c r="I192" s="77" t="s">
        <v>1409</v>
      </c>
      <c r="J192" s="77">
        <v>42643</v>
      </c>
      <c r="K192" s="77" t="s">
        <v>1410</v>
      </c>
    </row>
    <row r="193" spans="1:11" x14ac:dyDescent="0.65">
      <c r="A193" s="136" t="s">
        <v>1076</v>
      </c>
      <c r="B193" s="136" t="s">
        <v>1077</v>
      </c>
      <c r="C193" s="136" t="s">
        <v>16</v>
      </c>
      <c r="D193" s="136" t="s">
        <v>17</v>
      </c>
      <c r="E193" s="136" t="s">
        <v>1340</v>
      </c>
      <c r="F193" s="136" t="s">
        <v>17</v>
      </c>
      <c r="G193" s="137">
        <v>12</v>
      </c>
      <c r="H193" s="136" t="s">
        <v>1340</v>
      </c>
      <c r="I193" s="77" t="s">
        <v>1409</v>
      </c>
      <c r="J193" s="77">
        <v>42643</v>
      </c>
      <c r="K193" s="77" t="s">
        <v>1410</v>
      </c>
    </row>
    <row r="194" spans="1:11" x14ac:dyDescent="0.65">
      <c r="A194" s="136" t="s">
        <v>1078</v>
      </c>
      <c r="B194" s="136" t="s">
        <v>1079</v>
      </c>
      <c r="C194" s="136" t="s">
        <v>16</v>
      </c>
      <c r="D194" s="136" t="s">
        <v>17</v>
      </c>
      <c r="E194" s="136" t="s">
        <v>1340</v>
      </c>
      <c r="F194" s="136" t="s">
        <v>17</v>
      </c>
      <c r="G194" s="137">
        <v>12</v>
      </c>
      <c r="H194" s="136" t="s">
        <v>1340</v>
      </c>
      <c r="I194" s="77" t="s">
        <v>1409</v>
      </c>
      <c r="J194" s="77">
        <v>42643</v>
      </c>
      <c r="K194" s="77" t="s">
        <v>1410</v>
      </c>
    </row>
    <row r="195" spans="1:11" x14ac:dyDescent="0.65">
      <c r="A195" s="136" t="s">
        <v>1080</v>
      </c>
      <c r="B195" s="136" t="s">
        <v>1081</v>
      </c>
      <c r="C195" s="136" t="s">
        <v>16</v>
      </c>
      <c r="D195" s="136" t="s">
        <v>17</v>
      </c>
      <c r="E195" s="136" t="s">
        <v>1340</v>
      </c>
      <c r="F195" s="136" t="s">
        <v>17</v>
      </c>
      <c r="G195" s="137">
        <v>12</v>
      </c>
      <c r="H195" s="136" t="s">
        <v>1340</v>
      </c>
      <c r="I195" s="77" t="s">
        <v>1409</v>
      </c>
      <c r="J195" s="77">
        <v>42643</v>
      </c>
      <c r="K195" s="77" t="s">
        <v>1410</v>
      </c>
    </row>
    <row r="196" spans="1:11" x14ac:dyDescent="0.65">
      <c r="A196" s="136" t="s">
        <v>1082</v>
      </c>
      <c r="B196" s="136" t="s">
        <v>1083</v>
      </c>
      <c r="C196" s="136" t="s">
        <v>16</v>
      </c>
      <c r="D196" s="136" t="s">
        <v>17</v>
      </c>
      <c r="E196" s="136" t="s">
        <v>1340</v>
      </c>
      <c r="F196" s="136" t="s">
        <v>17</v>
      </c>
      <c r="G196" s="137">
        <v>12</v>
      </c>
      <c r="H196" s="136" t="s">
        <v>1340</v>
      </c>
      <c r="I196" s="77" t="s">
        <v>1409</v>
      </c>
      <c r="J196" s="77">
        <v>42643</v>
      </c>
      <c r="K196" s="77" t="s">
        <v>1410</v>
      </c>
    </row>
    <row r="197" spans="1:11" x14ac:dyDescent="0.65">
      <c r="A197" s="136" t="s">
        <v>187</v>
      </c>
      <c r="B197" s="136" t="s">
        <v>188</v>
      </c>
      <c r="C197" s="136" t="s">
        <v>16</v>
      </c>
      <c r="D197" s="136" t="s">
        <v>17</v>
      </c>
      <c r="E197" s="136" t="s">
        <v>1340</v>
      </c>
      <c r="F197" s="136" t="s">
        <v>17</v>
      </c>
      <c r="G197" s="137">
        <v>12</v>
      </c>
      <c r="H197" s="136" t="s">
        <v>1340</v>
      </c>
      <c r="I197" s="77" t="s">
        <v>1411</v>
      </c>
      <c r="K197" s="77" t="s">
        <v>1410</v>
      </c>
    </row>
    <row r="198" spans="1:11" x14ac:dyDescent="0.65">
      <c r="A198" s="136" t="s">
        <v>189</v>
      </c>
      <c r="B198" s="136" t="s">
        <v>190</v>
      </c>
      <c r="C198" s="136" t="s">
        <v>16</v>
      </c>
      <c r="D198" s="136" t="s">
        <v>17</v>
      </c>
      <c r="E198" s="136" t="s">
        <v>1340</v>
      </c>
      <c r="F198" s="136" t="s">
        <v>17</v>
      </c>
      <c r="G198" s="137">
        <v>12</v>
      </c>
      <c r="H198" s="136" t="s">
        <v>1340</v>
      </c>
      <c r="I198" s="77" t="s">
        <v>1411</v>
      </c>
      <c r="K198" s="77" t="s">
        <v>1410</v>
      </c>
    </row>
    <row r="199" spans="1:11" x14ac:dyDescent="0.65">
      <c r="A199" s="136" t="s">
        <v>139</v>
      </c>
      <c r="B199" s="136" t="s">
        <v>140</v>
      </c>
      <c r="C199" s="136" t="s">
        <v>12</v>
      </c>
      <c r="D199" s="136" t="s">
        <v>13</v>
      </c>
      <c r="E199" s="136" t="s">
        <v>1333</v>
      </c>
      <c r="F199" s="136" t="s">
        <v>1334</v>
      </c>
      <c r="G199" s="137">
        <v>10</v>
      </c>
      <c r="H199" s="136" t="s">
        <v>1333</v>
      </c>
      <c r="I199" s="77" t="s">
        <v>1411</v>
      </c>
      <c r="K199" s="77" t="s">
        <v>1410</v>
      </c>
    </row>
    <row r="200" spans="1:11" x14ac:dyDescent="0.65">
      <c r="A200" s="136" t="s">
        <v>141</v>
      </c>
      <c r="B200" s="136" t="s">
        <v>142</v>
      </c>
      <c r="C200" s="136" t="s">
        <v>12</v>
      </c>
      <c r="D200" s="136" t="s">
        <v>13</v>
      </c>
      <c r="E200" s="136" t="s">
        <v>1333</v>
      </c>
      <c r="F200" s="136" t="s">
        <v>1334</v>
      </c>
      <c r="G200" s="137">
        <v>10</v>
      </c>
      <c r="H200" s="136" t="s">
        <v>1333</v>
      </c>
      <c r="I200" s="77" t="s">
        <v>1411</v>
      </c>
      <c r="K200" s="77" t="s">
        <v>1410</v>
      </c>
    </row>
    <row r="201" spans="1:11" x14ac:dyDescent="0.65">
      <c r="A201" s="136" t="s">
        <v>1084</v>
      </c>
      <c r="B201" s="136" t="s">
        <v>1085</v>
      </c>
      <c r="C201" s="136" t="s">
        <v>16</v>
      </c>
      <c r="D201" s="136" t="s">
        <v>17</v>
      </c>
      <c r="E201" s="136" t="s">
        <v>1340</v>
      </c>
      <c r="F201" s="136" t="s">
        <v>17</v>
      </c>
      <c r="G201" s="137">
        <v>12</v>
      </c>
      <c r="H201" s="136" t="s">
        <v>1340</v>
      </c>
      <c r="I201" s="77" t="s">
        <v>1409</v>
      </c>
      <c r="J201" s="77">
        <v>42643</v>
      </c>
      <c r="K201" s="77" t="s">
        <v>1410</v>
      </c>
    </row>
    <row r="202" spans="1:11" x14ac:dyDescent="0.65">
      <c r="A202" s="136" t="s">
        <v>191</v>
      </c>
      <c r="B202" s="136" t="s">
        <v>192</v>
      </c>
      <c r="C202" s="136" t="s">
        <v>16</v>
      </c>
      <c r="D202" s="136" t="s">
        <v>17</v>
      </c>
      <c r="E202" s="136" t="s">
        <v>1340</v>
      </c>
      <c r="F202" s="136" t="s">
        <v>17</v>
      </c>
      <c r="G202" s="137">
        <v>12</v>
      </c>
      <c r="H202" s="136" t="s">
        <v>1340</v>
      </c>
      <c r="I202" s="77" t="s">
        <v>1411</v>
      </c>
      <c r="K202" s="77" t="s">
        <v>1410</v>
      </c>
    </row>
    <row r="203" spans="1:11" x14ac:dyDescent="0.65">
      <c r="A203" s="136" t="s">
        <v>1086</v>
      </c>
      <c r="B203" s="136" t="s">
        <v>1087</v>
      </c>
      <c r="C203" s="136" t="s">
        <v>16</v>
      </c>
      <c r="D203" s="136" t="s">
        <v>17</v>
      </c>
      <c r="E203" s="136" t="s">
        <v>1340</v>
      </c>
      <c r="F203" s="136" t="s">
        <v>17</v>
      </c>
      <c r="G203" s="137">
        <v>12</v>
      </c>
      <c r="H203" s="136" t="s">
        <v>1340</v>
      </c>
      <c r="I203" s="77" t="s">
        <v>1409</v>
      </c>
      <c r="J203" s="77">
        <v>42643</v>
      </c>
      <c r="K203" s="77" t="s">
        <v>1410</v>
      </c>
    </row>
    <row r="204" spans="1:11" x14ac:dyDescent="0.65">
      <c r="A204" s="136" t="s">
        <v>193</v>
      </c>
      <c r="B204" s="136" t="s">
        <v>194</v>
      </c>
      <c r="C204" s="136" t="s">
        <v>16</v>
      </c>
      <c r="D204" s="136" t="s">
        <v>17</v>
      </c>
      <c r="E204" s="136" t="s">
        <v>1340</v>
      </c>
      <c r="F204" s="136" t="s">
        <v>17</v>
      </c>
      <c r="G204" s="137">
        <v>12</v>
      </c>
      <c r="H204" s="136" t="s">
        <v>1340</v>
      </c>
      <c r="I204" s="77" t="s">
        <v>1411</v>
      </c>
      <c r="K204" s="77" t="s">
        <v>1410</v>
      </c>
    </row>
    <row r="205" spans="1:11" x14ac:dyDescent="0.65">
      <c r="A205" s="136" t="s">
        <v>195</v>
      </c>
      <c r="B205" s="136" t="s">
        <v>196</v>
      </c>
      <c r="C205" s="136" t="s">
        <v>16</v>
      </c>
      <c r="D205" s="136" t="s">
        <v>17</v>
      </c>
      <c r="E205" s="136" t="s">
        <v>1340</v>
      </c>
      <c r="F205" s="136" t="s">
        <v>17</v>
      </c>
      <c r="G205" s="137">
        <v>12</v>
      </c>
      <c r="H205" s="136" t="s">
        <v>1340</v>
      </c>
      <c r="I205" s="77" t="s">
        <v>1411</v>
      </c>
      <c r="K205" s="77" t="s">
        <v>1410</v>
      </c>
    </row>
    <row r="206" spans="1:11" x14ac:dyDescent="0.65">
      <c r="A206" s="136" t="s">
        <v>197</v>
      </c>
      <c r="B206" s="136" t="s">
        <v>198</v>
      </c>
      <c r="C206" s="136" t="s">
        <v>16</v>
      </c>
      <c r="D206" s="136" t="s">
        <v>17</v>
      </c>
      <c r="E206" s="136" t="s">
        <v>1340</v>
      </c>
      <c r="F206" s="136" t="s">
        <v>17</v>
      </c>
      <c r="G206" s="137">
        <v>12</v>
      </c>
      <c r="H206" s="136" t="s">
        <v>1340</v>
      </c>
      <c r="I206" s="77" t="s">
        <v>1411</v>
      </c>
      <c r="K206" s="77" t="s">
        <v>1410</v>
      </c>
    </row>
    <row r="207" spans="1:11" x14ac:dyDescent="0.65">
      <c r="A207" s="136" t="s">
        <v>1088</v>
      </c>
      <c r="B207" s="136" t="s">
        <v>1089</v>
      </c>
      <c r="C207" s="136" t="s">
        <v>16</v>
      </c>
      <c r="D207" s="136" t="s">
        <v>17</v>
      </c>
      <c r="E207" s="136" t="s">
        <v>1340</v>
      </c>
      <c r="F207" s="136" t="s">
        <v>17</v>
      </c>
      <c r="G207" s="137">
        <v>12</v>
      </c>
      <c r="H207" s="136" t="s">
        <v>1340</v>
      </c>
      <c r="I207" s="77" t="s">
        <v>1409</v>
      </c>
      <c r="J207" s="77">
        <v>42643</v>
      </c>
      <c r="K207" s="77" t="s">
        <v>1410</v>
      </c>
    </row>
    <row r="208" spans="1:11" x14ac:dyDescent="0.65">
      <c r="A208" s="136" t="s">
        <v>1090</v>
      </c>
      <c r="B208" s="136" t="s">
        <v>1091</v>
      </c>
      <c r="C208" s="136" t="s">
        <v>16</v>
      </c>
      <c r="D208" s="136" t="s">
        <v>17</v>
      </c>
      <c r="E208" s="136" t="s">
        <v>1340</v>
      </c>
      <c r="F208" s="136" t="s">
        <v>17</v>
      </c>
      <c r="G208" s="137">
        <v>12</v>
      </c>
      <c r="H208" s="136" t="s">
        <v>1340</v>
      </c>
      <c r="I208" s="77" t="s">
        <v>1409</v>
      </c>
      <c r="J208" s="77">
        <v>42643</v>
      </c>
      <c r="K208" s="77" t="s">
        <v>1410</v>
      </c>
    </row>
    <row r="209" spans="1:11" x14ac:dyDescent="0.65">
      <c r="A209" s="136" t="s">
        <v>199</v>
      </c>
      <c r="B209" s="136" t="s">
        <v>200</v>
      </c>
      <c r="C209" s="136" t="s">
        <v>16</v>
      </c>
      <c r="D209" s="136" t="s">
        <v>17</v>
      </c>
      <c r="E209" s="136" t="s">
        <v>1340</v>
      </c>
      <c r="F209" s="136" t="s">
        <v>17</v>
      </c>
      <c r="G209" s="137">
        <v>12</v>
      </c>
      <c r="H209" s="136" t="s">
        <v>1340</v>
      </c>
      <c r="I209" s="77" t="s">
        <v>1411</v>
      </c>
      <c r="K209" s="77" t="s">
        <v>1410</v>
      </c>
    </row>
    <row r="210" spans="1:11" x14ac:dyDescent="0.65">
      <c r="A210" s="136" t="s">
        <v>201</v>
      </c>
      <c r="B210" s="136" t="s">
        <v>1482</v>
      </c>
      <c r="C210" s="136" t="s">
        <v>16</v>
      </c>
      <c r="D210" s="136" t="s">
        <v>17</v>
      </c>
      <c r="E210" s="136" t="s">
        <v>1340</v>
      </c>
      <c r="F210" s="136" t="s">
        <v>17</v>
      </c>
      <c r="G210" s="137">
        <v>12</v>
      </c>
      <c r="H210" s="136" t="s">
        <v>1340</v>
      </c>
      <c r="I210" s="77" t="s">
        <v>1411</v>
      </c>
      <c r="K210" s="77" t="s">
        <v>1410</v>
      </c>
    </row>
    <row r="211" spans="1:11" x14ac:dyDescent="0.65">
      <c r="A211" s="136" t="s">
        <v>202</v>
      </c>
      <c r="B211" s="136" t="s">
        <v>1483</v>
      </c>
      <c r="C211" s="136" t="s">
        <v>16</v>
      </c>
      <c r="D211" s="136" t="s">
        <v>17</v>
      </c>
      <c r="E211" s="136" t="s">
        <v>1340</v>
      </c>
      <c r="F211" s="136" t="s">
        <v>17</v>
      </c>
      <c r="G211" s="137">
        <v>12</v>
      </c>
      <c r="H211" s="136" t="s">
        <v>1340</v>
      </c>
      <c r="I211" s="77" t="s">
        <v>1411</v>
      </c>
      <c r="K211" s="77" t="s">
        <v>1410</v>
      </c>
    </row>
    <row r="212" spans="1:11" x14ac:dyDescent="0.65">
      <c r="A212" s="136" t="s">
        <v>203</v>
      </c>
      <c r="B212" s="136" t="s">
        <v>204</v>
      </c>
      <c r="C212" s="136" t="s">
        <v>16</v>
      </c>
      <c r="D212" s="136" t="s">
        <v>17</v>
      </c>
      <c r="E212" s="136" t="s">
        <v>1340</v>
      </c>
      <c r="F212" s="136" t="s">
        <v>17</v>
      </c>
      <c r="G212" s="137">
        <v>12</v>
      </c>
      <c r="H212" s="136" t="s">
        <v>1340</v>
      </c>
      <c r="I212" s="77" t="s">
        <v>1411</v>
      </c>
      <c r="K212" s="77" t="s">
        <v>1410</v>
      </c>
    </row>
    <row r="213" spans="1:11" x14ac:dyDescent="0.65">
      <c r="A213" s="136" t="s">
        <v>205</v>
      </c>
      <c r="B213" s="136" t="s">
        <v>206</v>
      </c>
      <c r="C213" s="136" t="s">
        <v>16</v>
      </c>
      <c r="D213" s="136" t="s">
        <v>17</v>
      </c>
      <c r="E213" s="136" t="s">
        <v>1340</v>
      </c>
      <c r="F213" s="136" t="s">
        <v>17</v>
      </c>
      <c r="G213" s="137">
        <v>12</v>
      </c>
      <c r="H213" s="136" t="s">
        <v>1340</v>
      </c>
      <c r="I213" s="77" t="s">
        <v>1411</v>
      </c>
      <c r="K213" s="77" t="s">
        <v>1410</v>
      </c>
    </row>
    <row r="214" spans="1:11" x14ac:dyDescent="0.65">
      <c r="A214" s="136" t="s">
        <v>218</v>
      </c>
      <c r="B214" s="136" t="s">
        <v>219</v>
      </c>
      <c r="C214" s="136" t="s">
        <v>18</v>
      </c>
      <c r="D214" s="136" t="s">
        <v>690</v>
      </c>
      <c r="E214" s="136" t="s">
        <v>1342</v>
      </c>
      <c r="F214" s="136" t="s">
        <v>673</v>
      </c>
      <c r="G214" s="137">
        <v>33</v>
      </c>
      <c r="H214" s="136" t="s">
        <v>1342</v>
      </c>
      <c r="I214" s="77" t="s">
        <v>1411</v>
      </c>
      <c r="K214" s="77" t="s">
        <v>1410</v>
      </c>
    </row>
    <row r="215" spans="1:11" x14ac:dyDescent="0.65">
      <c r="A215" s="136" t="s">
        <v>207</v>
      </c>
      <c r="B215" s="136" t="s">
        <v>1484</v>
      </c>
      <c r="C215" s="136" t="s">
        <v>16</v>
      </c>
      <c r="D215" s="136" t="s">
        <v>17</v>
      </c>
      <c r="E215" s="136" t="s">
        <v>1340</v>
      </c>
      <c r="F215" s="136" t="s">
        <v>17</v>
      </c>
      <c r="G215" s="137">
        <v>12</v>
      </c>
      <c r="H215" s="136" t="s">
        <v>1340</v>
      </c>
      <c r="I215" s="77" t="s">
        <v>1411</v>
      </c>
      <c r="K215" s="77" t="s">
        <v>1410</v>
      </c>
    </row>
    <row r="216" spans="1:11" x14ac:dyDescent="0.65">
      <c r="A216" s="136" t="s">
        <v>208</v>
      </c>
      <c r="B216" s="136" t="s">
        <v>209</v>
      </c>
      <c r="C216" s="136" t="s">
        <v>16</v>
      </c>
      <c r="D216" s="136" t="s">
        <v>17</v>
      </c>
      <c r="E216" s="136" t="s">
        <v>1340</v>
      </c>
      <c r="F216" s="136" t="s">
        <v>17</v>
      </c>
      <c r="G216" s="137">
        <v>12</v>
      </c>
      <c r="H216" s="136" t="s">
        <v>1340</v>
      </c>
      <c r="I216" s="77" t="s">
        <v>1411</v>
      </c>
      <c r="K216" s="77" t="s">
        <v>1410</v>
      </c>
    </row>
    <row r="217" spans="1:11" x14ac:dyDescent="0.65">
      <c r="A217" s="136" t="s">
        <v>210</v>
      </c>
      <c r="B217" s="136" t="s">
        <v>1485</v>
      </c>
      <c r="C217" s="136" t="s">
        <v>16</v>
      </c>
      <c r="D217" s="136" t="s">
        <v>17</v>
      </c>
      <c r="E217" s="136" t="s">
        <v>1340</v>
      </c>
      <c r="F217" s="136" t="s">
        <v>17</v>
      </c>
      <c r="G217" s="137">
        <v>12</v>
      </c>
      <c r="H217" s="136" t="s">
        <v>1340</v>
      </c>
      <c r="I217" s="77" t="s">
        <v>1411</v>
      </c>
      <c r="K217" s="77" t="s">
        <v>1410</v>
      </c>
    </row>
    <row r="218" spans="1:11" x14ac:dyDescent="0.65">
      <c r="A218" s="136" t="s">
        <v>211</v>
      </c>
      <c r="B218" s="136" t="s">
        <v>212</v>
      </c>
      <c r="C218" s="136" t="s">
        <v>16</v>
      </c>
      <c r="D218" s="136" t="s">
        <v>17</v>
      </c>
      <c r="E218" s="136" t="s">
        <v>1340</v>
      </c>
      <c r="F218" s="136" t="s">
        <v>17</v>
      </c>
      <c r="G218" s="137">
        <v>12</v>
      </c>
      <c r="H218" s="136" t="s">
        <v>1340</v>
      </c>
      <c r="I218" s="77" t="s">
        <v>1411</v>
      </c>
      <c r="K218" s="77" t="s">
        <v>1410</v>
      </c>
    </row>
    <row r="219" spans="1:11" x14ac:dyDescent="0.65">
      <c r="A219" s="136" t="s">
        <v>1092</v>
      </c>
      <c r="B219" s="136" t="s">
        <v>1093</v>
      </c>
      <c r="C219" s="136" t="s">
        <v>0</v>
      </c>
      <c r="D219" s="136" t="s">
        <v>1</v>
      </c>
      <c r="E219" s="136" t="s">
        <v>1299</v>
      </c>
      <c r="F219" s="136" t="s">
        <v>1300</v>
      </c>
      <c r="G219" s="137">
        <v>4</v>
      </c>
      <c r="H219" s="136" t="s">
        <v>1299</v>
      </c>
      <c r="I219" s="77" t="s">
        <v>1409</v>
      </c>
      <c r="J219" s="77">
        <v>42643</v>
      </c>
      <c r="K219" s="77" t="s">
        <v>1410</v>
      </c>
    </row>
    <row r="220" spans="1:11" x14ac:dyDescent="0.65">
      <c r="A220" s="136" t="s">
        <v>213</v>
      </c>
      <c r="B220" s="136" t="s">
        <v>214</v>
      </c>
      <c r="C220" s="136" t="s">
        <v>16</v>
      </c>
      <c r="D220" s="136" t="s">
        <v>17</v>
      </c>
      <c r="E220" s="136" t="s">
        <v>1340</v>
      </c>
      <c r="F220" s="136" t="s">
        <v>17</v>
      </c>
      <c r="G220" s="137">
        <v>12</v>
      </c>
      <c r="H220" s="136" t="s">
        <v>1340</v>
      </c>
      <c r="I220" s="77" t="s">
        <v>1411</v>
      </c>
      <c r="K220" s="77" t="s">
        <v>1410</v>
      </c>
    </row>
    <row r="221" spans="1:11" x14ac:dyDescent="0.65">
      <c r="A221" s="136" t="s">
        <v>1094</v>
      </c>
      <c r="B221" s="136" t="s">
        <v>107</v>
      </c>
      <c r="C221" s="136" t="s">
        <v>8</v>
      </c>
      <c r="D221" s="136" t="s">
        <v>9</v>
      </c>
      <c r="E221" s="136" t="s">
        <v>1324</v>
      </c>
      <c r="F221" s="136" t="s">
        <v>1325</v>
      </c>
      <c r="G221" s="137">
        <v>8</v>
      </c>
      <c r="H221" s="136" t="s">
        <v>1324</v>
      </c>
      <c r="I221" s="77" t="s">
        <v>1409</v>
      </c>
      <c r="J221" s="77">
        <v>42643</v>
      </c>
      <c r="K221" s="77" t="s">
        <v>1410</v>
      </c>
    </row>
    <row r="222" spans="1:11" x14ac:dyDescent="0.65">
      <c r="A222" s="136" t="s">
        <v>1095</v>
      </c>
      <c r="B222" s="136" t="s">
        <v>108</v>
      </c>
      <c r="C222" s="136" t="s">
        <v>8</v>
      </c>
      <c r="D222" s="136" t="s">
        <v>9</v>
      </c>
      <c r="E222" s="136" t="s">
        <v>1324</v>
      </c>
      <c r="F222" s="136" t="s">
        <v>1325</v>
      </c>
      <c r="G222" s="137">
        <v>8</v>
      </c>
      <c r="H222" s="136" t="s">
        <v>1324</v>
      </c>
      <c r="I222" s="77" t="s">
        <v>1409</v>
      </c>
      <c r="J222" s="77">
        <v>42643</v>
      </c>
      <c r="K222" s="77" t="s">
        <v>1410</v>
      </c>
    </row>
    <row r="223" spans="1:11" x14ac:dyDescent="0.65">
      <c r="A223" s="136" t="s">
        <v>1096</v>
      </c>
      <c r="B223" s="136" t="s">
        <v>116</v>
      </c>
      <c r="C223" s="136" t="s">
        <v>10</v>
      </c>
      <c r="D223" s="136" t="s">
        <v>11</v>
      </c>
      <c r="E223" s="136" t="s">
        <v>1331</v>
      </c>
      <c r="F223" s="136" t="s">
        <v>1332</v>
      </c>
      <c r="G223" s="137">
        <v>9</v>
      </c>
      <c r="H223" s="136" t="s">
        <v>1331</v>
      </c>
      <c r="I223" s="77" t="s">
        <v>1409</v>
      </c>
      <c r="J223" s="77">
        <v>42643</v>
      </c>
      <c r="K223" s="77" t="s">
        <v>1410</v>
      </c>
    </row>
    <row r="224" spans="1:11" x14ac:dyDescent="0.65">
      <c r="A224" s="136" t="s">
        <v>229</v>
      </c>
      <c r="B224" s="136" t="s">
        <v>230</v>
      </c>
      <c r="C224" s="136" t="s">
        <v>25</v>
      </c>
      <c r="D224" s="136" t="s">
        <v>26</v>
      </c>
      <c r="E224" s="136" t="s">
        <v>1354</v>
      </c>
      <c r="F224" s="136" t="s">
        <v>1355</v>
      </c>
      <c r="G224" s="137">
        <v>17</v>
      </c>
      <c r="H224" s="136" t="s">
        <v>1354</v>
      </c>
      <c r="I224" s="77" t="s">
        <v>1411</v>
      </c>
      <c r="K224" s="77" t="s">
        <v>1410</v>
      </c>
    </row>
    <row r="225" spans="1:11" x14ac:dyDescent="0.65">
      <c r="A225" s="136" t="s">
        <v>231</v>
      </c>
      <c r="B225" s="136" t="s">
        <v>232</v>
      </c>
      <c r="C225" s="136" t="s">
        <v>25</v>
      </c>
      <c r="D225" s="136" t="s">
        <v>26</v>
      </c>
      <c r="E225" s="136" t="s">
        <v>1354</v>
      </c>
      <c r="F225" s="136" t="s">
        <v>1355</v>
      </c>
      <c r="G225" s="137">
        <v>17</v>
      </c>
      <c r="H225" s="136" t="s">
        <v>1354</v>
      </c>
      <c r="I225" s="77" t="s">
        <v>1411</v>
      </c>
      <c r="K225" s="77" t="s">
        <v>1410</v>
      </c>
    </row>
    <row r="226" spans="1:11" x14ac:dyDescent="0.65">
      <c r="A226" s="136" t="s">
        <v>1097</v>
      </c>
      <c r="B226" s="136" t="s">
        <v>1098</v>
      </c>
      <c r="C226" s="136" t="s">
        <v>25</v>
      </c>
      <c r="D226" s="136" t="s">
        <v>26</v>
      </c>
      <c r="E226" s="136" t="s">
        <v>1354</v>
      </c>
      <c r="F226" s="136" t="s">
        <v>1355</v>
      </c>
      <c r="G226" s="137">
        <v>17</v>
      </c>
      <c r="H226" s="136" t="s">
        <v>1354</v>
      </c>
      <c r="I226" s="77" t="s">
        <v>1409</v>
      </c>
      <c r="J226" s="77">
        <v>42643</v>
      </c>
      <c r="K226" s="77" t="s">
        <v>1410</v>
      </c>
    </row>
    <row r="227" spans="1:11" x14ac:dyDescent="0.65">
      <c r="A227" s="136" t="s">
        <v>1099</v>
      </c>
      <c r="B227" s="136" t="s">
        <v>1100</v>
      </c>
      <c r="C227" s="136" t="s">
        <v>25</v>
      </c>
      <c r="D227" s="136" t="s">
        <v>26</v>
      </c>
      <c r="E227" s="136" t="s">
        <v>1354</v>
      </c>
      <c r="F227" s="136" t="s">
        <v>1355</v>
      </c>
      <c r="G227" s="137">
        <v>17</v>
      </c>
      <c r="H227" s="136" t="s">
        <v>1354</v>
      </c>
      <c r="I227" s="77" t="s">
        <v>1409</v>
      </c>
      <c r="J227" s="77">
        <v>42643</v>
      </c>
      <c r="K227" s="77" t="s">
        <v>1410</v>
      </c>
    </row>
    <row r="228" spans="1:11" x14ac:dyDescent="0.65">
      <c r="A228" s="136" t="s">
        <v>233</v>
      </c>
      <c r="B228" s="136" t="s">
        <v>234</v>
      </c>
      <c r="C228" s="136" t="s">
        <v>25</v>
      </c>
      <c r="D228" s="136" t="s">
        <v>26</v>
      </c>
      <c r="E228" s="136" t="s">
        <v>1354</v>
      </c>
      <c r="F228" s="136" t="s">
        <v>1355</v>
      </c>
      <c r="G228" s="137">
        <v>17</v>
      </c>
      <c r="H228" s="136" t="s">
        <v>1354</v>
      </c>
      <c r="I228" s="77" t="s">
        <v>1411</v>
      </c>
      <c r="K228" s="77" t="s">
        <v>1410</v>
      </c>
    </row>
    <row r="229" spans="1:11" x14ac:dyDescent="0.65">
      <c r="A229" s="136" t="s">
        <v>235</v>
      </c>
      <c r="B229" s="136" t="s">
        <v>236</v>
      </c>
      <c r="C229" s="136" t="s">
        <v>25</v>
      </c>
      <c r="D229" s="136" t="s">
        <v>26</v>
      </c>
      <c r="E229" s="136" t="s">
        <v>1354</v>
      </c>
      <c r="F229" s="136" t="s">
        <v>1355</v>
      </c>
      <c r="G229" s="137">
        <v>17</v>
      </c>
      <c r="H229" s="136" t="s">
        <v>1354</v>
      </c>
      <c r="I229" s="77" t="s">
        <v>1411</v>
      </c>
      <c r="K229" s="77" t="s">
        <v>1410</v>
      </c>
    </row>
    <row r="230" spans="1:11" x14ac:dyDescent="0.65">
      <c r="A230" s="136" t="s">
        <v>237</v>
      </c>
      <c r="B230" s="136" t="s">
        <v>238</v>
      </c>
      <c r="C230" s="136" t="s">
        <v>25</v>
      </c>
      <c r="D230" s="136" t="s">
        <v>26</v>
      </c>
      <c r="E230" s="136" t="s">
        <v>1354</v>
      </c>
      <c r="F230" s="136" t="s">
        <v>1355</v>
      </c>
      <c r="G230" s="137">
        <v>17</v>
      </c>
      <c r="H230" s="136" t="s">
        <v>1354</v>
      </c>
      <c r="I230" s="77" t="s">
        <v>1411</v>
      </c>
      <c r="K230" s="77" t="s">
        <v>1410</v>
      </c>
    </row>
    <row r="231" spans="1:11" x14ac:dyDescent="0.65">
      <c r="A231" s="136" t="s">
        <v>1101</v>
      </c>
      <c r="B231" s="136" t="s">
        <v>1102</v>
      </c>
      <c r="C231" s="136" t="s">
        <v>25</v>
      </c>
      <c r="D231" s="136" t="s">
        <v>26</v>
      </c>
      <c r="E231" s="136" t="s">
        <v>1354</v>
      </c>
      <c r="F231" s="136" t="s">
        <v>1355</v>
      </c>
      <c r="G231" s="137">
        <v>17</v>
      </c>
      <c r="H231" s="136" t="s">
        <v>1354</v>
      </c>
      <c r="I231" s="77" t="s">
        <v>1409</v>
      </c>
      <c r="J231" s="77">
        <v>42643</v>
      </c>
      <c r="K231" s="77" t="s">
        <v>1410</v>
      </c>
    </row>
    <row r="232" spans="1:11" x14ac:dyDescent="0.65">
      <c r="A232" s="136" t="s">
        <v>1103</v>
      </c>
      <c r="B232" s="136" t="s">
        <v>1104</v>
      </c>
      <c r="C232" s="136" t="s">
        <v>25</v>
      </c>
      <c r="D232" s="136" t="s">
        <v>26</v>
      </c>
      <c r="E232" s="136" t="s">
        <v>1354</v>
      </c>
      <c r="F232" s="136" t="s">
        <v>1355</v>
      </c>
      <c r="G232" s="137">
        <v>17</v>
      </c>
      <c r="H232" s="136" t="s">
        <v>1354</v>
      </c>
      <c r="I232" s="77" t="s">
        <v>1409</v>
      </c>
      <c r="J232" s="77">
        <v>42643</v>
      </c>
      <c r="K232" s="77" t="s">
        <v>1410</v>
      </c>
    </row>
    <row r="233" spans="1:11" x14ac:dyDescent="0.65">
      <c r="A233" s="136" t="s">
        <v>1105</v>
      </c>
      <c r="B233" s="136" t="s">
        <v>1106</v>
      </c>
      <c r="C233" s="136" t="s">
        <v>25</v>
      </c>
      <c r="D233" s="136" t="s">
        <v>26</v>
      </c>
      <c r="E233" s="136" t="s">
        <v>1354</v>
      </c>
      <c r="F233" s="136" t="s">
        <v>1355</v>
      </c>
      <c r="G233" s="137">
        <v>17</v>
      </c>
      <c r="H233" s="136" t="s">
        <v>1354</v>
      </c>
      <c r="I233" s="77" t="s">
        <v>1409</v>
      </c>
      <c r="J233" s="77">
        <v>42643</v>
      </c>
      <c r="K233" s="77" t="s">
        <v>1410</v>
      </c>
    </row>
    <row r="234" spans="1:11" x14ac:dyDescent="0.65">
      <c r="A234" s="136" t="s">
        <v>239</v>
      </c>
      <c r="B234" s="136" t="s">
        <v>240</v>
      </c>
      <c r="C234" s="136" t="s">
        <v>29</v>
      </c>
      <c r="D234" s="136" t="s">
        <v>30</v>
      </c>
      <c r="E234" s="136" t="s">
        <v>1356</v>
      </c>
      <c r="F234" s="136" t="s">
        <v>1357</v>
      </c>
      <c r="G234" s="137">
        <v>19</v>
      </c>
      <c r="H234" s="136" t="s">
        <v>1356</v>
      </c>
      <c r="I234" s="77" t="s">
        <v>1411</v>
      </c>
      <c r="K234" s="77" t="s">
        <v>1410</v>
      </c>
    </row>
    <row r="235" spans="1:11" x14ac:dyDescent="0.65">
      <c r="A235" s="136" t="s">
        <v>241</v>
      </c>
      <c r="B235" s="136" t="s">
        <v>242</v>
      </c>
      <c r="C235" s="136" t="s">
        <v>25</v>
      </c>
      <c r="D235" s="136" t="s">
        <v>26</v>
      </c>
      <c r="E235" s="136" t="s">
        <v>1354</v>
      </c>
      <c r="F235" s="136" t="s">
        <v>1355</v>
      </c>
      <c r="G235" s="137">
        <v>17</v>
      </c>
      <c r="H235" s="136" t="s">
        <v>1354</v>
      </c>
      <c r="I235" s="77" t="s">
        <v>1411</v>
      </c>
      <c r="K235" s="77" t="s">
        <v>1410</v>
      </c>
    </row>
    <row r="236" spans="1:11" x14ac:dyDescent="0.65">
      <c r="A236" s="136" t="s">
        <v>243</v>
      </c>
      <c r="B236" s="136" t="s">
        <v>244</v>
      </c>
      <c r="C236" s="136" t="s">
        <v>25</v>
      </c>
      <c r="D236" s="136" t="s">
        <v>26</v>
      </c>
      <c r="E236" s="136" t="s">
        <v>1354</v>
      </c>
      <c r="F236" s="136" t="s">
        <v>1355</v>
      </c>
      <c r="G236" s="137">
        <v>17</v>
      </c>
      <c r="H236" s="136" t="s">
        <v>1354</v>
      </c>
      <c r="I236" s="77" t="s">
        <v>1411</v>
      </c>
      <c r="K236" s="77" t="s">
        <v>1410</v>
      </c>
    </row>
    <row r="237" spans="1:11" x14ac:dyDescent="0.65">
      <c r="A237" s="136" t="s">
        <v>245</v>
      </c>
      <c r="B237" s="136" t="s">
        <v>246</v>
      </c>
      <c r="C237" s="136" t="s">
        <v>25</v>
      </c>
      <c r="D237" s="136" t="s">
        <v>26</v>
      </c>
      <c r="E237" s="136" t="s">
        <v>1354</v>
      </c>
      <c r="F237" s="136" t="s">
        <v>1355</v>
      </c>
      <c r="G237" s="137">
        <v>17</v>
      </c>
      <c r="H237" s="136" t="s">
        <v>1354</v>
      </c>
      <c r="I237" s="77" t="s">
        <v>1411</v>
      </c>
      <c r="K237" s="77" t="s">
        <v>1410</v>
      </c>
    </row>
    <row r="238" spans="1:11" x14ac:dyDescent="0.65">
      <c r="A238" s="136" t="s">
        <v>247</v>
      </c>
      <c r="B238" s="136" t="s">
        <v>248</v>
      </c>
      <c r="C238" s="136" t="s">
        <v>25</v>
      </c>
      <c r="D238" s="136" t="s">
        <v>26</v>
      </c>
      <c r="E238" s="136" t="s">
        <v>1354</v>
      </c>
      <c r="F238" s="136" t="s">
        <v>1355</v>
      </c>
      <c r="G238" s="137">
        <v>17</v>
      </c>
      <c r="H238" s="136" t="s">
        <v>1354</v>
      </c>
      <c r="I238" s="77" t="s">
        <v>1411</v>
      </c>
      <c r="K238" s="77" t="s">
        <v>1410</v>
      </c>
    </row>
    <row r="239" spans="1:11" x14ac:dyDescent="0.65">
      <c r="A239" s="136" t="s">
        <v>249</v>
      </c>
      <c r="B239" s="136" t="s">
        <v>250</v>
      </c>
      <c r="C239" s="136" t="s">
        <v>25</v>
      </c>
      <c r="D239" s="136" t="s">
        <v>26</v>
      </c>
      <c r="E239" s="136" t="s">
        <v>1354</v>
      </c>
      <c r="F239" s="136" t="s">
        <v>1355</v>
      </c>
      <c r="G239" s="137">
        <v>17</v>
      </c>
      <c r="H239" s="136" t="s">
        <v>1354</v>
      </c>
      <c r="I239" s="77" t="s">
        <v>1411</v>
      </c>
      <c r="K239" s="77" t="s">
        <v>1410</v>
      </c>
    </row>
    <row r="240" spans="1:11" x14ac:dyDescent="0.65">
      <c r="A240" s="136" t="s">
        <v>251</v>
      </c>
      <c r="B240" s="136" t="s">
        <v>252</v>
      </c>
      <c r="C240" s="136" t="s">
        <v>25</v>
      </c>
      <c r="D240" s="136" t="s">
        <v>26</v>
      </c>
      <c r="E240" s="136" t="s">
        <v>1354</v>
      </c>
      <c r="F240" s="136" t="s">
        <v>1355</v>
      </c>
      <c r="G240" s="137">
        <v>17</v>
      </c>
      <c r="H240" s="136" t="s">
        <v>1354</v>
      </c>
      <c r="I240" s="77" t="s">
        <v>1411</v>
      </c>
      <c r="K240" s="77" t="s">
        <v>1410</v>
      </c>
    </row>
    <row r="241" spans="1:11" x14ac:dyDescent="0.65">
      <c r="A241" s="136" t="s">
        <v>261</v>
      </c>
      <c r="B241" s="136" t="s">
        <v>262</v>
      </c>
      <c r="C241" s="136" t="s">
        <v>27</v>
      </c>
      <c r="D241" s="136" t="s">
        <v>28</v>
      </c>
      <c r="E241" s="136" t="s">
        <v>1358</v>
      </c>
      <c r="F241" s="136" t="s">
        <v>1359</v>
      </c>
      <c r="G241" s="137">
        <v>18</v>
      </c>
      <c r="H241" s="136" t="s">
        <v>1358</v>
      </c>
      <c r="I241" s="77" t="s">
        <v>1411</v>
      </c>
      <c r="K241" s="77" t="s">
        <v>1410</v>
      </c>
    </row>
    <row r="242" spans="1:11" x14ac:dyDescent="0.65">
      <c r="A242" s="136" t="s">
        <v>263</v>
      </c>
      <c r="B242" s="136" t="s">
        <v>264</v>
      </c>
      <c r="C242" s="136" t="s">
        <v>27</v>
      </c>
      <c r="D242" s="136" t="s">
        <v>28</v>
      </c>
      <c r="E242" s="136" t="s">
        <v>1358</v>
      </c>
      <c r="F242" s="136" t="s">
        <v>1359</v>
      </c>
      <c r="G242" s="137">
        <v>18</v>
      </c>
      <c r="H242" s="136" t="s">
        <v>1358</v>
      </c>
      <c r="I242" s="77" t="s">
        <v>1411</v>
      </c>
      <c r="K242" s="77" t="s">
        <v>1410</v>
      </c>
    </row>
    <row r="243" spans="1:11" x14ac:dyDescent="0.65">
      <c r="A243" s="136" t="s">
        <v>265</v>
      </c>
      <c r="B243" s="136" t="s">
        <v>1486</v>
      </c>
      <c r="C243" s="136" t="s">
        <v>27</v>
      </c>
      <c r="D243" s="136" t="s">
        <v>28</v>
      </c>
      <c r="E243" s="136" t="s">
        <v>1360</v>
      </c>
      <c r="F243" s="136" t="s">
        <v>1361</v>
      </c>
      <c r="G243" s="137">
        <v>18</v>
      </c>
      <c r="H243" s="136" t="s">
        <v>1360</v>
      </c>
      <c r="I243" s="77" t="s">
        <v>1411</v>
      </c>
      <c r="K243" s="77" t="s">
        <v>1410</v>
      </c>
    </row>
    <row r="244" spans="1:11" x14ac:dyDescent="0.65">
      <c r="A244" s="136" t="s">
        <v>266</v>
      </c>
      <c r="B244" s="136" t="s">
        <v>267</v>
      </c>
      <c r="C244" s="136" t="s">
        <v>27</v>
      </c>
      <c r="D244" s="136" t="s">
        <v>28</v>
      </c>
      <c r="E244" s="136" t="s">
        <v>1360</v>
      </c>
      <c r="F244" s="136" t="s">
        <v>1361</v>
      </c>
      <c r="G244" s="137">
        <v>18</v>
      </c>
      <c r="H244" s="136" t="s">
        <v>1360</v>
      </c>
      <c r="I244" s="77" t="s">
        <v>1411</v>
      </c>
      <c r="K244" s="77" t="s">
        <v>1410</v>
      </c>
    </row>
    <row r="245" spans="1:11" x14ac:dyDescent="0.65">
      <c r="A245" s="136" t="s">
        <v>268</v>
      </c>
      <c r="B245" s="136" t="s">
        <v>269</v>
      </c>
      <c r="C245" s="136" t="s">
        <v>27</v>
      </c>
      <c r="D245" s="136" t="s">
        <v>28</v>
      </c>
      <c r="E245" s="136" t="s">
        <v>1362</v>
      </c>
      <c r="F245" s="136" t="s">
        <v>1363</v>
      </c>
      <c r="G245" s="137">
        <v>18</v>
      </c>
      <c r="H245" s="136" t="s">
        <v>1362</v>
      </c>
      <c r="I245" s="77" t="s">
        <v>1411</v>
      </c>
      <c r="K245" s="77" t="s">
        <v>1410</v>
      </c>
    </row>
    <row r="246" spans="1:11" x14ac:dyDescent="0.65">
      <c r="A246" s="136" t="s">
        <v>270</v>
      </c>
      <c r="B246" s="136" t="s">
        <v>636</v>
      </c>
      <c r="C246" s="136" t="s">
        <v>27</v>
      </c>
      <c r="D246" s="136" t="s">
        <v>28</v>
      </c>
      <c r="E246" s="136" t="s">
        <v>1362</v>
      </c>
      <c r="F246" s="136" t="s">
        <v>1363</v>
      </c>
      <c r="G246" s="137">
        <v>18</v>
      </c>
      <c r="H246" s="136" t="s">
        <v>1362</v>
      </c>
      <c r="I246" s="77" t="s">
        <v>1411</v>
      </c>
      <c r="K246" s="77" t="s">
        <v>1410</v>
      </c>
    </row>
    <row r="247" spans="1:11" x14ac:dyDescent="0.65">
      <c r="A247" s="136" t="s">
        <v>253</v>
      </c>
      <c r="B247" s="136" t="s">
        <v>1487</v>
      </c>
      <c r="C247" s="136" t="s">
        <v>25</v>
      </c>
      <c r="D247" s="136" t="s">
        <v>26</v>
      </c>
      <c r="E247" s="136" t="s">
        <v>1354</v>
      </c>
      <c r="F247" s="136" t="s">
        <v>1355</v>
      </c>
      <c r="G247" s="137">
        <v>17</v>
      </c>
      <c r="H247" s="136" t="s">
        <v>1354</v>
      </c>
      <c r="I247" s="77" t="s">
        <v>1411</v>
      </c>
      <c r="K247" s="77" t="s">
        <v>1410</v>
      </c>
    </row>
    <row r="248" spans="1:11" x14ac:dyDescent="0.65">
      <c r="A248" s="136" t="s">
        <v>254</v>
      </c>
      <c r="B248" s="136" t="s">
        <v>1488</v>
      </c>
      <c r="C248" s="136" t="s">
        <v>25</v>
      </c>
      <c r="D248" s="136" t="s">
        <v>26</v>
      </c>
      <c r="E248" s="136" t="s">
        <v>1354</v>
      </c>
      <c r="F248" s="136" t="s">
        <v>1355</v>
      </c>
      <c r="G248" s="137">
        <v>17</v>
      </c>
      <c r="H248" s="136" t="s">
        <v>1354</v>
      </c>
      <c r="I248" s="77" t="s">
        <v>1411</v>
      </c>
      <c r="K248" s="77" t="s">
        <v>1410</v>
      </c>
    </row>
    <row r="249" spans="1:11" x14ac:dyDescent="0.65">
      <c r="A249" s="136" t="s">
        <v>1107</v>
      </c>
      <c r="B249" s="136" t="s">
        <v>1108</v>
      </c>
      <c r="C249" s="136" t="s">
        <v>25</v>
      </c>
      <c r="D249" s="136" t="s">
        <v>26</v>
      </c>
      <c r="E249" s="136" t="s">
        <v>1354</v>
      </c>
      <c r="F249" s="136" t="s">
        <v>1355</v>
      </c>
      <c r="G249" s="137">
        <v>17</v>
      </c>
      <c r="H249" s="136" t="s">
        <v>1354</v>
      </c>
      <c r="I249" s="77" t="s">
        <v>1409</v>
      </c>
      <c r="J249" s="77">
        <v>42643</v>
      </c>
      <c r="K249" s="77" t="s">
        <v>1410</v>
      </c>
    </row>
    <row r="250" spans="1:11" x14ac:dyDescent="0.65">
      <c r="A250" s="136" t="s">
        <v>1109</v>
      </c>
      <c r="B250" s="136" t="s">
        <v>1110</v>
      </c>
      <c r="C250" s="136" t="s">
        <v>25</v>
      </c>
      <c r="D250" s="136" t="s">
        <v>26</v>
      </c>
      <c r="E250" s="136" t="s">
        <v>1354</v>
      </c>
      <c r="F250" s="136" t="s">
        <v>1355</v>
      </c>
      <c r="G250" s="137">
        <v>17</v>
      </c>
      <c r="H250" s="136" t="s">
        <v>1354</v>
      </c>
      <c r="I250" s="77" t="s">
        <v>1409</v>
      </c>
      <c r="J250" s="77">
        <v>42643</v>
      </c>
      <c r="K250" s="77" t="s">
        <v>1410</v>
      </c>
    </row>
    <row r="251" spans="1:11" x14ac:dyDescent="0.65">
      <c r="A251" s="136" t="s">
        <v>255</v>
      </c>
      <c r="B251" s="136" t="s">
        <v>1489</v>
      </c>
      <c r="C251" s="136" t="s">
        <v>25</v>
      </c>
      <c r="D251" s="136" t="s">
        <v>26</v>
      </c>
      <c r="E251" s="136" t="s">
        <v>1354</v>
      </c>
      <c r="F251" s="136" t="s">
        <v>1355</v>
      </c>
      <c r="G251" s="137">
        <v>17</v>
      </c>
      <c r="H251" s="136" t="s">
        <v>1354</v>
      </c>
      <c r="I251" s="77" t="s">
        <v>1411</v>
      </c>
      <c r="K251" s="77" t="s">
        <v>1410</v>
      </c>
    </row>
    <row r="252" spans="1:11" x14ac:dyDescent="0.65">
      <c r="A252" s="136" t="s">
        <v>256</v>
      </c>
      <c r="B252" s="136" t="s">
        <v>1490</v>
      </c>
      <c r="C252" s="136" t="s">
        <v>25</v>
      </c>
      <c r="D252" s="136" t="s">
        <v>26</v>
      </c>
      <c r="E252" s="136" t="s">
        <v>1354</v>
      </c>
      <c r="F252" s="136" t="s">
        <v>1355</v>
      </c>
      <c r="G252" s="137">
        <v>17</v>
      </c>
      <c r="H252" s="136" t="s">
        <v>1354</v>
      </c>
      <c r="I252" s="77" t="s">
        <v>1411</v>
      </c>
      <c r="K252" s="77" t="s">
        <v>1410</v>
      </c>
    </row>
    <row r="253" spans="1:11" x14ac:dyDescent="0.65">
      <c r="A253" s="136" t="s">
        <v>257</v>
      </c>
      <c r="B253" s="136" t="s">
        <v>1491</v>
      </c>
      <c r="C253" s="136" t="s">
        <v>25</v>
      </c>
      <c r="D253" s="136" t="s">
        <v>26</v>
      </c>
      <c r="E253" s="136" t="s">
        <v>1354</v>
      </c>
      <c r="F253" s="136" t="s">
        <v>1355</v>
      </c>
      <c r="G253" s="137">
        <v>17</v>
      </c>
      <c r="H253" s="136" t="s">
        <v>1354</v>
      </c>
      <c r="I253" s="77" t="s">
        <v>1411</v>
      </c>
      <c r="K253" s="77" t="s">
        <v>1410</v>
      </c>
    </row>
    <row r="254" spans="1:11" x14ac:dyDescent="0.65">
      <c r="A254" s="136" t="s">
        <v>258</v>
      </c>
      <c r="B254" s="136" t="s">
        <v>1492</v>
      </c>
      <c r="C254" s="136" t="s">
        <v>25</v>
      </c>
      <c r="D254" s="136" t="s">
        <v>26</v>
      </c>
      <c r="E254" s="136" t="s">
        <v>1354</v>
      </c>
      <c r="F254" s="136" t="s">
        <v>1355</v>
      </c>
      <c r="G254" s="137">
        <v>17</v>
      </c>
      <c r="H254" s="136" t="s">
        <v>1354</v>
      </c>
      <c r="I254" s="77" t="s">
        <v>1411</v>
      </c>
      <c r="K254" s="77" t="s">
        <v>1410</v>
      </c>
    </row>
    <row r="255" spans="1:11" x14ac:dyDescent="0.65">
      <c r="A255" s="136" t="s">
        <v>259</v>
      </c>
      <c r="B255" s="136" t="s">
        <v>1493</v>
      </c>
      <c r="C255" s="136" t="s">
        <v>25</v>
      </c>
      <c r="D255" s="136" t="s">
        <v>26</v>
      </c>
      <c r="E255" s="136" t="s">
        <v>1354</v>
      </c>
      <c r="F255" s="136" t="s">
        <v>1355</v>
      </c>
      <c r="G255" s="137">
        <v>17</v>
      </c>
      <c r="H255" s="136" t="s">
        <v>1354</v>
      </c>
      <c r="I255" s="77" t="s">
        <v>1411</v>
      </c>
      <c r="K255" s="77" t="s">
        <v>1410</v>
      </c>
    </row>
    <row r="256" spans="1:11" x14ac:dyDescent="0.65">
      <c r="A256" s="136" t="s">
        <v>260</v>
      </c>
      <c r="B256" s="136" t="s">
        <v>1494</v>
      </c>
      <c r="C256" s="136" t="s">
        <v>25</v>
      </c>
      <c r="D256" s="136" t="s">
        <v>26</v>
      </c>
      <c r="E256" s="136" t="s">
        <v>1354</v>
      </c>
      <c r="F256" s="136" t="s">
        <v>1355</v>
      </c>
      <c r="G256" s="137">
        <v>17</v>
      </c>
      <c r="H256" s="136" t="s">
        <v>1354</v>
      </c>
      <c r="I256" s="77" t="s">
        <v>1411</v>
      </c>
      <c r="K256" s="77" t="s">
        <v>1410</v>
      </c>
    </row>
    <row r="257" spans="1:11" x14ac:dyDescent="0.65">
      <c r="A257" s="136" t="s">
        <v>1111</v>
      </c>
      <c r="B257" s="136" t="s">
        <v>1112</v>
      </c>
      <c r="C257" s="136" t="s">
        <v>31</v>
      </c>
      <c r="D257" s="136" t="s">
        <v>32</v>
      </c>
      <c r="E257" s="136" t="s">
        <v>1364</v>
      </c>
      <c r="F257" s="136" t="s">
        <v>1365</v>
      </c>
      <c r="G257" s="137">
        <v>20</v>
      </c>
      <c r="H257" s="136" t="s">
        <v>1364</v>
      </c>
      <c r="I257" s="77" t="s">
        <v>1409</v>
      </c>
      <c r="J257" s="77">
        <v>42643</v>
      </c>
      <c r="K257" s="77" t="s">
        <v>1410</v>
      </c>
    </row>
    <row r="258" spans="1:11" x14ac:dyDescent="0.65">
      <c r="A258" s="136" t="s">
        <v>1113</v>
      </c>
      <c r="B258" s="136" t="s">
        <v>1114</v>
      </c>
      <c r="C258" s="136" t="s">
        <v>31</v>
      </c>
      <c r="D258" s="136" t="s">
        <v>32</v>
      </c>
      <c r="E258" s="136" t="s">
        <v>1364</v>
      </c>
      <c r="F258" s="136" t="s">
        <v>1365</v>
      </c>
      <c r="G258" s="137">
        <v>20</v>
      </c>
      <c r="H258" s="136" t="s">
        <v>1364</v>
      </c>
      <c r="I258" s="77" t="s">
        <v>1409</v>
      </c>
      <c r="J258" s="77">
        <v>42643</v>
      </c>
      <c r="K258" s="77" t="s">
        <v>1410</v>
      </c>
    </row>
    <row r="259" spans="1:11" x14ac:dyDescent="0.65">
      <c r="A259" s="136" t="s">
        <v>915</v>
      </c>
      <c r="B259" s="136" t="s">
        <v>916</v>
      </c>
      <c r="C259" s="136" t="s">
        <v>25</v>
      </c>
      <c r="D259" s="136" t="s">
        <v>26</v>
      </c>
      <c r="E259" s="136" t="s">
        <v>1354</v>
      </c>
      <c r="F259" s="136" t="s">
        <v>1355</v>
      </c>
      <c r="G259" s="137">
        <v>17</v>
      </c>
      <c r="H259" s="136" t="s">
        <v>1354</v>
      </c>
      <c r="I259" s="77" t="s">
        <v>1411</v>
      </c>
      <c r="K259" s="77" t="s">
        <v>1413</v>
      </c>
    </row>
    <row r="260" spans="1:11" x14ac:dyDescent="0.65">
      <c r="A260" s="136" t="s">
        <v>917</v>
      </c>
      <c r="B260" s="136" t="s">
        <v>918</v>
      </c>
      <c r="C260" s="136" t="s">
        <v>25</v>
      </c>
      <c r="D260" s="136" t="s">
        <v>26</v>
      </c>
      <c r="E260" s="136" t="s">
        <v>1354</v>
      </c>
      <c r="F260" s="136" t="s">
        <v>1355</v>
      </c>
      <c r="G260" s="137">
        <v>17</v>
      </c>
      <c r="H260" s="136" t="s">
        <v>1354</v>
      </c>
      <c r="I260" s="77" t="s">
        <v>1411</v>
      </c>
      <c r="K260" s="77" t="s">
        <v>1413</v>
      </c>
    </row>
    <row r="261" spans="1:11" s="149" customFormat="1" x14ac:dyDescent="0.65">
      <c r="A261" s="147" t="s">
        <v>919</v>
      </c>
      <c r="B261" s="147" t="s">
        <v>1551</v>
      </c>
      <c r="C261" s="147" t="s">
        <v>29</v>
      </c>
      <c r="D261" s="147" t="s">
        <v>30</v>
      </c>
      <c r="E261" s="147" t="s">
        <v>1356</v>
      </c>
      <c r="F261" s="147" t="s">
        <v>1357</v>
      </c>
      <c r="G261" s="148">
        <v>19</v>
      </c>
      <c r="H261" s="147" t="s">
        <v>1356</v>
      </c>
      <c r="I261" s="149" t="s">
        <v>1411</v>
      </c>
      <c r="K261" s="149" t="s">
        <v>1413</v>
      </c>
    </row>
    <row r="262" spans="1:11" x14ac:dyDescent="0.65">
      <c r="A262" s="136" t="s">
        <v>285</v>
      </c>
      <c r="B262" s="136" t="s">
        <v>286</v>
      </c>
      <c r="C262" s="136" t="s">
        <v>31</v>
      </c>
      <c r="D262" s="136" t="s">
        <v>32</v>
      </c>
      <c r="E262" s="136" t="s">
        <v>1364</v>
      </c>
      <c r="F262" s="136" t="s">
        <v>1365</v>
      </c>
      <c r="G262" s="137">
        <v>20</v>
      </c>
      <c r="H262" s="136" t="s">
        <v>1364</v>
      </c>
      <c r="I262" s="77" t="s">
        <v>1411</v>
      </c>
      <c r="K262" s="77" t="s">
        <v>1410</v>
      </c>
    </row>
    <row r="263" spans="1:11" x14ac:dyDescent="0.65">
      <c r="A263" s="136" t="s">
        <v>287</v>
      </c>
      <c r="B263" s="136" t="s">
        <v>288</v>
      </c>
      <c r="C263" s="136" t="s">
        <v>31</v>
      </c>
      <c r="D263" s="136" t="s">
        <v>32</v>
      </c>
      <c r="E263" s="136" t="s">
        <v>1364</v>
      </c>
      <c r="F263" s="136" t="s">
        <v>1365</v>
      </c>
      <c r="G263" s="137">
        <v>20</v>
      </c>
      <c r="H263" s="136" t="s">
        <v>1364</v>
      </c>
      <c r="I263" s="77" t="s">
        <v>1411</v>
      </c>
      <c r="K263" s="77" t="s">
        <v>1410</v>
      </c>
    </row>
    <row r="264" spans="1:11" x14ac:dyDescent="0.65">
      <c r="A264" s="136" t="s">
        <v>289</v>
      </c>
      <c r="B264" s="136" t="s">
        <v>290</v>
      </c>
      <c r="C264" s="136" t="s">
        <v>31</v>
      </c>
      <c r="D264" s="136" t="s">
        <v>32</v>
      </c>
      <c r="E264" s="136" t="s">
        <v>1364</v>
      </c>
      <c r="F264" s="136" t="s">
        <v>1365</v>
      </c>
      <c r="G264" s="137">
        <v>20</v>
      </c>
      <c r="H264" s="136" t="s">
        <v>1364</v>
      </c>
      <c r="I264" s="77" t="s">
        <v>1411</v>
      </c>
      <c r="K264" s="77" t="s">
        <v>1410</v>
      </c>
    </row>
    <row r="265" spans="1:11" x14ac:dyDescent="0.65">
      <c r="A265" s="136" t="s">
        <v>291</v>
      </c>
      <c r="B265" s="136" t="s">
        <v>292</v>
      </c>
      <c r="C265" s="136" t="s">
        <v>31</v>
      </c>
      <c r="D265" s="136" t="s">
        <v>32</v>
      </c>
      <c r="E265" s="136" t="s">
        <v>1364</v>
      </c>
      <c r="F265" s="136" t="s">
        <v>1365</v>
      </c>
      <c r="G265" s="137">
        <v>20</v>
      </c>
      <c r="H265" s="136" t="s">
        <v>1364</v>
      </c>
      <c r="I265" s="77" t="s">
        <v>1411</v>
      </c>
      <c r="K265" s="77" t="s">
        <v>1410</v>
      </c>
    </row>
    <row r="266" spans="1:11" x14ac:dyDescent="0.65">
      <c r="A266" s="136" t="s">
        <v>293</v>
      </c>
      <c r="B266" s="136" t="s">
        <v>294</v>
      </c>
      <c r="C266" s="136" t="s">
        <v>31</v>
      </c>
      <c r="D266" s="136" t="s">
        <v>32</v>
      </c>
      <c r="E266" s="136" t="s">
        <v>1364</v>
      </c>
      <c r="F266" s="136" t="s">
        <v>1365</v>
      </c>
      <c r="G266" s="137">
        <v>20</v>
      </c>
      <c r="H266" s="136" t="s">
        <v>1364</v>
      </c>
      <c r="I266" s="77" t="s">
        <v>1411</v>
      </c>
      <c r="K266" s="77" t="s">
        <v>1410</v>
      </c>
    </row>
    <row r="267" spans="1:11" x14ac:dyDescent="0.65">
      <c r="A267" s="136" t="s">
        <v>295</v>
      </c>
      <c r="B267" s="136" t="s">
        <v>1495</v>
      </c>
      <c r="C267" s="136" t="s">
        <v>31</v>
      </c>
      <c r="D267" s="136" t="s">
        <v>32</v>
      </c>
      <c r="E267" s="136" t="s">
        <v>1364</v>
      </c>
      <c r="F267" s="136" t="s">
        <v>1365</v>
      </c>
      <c r="G267" s="137">
        <v>20</v>
      </c>
      <c r="H267" s="136" t="s">
        <v>1364</v>
      </c>
      <c r="I267" s="77" t="s">
        <v>1411</v>
      </c>
      <c r="K267" s="77" t="s">
        <v>1410</v>
      </c>
    </row>
    <row r="268" spans="1:11" x14ac:dyDescent="0.65">
      <c r="A268" s="136" t="s">
        <v>296</v>
      </c>
      <c r="B268" s="136" t="s">
        <v>297</v>
      </c>
      <c r="C268" s="136" t="s">
        <v>31</v>
      </c>
      <c r="D268" s="136" t="s">
        <v>32</v>
      </c>
      <c r="E268" s="136" t="s">
        <v>1364</v>
      </c>
      <c r="F268" s="136" t="s">
        <v>1365</v>
      </c>
      <c r="G268" s="137">
        <v>20</v>
      </c>
      <c r="H268" s="136" t="s">
        <v>1364</v>
      </c>
      <c r="I268" s="77" t="s">
        <v>1411</v>
      </c>
      <c r="K268" s="77" t="s">
        <v>1410</v>
      </c>
    </row>
    <row r="269" spans="1:11" x14ac:dyDescent="0.65">
      <c r="A269" s="136" t="s">
        <v>298</v>
      </c>
      <c r="B269" s="136" t="s">
        <v>299</v>
      </c>
      <c r="C269" s="136" t="s">
        <v>31</v>
      </c>
      <c r="D269" s="136" t="s">
        <v>32</v>
      </c>
      <c r="E269" s="136" t="s">
        <v>1364</v>
      </c>
      <c r="F269" s="136" t="s">
        <v>1365</v>
      </c>
      <c r="G269" s="137">
        <v>20</v>
      </c>
      <c r="H269" s="136" t="s">
        <v>1364</v>
      </c>
      <c r="I269" s="77" t="s">
        <v>1411</v>
      </c>
      <c r="K269" s="77" t="s">
        <v>1410</v>
      </c>
    </row>
    <row r="270" spans="1:11" x14ac:dyDescent="0.65">
      <c r="A270" s="136" t="s">
        <v>1115</v>
      </c>
      <c r="B270" s="136" t="s">
        <v>271</v>
      </c>
      <c r="C270" s="136" t="s">
        <v>29</v>
      </c>
      <c r="D270" s="136" t="s">
        <v>30</v>
      </c>
      <c r="E270" s="136" t="s">
        <v>1366</v>
      </c>
      <c r="F270" s="136" t="s">
        <v>1367</v>
      </c>
      <c r="G270" s="137">
        <v>19</v>
      </c>
      <c r="H270" s="136" t="s">
        <v>1366</v>
      </c>
      <c r="I270" s="77" t="s">
        <v>1409</v>
      </c>
      <c r="J270" s="77">
        <v>42643</v>
      </c>
      <c r="K270" s="77" t="s">
        <v>1410</v>
      </c>
    </row>
    <row r="271" spans="1:11" x14ac:dyDescent="0.65">
      <c r="A271" s="136" t="s">
        <v>1116</v>
      </c>
      <c r="B271" s="136" t="s">
        <v>272</v>
      </c>
      <c r="C271" s="136" t="s">
        <v>29</v>
      </c>
      <c r="D271" s="136" t="s">
        <v>30</v>
      </c>
      <c r="E271" s="136" t="s">
        <v>1366</v>
      </c>
      <c r="F271" s="136" t="s">
        <v>1367</v>
      </c>
      <c r="G271" s="137">
        <v>19</v>
      </c>
      <c r="H271" s="136" t="s">
        <v>1366</v>
      </c>
      <c r="I271" s="77" t="s">
        <v>1409</v>
      </c>
      <c r="J271" s="77">
        <v>42643</v>
      </c>
      <c r="K271" s="77" t="s">
        <v>1410</v>
      </c>
    </row>
    <row r="272" spans="1:11" x14ac:dyDescent="0.65">
      <c r="A272" s="136" t="s">
        <v>1117</v>
      </c>
      <c r="B272" s="136" t="s">
        <v>273</v>
      </c>
      <c r="C272" s="136" t="s">
        <v>29</v>
      </c>
      <c r="D272" s="136" t="s">
        <v>30</v>
      </c>
      <c r="E272" s="136" t="s">
        <v>1366</v>
      </c>
      <c r="F272" s="136" t="s">
        <v>1367</v>
      </c>
      <c r="G272" s="137">
        <v>19</v>
      </c>
      <c r="H272" s="136" t="s">
        <v>1366</v>
      </c>
      <c r="I272" s="77" t="s">
        <v>1409</v>
      </c>
      <c r="J272" s="77">
        <v>42643</v>
      </c>
      <c r="K272" s="77" t="s">
        <v>1410</v>
      </c>
    </row>
    <row r="273" spans="1:11" x14ac:dyDescent="0.65">
      <c r="A273" s="136" t="s">
        <v>1118</v>
      </c>
      <c r="B273" s="136" t="s">
        <v>1119</v>
      </c>
      <c r="C273" s="136" t="s">
        <v>29</v>
      </c>
      <c r="D273" s="136" t="s">
        <v>30</v>
      </c>
      <c r="E273" s="136" t="s">
        <v>1366</v>
      </c>
      <c r="F273" s="136" t="s">
        <v>1367</v>
      </c>
      <c r="G273" s="137">
        <v>19</v>
      </c>
      <c r="H273" s="136" t="s">
        <v>1366</v>
      </c>
      <c r="I273" s="77" t="s">
        <v>1409</v>
      </c>
      <c r="J273" s="77">
        <v>42643</v>
      </c>
      <c r="K273" s="77" t="s">
        <v>1410</v>
      </c>
    </row>
    <row r="274" spans="1:11" x14ac:dyDescent="0.65">
      <c r="A274" s="136" t="s">
        <v>1120</v>
      </c>
      <c r="B274" s="136" t="s">
        <v>1121</v>
      </c>
      <c r="C274" s="136" t="s">
        <v>29</v>
      </c>
      <c r="D274" s="136" t="s">
        <v>30</v>
      </c>
      <c r="E274" s="136" t="s">
        <v>1366</v>
      </c>
      <c r="F274" s="136" t="s">
        <v>1367</v>
      </c>
      <c r="G274" s="137">
        <v>19</v>
      </c>
      <c r="H274" s="136" t="s">
        <v>1366</v>
      </c>
      <c r="I274" s="77" t="s">
        <v>1409</v>
      </c>
      <c r="J274" s="77">
        <v>42643</v>
      </c>
      <c r="K274" s="77" t="s">
        <v>1410</v>
      </c>
    </row>
    <row r="275" spans="1:11" x14ac:dyDescent="0.65">
      <c r="A275" s="136" t="s">
        <v>1122</v>
      </c>
      <c r="B275" s="136" t="s">
        <v>1496</v>
      </c>
      <c r="C275" s="136" t="s">
        <v>29</v>
      </c>
      <c r="D275" s="136" t="s">
        <v>30</v>
      </c>
      <c r="E275" s="136" t="s">
        <v>1366</v>
      </c>
      <c r="F275" s="136" t="s">
        <v>1367</v>
      </c>
      <c r="G275" s="137">
        <v>19</v>
      </c>
      <c r="H275" s="136" t="s">
        <v>1366</v>
      </c>
      <c r="I275" s="77" t="s">
        <v>1409</v>
      </c>
      <c r="J275" s="77">
        <v>42643</v>
      </c>
      <c r="K275" s="77" t="s">
        <v>1410</v>
      </c>
    </row>
    <row r="276" spans="1:11" x14ac:dyDescent="0.65">
      <c r="A276" s="136" t="s">
        <v>274</v>
      </c>
      <c r="B276" s="136" t="s">
        <v>275</v>
      </c>
      <c r="C276" s="136" t="s">
        <v>29</v>
      </c>
      <c r="D276" s="136" t="s">
        <v>30</v>
      </c>
      <c r="E276" s="136" t="s">
        <v>1368</v>
      </c>
      <c r="F276" s="136" t="s">
        <v>1369</v>
      </c>
      <c r="G276" s="137">
        <v>19</v>
      </c>
      <c r="H276" s="136" t="s">
        <v>1368</v>
      </c>
      <c r="I276" s="77" t="s">
        <v>1411</v>
      </c>
      <c r="K276" s="77" t="s">
        <v>1410</v>
      </c>
    </row>
    <row r="277" spans="1:11" x14ac:dyDescent="0.65">
      <c r="A277" s="136" t="s">
        <v>1123</v>
      </c>
      <c r="B277" s="136" t="s">
        <v>276</v>
      </c>
      <c r="C277" s="136" t="s">
        <v>29</v>
      </c>
      <c r="D277" s="136" t="s">
        <v>30</v>
      </c>
      <c r="E277" s="136" t="s">
        <v>1366</v>
      </c>
      <c r="F277" s="136" t="s">
        <v>1367</v>
      </c>
      <c r="G277" s="137">
        <v>19</v>
      </c>
      <c r="H277" s="136" t="s">
        <v>1366</v>
      </c>
      <c r="I277" s="77" t="s">
        <v>1409</v>
      </c>
      <c r="J277" s="77">
        <v>42643</v>
      </c>
      <c r="K277" s="77" t="s">
        <v>1410</v>
      </c>
    </row>
    <row r="278" spans="1:11" x14ac:dyDescent="0.65">
      <c r="A278" s="136" t="s">
        <v>1124</v>
      </c>
      <c r="B278" s="136" t="s">
        <v>1125</v>
      </c>
      <c r="C278" s="136" t="s">
        <v>29</v>
      </c>
      <c r="D278" s="136" t="s">
        <v>30</v>
      </c>
      <c r="E278" s="136" t="s">
        <v>1356</v>
      </c>
      <c r="F278" s="136" t="s">
        <v>1357</v>
      </c>
      <c r="G278" s="137">
        <v>19</v>
      </c>
      <c r="H278" s="136" t="s">
        <v>1356</v>
      </c>
      <c r="I278" s="77" t="s">
        <v>1409</v>
      </c>
      <c r="J278" s="77">
        <v>42643</v>
      </c>
      <c r="K278" s="77" t="s">
        <v>1410</v>
      </c>
    </row>
    <row r="279" spans="1:11" x14ac:dyDescent="0.65">
      <c r="A279" s="136" t="s">
        <v>1126</v>
      </c>
      <c r="B279" s="136" t="s">
        <v>1497</v>
      </c>
      <c r="C279" s="136" t="s">
        <v>29</v>
      </c>
      <c r="D279" s="136" t="s">
        <v>30</v>
      </c>
      <c r="E279" s="136" t="s">
        <v>1356</v>
      </c>
      <c r="F279" s="136" t="s">
        <v>1357</v>
      </c>
      <c r="G279" s="137">
        <v>19</v>
      </c>
      <c r="H279" s="136" t="s">
        <v>1356</v>
      </c>
      <c r="I279" s="77" t="s">
        <v>1409</v>
      </c>
      <c r="J279" s="77">
        <v>42643</v>
      </c>
      <c r="K279" s="77" t="s">
        <v>1410</v>
      </c>
    </row>
    <row r="280" spans="1:11" x14ac:dyDescent="0.65">
      <c r="A280" s="136" t="s">
        <v>1127</v>
      </c>
      <c r="B280" s="136" t="s">
        <v>1128</v>
      </c>
      <c r="C280" s="136" t="s">
        <v>29</v>
      </c>
      <c r="D280" s="136" t="s">
        <v>30</v>
      </c>
      <c r="E280" s="136" t="s">
        <v>1356</v>
      </c>
      <c r="F280" s="136" t="s">
        <v>1357</v>
      </c>
      <c r="G280" s="137">
        <v>19</v>
      </c>
      <c r="H280" s="136" t="s">
        <v>1356</v>
      </c>
      <c r="I280" s="77" t="s">
        <v>1409</v>
      </c>
      <c r="J280" s="77">
        <v>42643</v>
      </c>
      <c r="K280" s="77" t="s">
        <v>1410</v>
      </c>
    </row>
    <row r="281" spans="1:11" x14ac:dyDescent="0.65">
      <c r="A281" s="136" t="s">
        <v>1129</v>
      </c>
      <c r="B281" s="136" t="s">
        <v>1498</v>
      </c>
      <c r="C281" s="136" t="s">
        <v>29</v>
      </c>
      <c r="D281" s="136" t="s">
        <v>30</v>
      </c>
      <c r="E281" s="136" t="s">
        <v>1366</v>
      </c>
      <c r="F281" s="136" t="s">
        <v>1367</v>
      </c>
      <c r="G281" s="137">
        <v>19</v>
      </c>
      <c r="H281" s="136" t="s">
        <v>1366</v>
      </c>
      <c r="I281" s="77" t="s">
        <v>1409</v>
      </c>
      <c r="J281" s="77">
        <v>42643</v>
      </c>
      <c r="K281" s="77" t="s">
        <v>1410</v>
      </c>
    </row>
    <row r="282" spans="1:11" x14ac:dyDescent="0.65">
      <c r="A282" s="136" t="s">
        <v>1130</v>
      </c>
      <c r="B282" s="136" t="s">
        <v>1499</v>
      </c>
      <c r="C282" s="136" t="s">
        <v>29</v>
      </c>
      <c r="D282" s="136" t="s">
        <v>30</v>
      </c>
      <c r="E282" s="136" t="s">
        <v>1366</v>
      </c>
      <c r="F282" s="136" t="s">
        <v>1367</v>
      </c>
      <c r="G282" s="137">
        <v>19</v>
      </c>
      <c r="H282" s="136" t="s">
        <v>1366</v>
      </c>
      <c r="I282" s="77" t="s">
        <v>1409</v>
      </c>
      <c r="J282" s="77">
        <v>42643</v>
      </c>
      <c r="K282" s="77" t="s">
        <v>1410</v>
      </c>
    </row>
    <row r="283" spans="1:11" x14ac:dyDescent="0.65">
      <c r="A283" s="136" t="s">
        <v>277</v>
      </c>
      <c r="B283" s="136" t="s">
        <v>278</v>
      </c>
      <c r="C283" s="136" t="s">
        <v>29</v>
      </c>
      <c r="D283" s="136" t="s">
        <v>30</v>
      </c>
      <c r="E283" s="136" t="s">
        <v>1368</v>
      </c>
      <c r="F283" s="136" t="s">
        <v>1369</v>
      </c>
      <c r="G283" s="137">
        <v>19</v>
      </c>
      <c r="H283" s="136" t="s">
        <v>1368</v>
      </c>
      <c r="I283" s="77" t="s">
        <v>1411</v>
      </c>
      <c r="K283" s="77" t="s">
        <v>1410</v>
      </c>
    </row>
    <row r="284" spans="1:11" x14ac:dyDescent="0.65">
      <c r="A284" s="136" t="s">
        <v>1131</v>
      </c>
      <c r="B284" s="136" t="s">
        <v>1132</v>
      </c>
      <c r="C284" s="136" t="s">
        <v>29</v>
      </c>
      <c r="D284" s="136" t="s">
        <v>30</v>
      </c>
      <c r="E284" s="136" t="s">
        <v>1366</v>
      </c>
      <c r="F284" s="136" t="s">
        <v>1367</v>
      </c>
      <c r="G284" s="137">
        <v>19</v>
      </c>
      <c r="H284" s="136" t="s">
        <v>1366</v>
      </c>
      <c r="I284" s="77" t="s">
        <v>1409</v>
      </c>
      <c r="J284" s="77">
        <v>42643</v>
      </c>
      <c r="K284" s="77" t="s">
        <v>1410</v>
      </c>
    </row>
    <row r="285" spans="1:11" x14ac:dyDescent="0.65">
      <c r="A285" s="136" t="s">
        <v>279</v>
      </c>
      <c r="B285" s="147" t="s">
        <v>1549</v>
      </c>
      <c r="C285" s="136" t="s">
        <v>29</v>
      </c>
      <c r="D285" s="136" t="s">
        <v>30</v>
      </c>
      <c r="E285" s="136" t="s">
        <v>1370</v>
      </c>
      <c r="F285" s="136" t="s">
        <v>1371</v>
      </c>
      <c r="G285" s="137">
        <v>19</v>
      </c>
      <c r="H285" s="136" t="s">
        <v>1370</v>
      </c>
      <c r="I285" s="77" t="s">
        <v>1411</v>
      </c>
      <c r="K285" s="77" t="s">
        <v>1410</v>
      </c>
    </row>
    <row r="286" spans="1:11" x14ac:dyDescent="0.65">
      <c r="A286" s="136" t="s">
        <v>280</v>
      </c>
      <c r="B286" s="147" t="s">
        <v>1550</v>
      </c>
      <c r="C286" s="136" t="s">
        <v>29</v>
      </c>
      <c r="D286" s="136" t="s">
        <v>30</v>
      </c>
      <c r="E286" s="136" t="s">
        <v>1370</v>
      </c>
      <c r="F286" s="136" t="s">
        <v>1371</v>
      </c>
      <c r="G286" s="137">
        <v>19</v>
      </c>
      <c r="H286" s="136" t="s">
        <v>1370</v>
      </c>
      <c r="I286" s="77" t="s">
        <v>1411</v>
      </c>
      <c r="K286" s="77" t="s">
        <v>1410</v>
      </c>
    </row>
    <row r="287" spans="1:11" x14ac:dyDescent="0.65">
      <c r="A287" s="136" t="s">
        <v>281</v>
      </c>
      <c r="B287" s="136" t="s">
        <v>282</v>
      </c>
      <c r="C287" s="136" t="s">
        <v>29</v>
      </c>
      <c r="D287" s="136" t="s">
        <v>30</v>
      </c>
      <c r="E287" s="136" t="s">
        <v>1370</v>
      </c>
      <c r="F287" s="136" t="s">
        <v>1371</v>
      </c>
      <c r="G287" s="137">
        <v>19</v>
      </c>
      <c r="H287" s="136" t="s">
        <v>1370</v>
      </c>
      <c r="I287" s="77" t="s">
        <v>1411</v>
      </c>
      <c r="K287" s="77" t="s">
        <v>1410</v>
      </c>
    </row>
    <row r="288" spans="1:11" x14ac:dyDescent="0.65">
      <c r="A288" s="136" t="s">
        <v>283</v>
      </c>
      <c r="B288" s="136" t="s">
        <v>284</v>
      </c>
      <c r="C288" s="136" t="s">
        <v>29</v>
      </c>
      <c r="D288" s="136" t="s">
        <v>30</v>
      </c>
      <c r="E288" s="136" t="s">
        <v>1370</v>
      </c>
      <c r="F288" s="136" t="s">
        <v>1371</v>
      </c>
      <c r="G288" s="137">
        <v>19</v>
      </c>
      <c r="H288" s="136" t="s">
        <v>1370</v>
      </c>
      <c r="I288" s="77" t="s">
        <v>1411</v>
      </c>
      <c r="K288" s="77" t="s">
        <v>1410</v>
      </c>
    </row>
    <row r="289" spans="1:11" x14ac:dyDescent="0.65">
      <c r="A289" s="136" t="s">
        <v>921</v>
      </c>
      <c r="B289" s="147" t="s">
        <v>1553</v>
      </c>
      <c r="C289" s="136" t="s">
        <v>29</v>
      </c>
      <c r="D289" s="136" t="s">
        <v>30</v>
      </c>
      <c r="E289" s="136" t="s">
        <v>1366</v>
      </c>
      <c r="F289" s="136" t="s">
        <v>1367</v>
      </c>
      <c r="G289" s="137">
        <v>19</v>
      </c>
      <c r="H289" s="136" t="s">
        <v>1356</v>
      </c>
      <c r="I289" s="77" t="s">
        <v>1411</v>
      </c>
      <c r="K289" s="77" t="s">
        <v>1413</v>
      </c>
    </row>
    <row r="290" spans="1:11" x14ac:dyDescent="0.65">
      <c r="A290" s="136" t="s">
        <v>923</v>
      </c>
      <c r="B290" s="147" t="s">
        <v>1552</v>
      </c>
      <c r="C290" s="136" t="s">
        <v>29</v>
      </c>
      <c r="D290" s="136" t="s">
        <v>30</v>
      </c>
      <c r="E290" s="136" t="s">
        <v>1366</v>
      </c>
      <c r="F290" s="136" t="s">
        <v>1367</v>
      </c>
      <c r="G290" s="137">
        <v>19</v>
      </c>
      <c r="H290" s="136" t="s">
        <v>1356</v>
      </c>
      <c r="I290" s="77" t="s">
        <v>1411</v>
      </c>
      <c r="K290" s="77" t="s">
        <v>1413</v>
      </c>
    </row>
    <row r="291" spans="1:11" x14ac:dyDescent="0.65">
      <c r="A291" s="136" t="s">
        <v>925</v>
      </c>
      <c r="B291" s="136" t="s">
        <v>926</v>
      </c>
      <c r="C291" s="136" t="s">
        <v>29</v>
      </c>
      <c r="D291" s="136" t="s">
        <v>30</v>
      </c>
      <c r="E291" s="136" t="s">
        <v>1370</v>
      </c>
      <c r="F291" s="136" t="s">
        <v>1371</v>
      </c>
      <c r="G291" s="137">
        <v>19</v>
      </c>
      <c r="H291" s="136" t="s">
        <v>1370</v>
      </c>
      <c r="I291" s="77" t="s">
        <v>1411</v>
      </c>
      <c r="K291" s="77" t="s">
        <v>1413</v>
      </c>
    </row>
    <row r="292" spans="1:11" x14ac:dyDescent="0.65">
      <c r="A292" s="136" t="s">
        <v>1133</v>
      </c>
      <c r="B292" s="136" t="s">
        <v>1134</v>
      </c>
      <c r="C292" s="136" t="s">
        <v>31</v>
      </c>
      <c r="D292" s="136" t="s">
        <v>32</v>
      </c>
      <c r="E292" s="136" t="s">
        <v>1364</v>
      </c>
      <c r="F292" s="136" t="s">
        <v>1365</v>
      </c>
      <c r="G292" s="137">
        <v>20</v>
      </c>
      <c r="H292" s="136" t="s">
        <v>1364</v>
      </c>
      <c r="I292" s="77" t="s">
        <v>1409</v>
      </c>
      <c r="J292" s="77">
        <v>42643</v>
      </c>
      <c r="K292" s="77" t="s">
        <v>1410</v>
      </c>
    </row>
    <row r="293" spans="1:11" x14ac:dyDescent="0.65">
      <c r="A293" s="136" t="s">
        <v>927</v>
      </c>
      <c r="B293" s="136" t="s">
        <v>928</v>
      </c>
      <c r="C293" s="136" t="s">
        <v>29</v>
      </c>
      <c r="D293" s="136" t="s">
        <v>30</v>
      </c>
      <c r="E293" s="136" t="s">
        <v>1370</v>
      </c>
      <c r="F293" s="136" t="s">
        <v>1371</v>
      </c>
      <c r="G293" s="137">
        <v>19</v>
      </c>
      <c r="H293" s="136" t="s">
        <v>1370</v>
      </c>
      <c r="I293" s="77" t="s">
        <v>1411</v>
      </c>
      <c r="K293" s="77" t="s">
        <v>1413</v>
      </c>
    </row>
    <row r="294" spans="1:11" x14ac:dyDescent="0.65">
      <c r="A294" s="136" t="s">
        <v>929</v>
      </c>
      <c r="B294" s="136" t="s">
        <v>930</v>
      </c>
      <c r="C294" s="136" t="s">
        <v>29</v>
      </c>
      <c r="D294" s="136" t="s">
        <v>30</v>
      </c>
      <c r="E294" s="136" t="s">
        <v>1370</v>
      </c>
      <c r="F294" s="136" t="s">
        <v>1371</v>
      </c>
      <c r="G294" s="137">
        <v>19</v>
      </c>
      <c r="H294" s="136" t="s">
        <v>1370</v>
      </c>
      <c r="I294" s="77" t="s">
        <v>1411</v>
      </c>
      <c r="K294" s="77" t="s">
        <v>1413</v>
      </c>
    </row>
    <row r="295" spans="1:11" x14ac:dyDescent="0.65">
      <c r="A295" s="136" t="s">
        <v>300</v>
      </c>
      <c r="B295" s="136" t="s">
        <v>301</v>
      </c>
      <c r="C295" s="136" t="s">
        <v>31</v>
      </c>
      <c r="D295" s="136" t="s">
        <v>32</v>
      </c>
      <c r="E295" s="136" t="s">
        <v>1364</v>
      </c>
      <c r="F295" s="136" t="s">
        <v>1365</v>
      </c>
      <c r="G295" s="137">
        <v>20</v>
      </c>
      <c r="H295" s="136" t="s">
        <v>1364</v>
      </c>
      <c r="I295" s="77" t="s">
        <v>1411</v>
      </c>
      <c r="K295" s="77" t="s">
        <v>1410</v>
      </c>
    </row>
    <row r="296" spans="1:11" x14ac:dyDescent="0.65">
      <c r="A296" s="136" t="s">
        <v>1135</v>
      </c>
      <c r="B296" s="136" t="s">
        <v>1136</v>
      </c>
      <c r="C296" s="136" t="s">
        <v>31</v>
      </c>
      <c r="D296" s="136" t="s">
        <v>32</v>
      </c>
      <c r="E296" s="136" t="s">
        <v>1364</v>
      </c>
      <c r="F296" s="136" t="s">
        <v>1365</v>
      </c>
      <c r="G296" s="137">
        <v>20</v>
      </c>
      <c r="H296" s="136" t="s">
        <v>1364</v>
      </c>
      <c r="I296" s="77" t="s">
        <v>1409</v>
      </c>
      <c r="J296" s="77">
        <v>42643</v>
      </c>
      <c r="K296" s="77" t="s">
        <v>1410</v>
      </c>
    </row>
    <row r="297" spans="1:11" x14ac:dyDescent="0.65">
      <c r="A297" s="136" t="s">
        <v>302</v>
      </c>
      <c r="B297" s="136" t="s">
        <v>303</v>
      </c>
      <c r="C297" s="136" t="s">
        <v>31</v>
      </c>
      <c r="D297" s="136" t="s">
        <v>32</v>
      </c>
      <c r="E297" s="136" t="s">
        <v>1364</v>
      </c>
      <c r="F297" s="136" t="s">
        <v>1365</v>
      </c>
      <c r="G297" s="137">
        <v>20</v>
      </c>
      <c r="H297" s="136" t="s">
        <v>1364</v>
      </c>
      <c r="I297" s="77" t="s">
        <v>1411</v>
      </c>
      <c r="K297" s="77" t="s">
        <v>1410</v>
      </c>
    </row>
    <row r="298" spans="1:11" x14ac:dyDescent="0.65">
      <c r="A298" s="136" t="s">
        <v>931</v>
      </c>
      <c r="B298" s="136" t="s">
        <v>932</v>
      </c>
      <c r="C298" s="136" t="s">
        <v>31</v>
      </c>
      <c r="D298" s="136" t="s">
        <v>32</v>
      </c>
      <c r="E298" s="136" t="s">
        <v>1364</v>
      </c>
      <c r="F298" s="136" t="s">
        <v>1365</v>
      </c>
      <c r="G298" s="137">
        <v>20</v>
      </c>
      <c r="H298" s="136" t="s">
        <v>1364</v>
      </c>
      <c r="I298" s="77" t="s">
        <v>1411</v>
      </c>
      <c r="K298" s="77" t="s">
        <v>1413</v>
      </c>
    </row>
    <row r="299" spans="1:11" x14ac:dyDescent="0.65">
      <c r="A299" s="136" t="s">
        <v>304</v>
      </c>
      <c r="B299" s="136" t="s">
        <v>305</v>
      </c>
      <c r="C299" s="136" t="s">
        <v>31</v>
      </c>
      <c r="D299" s="136" t="s">
        <v>32</v>
      </c>
      <c r="E299" s="136" t="s">
        <v>1364</v>
      </c>
      <c r="F299" s="136" t="s">
        <v>1365</v>
      </c>
      <c r="G299" s="137">
        <v>20</v>
      </c>
      <c r="H299" s="136" t="s">
        <v>1364</v>
      </c>
      <c r="I299" s="77" t="s">
        <v>1411</v>
      </c>
      <c r="K299" s="77" t="s">
        <v>1410</v>
      </c>
    </row>
    <row r="300" spans="1:11" x14ac:dyDescent="0.65">
      <c r="A300" s="136" t="s">
        <v>306</v>
      </c>
      <c r="B300" s="136" t="s">
        <v>307</v>
      </c>
      <c r="C300" s="136" t="s">
        <v>31</v>
      </c>
      <c r="D300" s="136" t="s">
        <v>32</v>
      </c>
      <c r="E300" s="136" t="s">
        <v>1364</v>
      </c>
      <c r="F300" s="136" t="s">
        <v>1365</v>
      </c>
      <c r="G300" s="137">
        <v>20</v>
      </c>
      <c r="H300" s="136" t="s">
        <v>1364</v>
      </c>
      <c r="I300" s="77" t="s">
        <v>1411</v>
      </c>
      <c r="K300" s="77" t="s">
        <v>1410</v>
      </c>
    </row>
    <row r="301" spans="1:11" x14ac:dyDescent="0.65">
      <c r="A301" s="136" t="s">
        <v>308</v>
      </c>
      <c r="B301" s="136" t="s">
        <v>1502</v>
      </c>
      <c r="C301" s="136" t="s">
        <v>31</v>
      </c>
      <c r="D301" s="136" t="s">
        <v>32</v>
      </c>
      <c r="E301" s="136" t="s">
        <v>1364</v>
      </c>
      <c r="F301" s="136" t="s">
        <v>1365</v>
      </c>
      <c r="G301" s="137">
        <v>20</v>
      </c>
      <c r="H301" s="136" t="s">
        <v>1364</v>
      </c>
      <c r="I301" s="77" t="s">
        <v>1411</v>
      </c>
      <c r="K301" s="77" t="s">
        <v>1410</v>
      </c>
    </row>
    <row r="302" spans="1:11" x14ac:dyDescent="0.65">
      <c r="A302" s="136" t="s">
        <v>1137</v>
      </c>
      <c r="B302" s="136" t="s">
        <v>1138</v>
      </c>
      <c r="C302" s="136" t="s">
        <v>31</v>
      </c>
      <c r="D302" s="136" t="s">
        <v>32</v>
      </c>
      <c r="E302" s="136" t="s">
        <v>1364</v>
      </c>
      <c r="F302" s="136" t="s">
        <v>1365</v>
      </c>
      <c r="G302" s="137">
        <v>20</v>
      </c>
      <c r="H302" s="136" t="s">
        <v>1364</v>
      </c>
      <c r="I302" s="77" t="s">
        <v>1409</v>
      </c>
      <c r="J302" s="77">
        <v>42643</v>
      </c>
      <c r="K302" s="77" t="s">
        <v>1410</v>
      </c>
    </row>
    <row r="303" spans="1:11" x14ac:dyDescent="0.65">
      <c r="A303" s="136" t="s">
        <v>1139</v>
      </c>
      <c r="B303" s="136" t="s">
        <v>1140</v>
      </c>
      <c r="C303" s="136" t="s">
        <v>31</v>
      </c>
      <c r="D303" s="136" t="s">
        <v>32</v>
      </c>
      <c r="E303" s="136" t="s">
        <v>1364</v>
      </c>
      <c r="F303" s="136" t="s">
        <v>1365</v>
      </c>
      <c r="G303" s="137">
        <v>20</v>
      </c>
      <c r="H303" s="136" t="s">
        <v>1364</v>
      </c>
      <c r="I303" s="77" t="s">
        <v>1409</v>
      </c>
      <c r="J303" s="77">
        <v>42643</v>
      </c>
      <c r="K303" s="77" t="s">
        <v>1410</v>
      </c>
    </row>
    <row r="304" spans="1:11" x14ac:dyDescent="0.65">
      <c r="A304" s="136" t="s">
        <v>1141</v>
      </c>
      <c r="B304" s="136" t="s">
        <v>1142</v>
      </c>
      <c r="C304" s="136" t="s">
        <v>31</v>
      </c>
      <c r="D304" s="136" t="s">
        <v>32</v>
      </c>
      <c r="E304" s="136" t="s">
        <v>1364</v>
      </c>
      <c r="F304" s="136" t="s">
        <v>1365</v>
      </c>
      <c r="G304" s="137">
        <v>20</v>
      </c>
      <c r="H304" s="136" t="s">
        <v>1364</v>
      </c>
      <c r="I304" s="77" t="s">
        <v>1409</v>
      </c>
      <c r="J304" s="77">
        <v>42643</v>
      </c>
      <c r="K304" s="77" t="s">
        <v>1410</v>
      </c>
    </row>
    <row r="305" spans="1:11" x14ac:dyDescent="0.65">
      <c r="A305" s="136" t="s">
        <v>1143</v>
      </c>
      <c r="B305" s="136" t="s">
        <v>1144</v>
      </c>
      <c r="C305" s="136" t="s">
        <v>31</v>
      </c>
      <c r="D305" s="136" t="s">
        <v>32</v>
      </c>
      <c r="E305" s="136" t="s">
        <v>1364</v>
      </c>
      <c r="F305" s="136" t="s">
        <v>1365</v>
      </c>
      <c r="G305" s="137">
        <v>20</v>
      </c>
      <c r="H305" s="136" t="s">
        <v>1364</v>
      </c>
      <c r="I305" s="77" t="s">
        <v>1409</v>
      </c>
      <c r="J305" s="77">
        <v>42643</v>
      </c>
      <c r="K305" s="77" t="s">
        <v>1410</v>
      </c>
    </row>
    <row r="306" spans="1:11" x14ac:dyDescent="0.65">
      <c r="A306" s="136" t="s">
        <v>1145</v>
      </c>
      <c r="B306" s="136" t="s">
        <v>1146</v>
      </c>
      <c r="C306" s="136" t="s">
        <v>31</v>
      </c>
      <c r="D306" s="136" t="s">
        <v>32</v>
      </c>
      <c r="E306" s="136" t="s">
        <v>1364</v>
      </c>
      <c r="F306" s="136" t="s">
        <v>1365</v>
      </c>
      <c r="G306" s="137">
        <v>20</v>
      </c>
      <c r="H306" s="136" t="s">
        <v>1364</v>
      </c>
      <c r="I306" s="77" t="s">
        <v>1409</v>
      </c>
      <c r="J306" s="77">
        <v>42643</v>
      </c>
      <c r="K306" s="77" t="s">
        <v>1410</v>
      </c>
    </row>
    <row r="307" spans="1:11" x14ac:dyDescent="0.65">
      <c r="A307" s="136" t="s">
        <v>309</v>
      </c>
      <c r="B307" s="136" t="s">
        <v>310</v>
      </c>
      <c r="C307" s="136" t="s">
        <v>31</v>
      </c>
      <c r="D307" s="136" t="s">
        <v>32</v>
      </c>
      <c r="E307" s="136" t="s">
        <v>1364</v>
      </c>
      <c r="F307" s="136" t="s">
        <v>1365</v>
      </c>
      <c r="G307" s="137">
        <v>20</v>
      </c>
      <c r="H307" s="136" t="s">
        <v>1364</v>
      </c>
      <c r="I307" s="77" t="s">
        <v>1411</v>
      </c>
      <c r="K307" s="77" t="s">
        <v>1410</v>
      </c>
    </row>
    <row r="308" spans="1:11" x14ac:dyDescent="0.65">
      <c r="A308" s="136" t="s">
        <v>1147</v>
      </c>
      <c r="B308" s="136" t="s">
        <v>1148</v>
      </c>
      <c r="C308" s="136" t="s">
        <v>31</v>
      </c>
      <c r="D308" s="136" t="s">
        <v>32</v>
      </c>
      <c r="E308" s="136" t="s">
        <v>1364</v>
      </c>
      <c r="F308" s="136" t="s">
        <v>1365</v>
      </c>
      <c r="G308" s="137">
        <v>20</v>
      </c>
      <c r="H308" s="136" t="s">
        <v>1364</v>
      </c>
      <c r="I308" s="77" t="s">
        <v>1409</v>
      </c>
      <c r="J308" s="77">
        <v>42643</v>
      </c>
      <c r="K308" s="77" t="s">
        <v>1410</v>
      </c>
    </row>
    <row r="309" spans="1:11" x14ac:dyDescent="0.65">
      <c r="A309" s="136" t="s">
        <v>311</v>
      </c>
      <c r="B309" s="136" t="s">
        <v>312</v>
      </c>
      <c r="C309" s="136" t="s">
        <v>31</v>
      </c>
      <c r="D309" s="136" t="s">
        <v>32</v>
      </c>
      <c r="E309" s="136" t="s">
        <v>1364</v>
      </c>
      <c r="F309" s="136" t="s">
        <v>1365</v>
      </c>
      <c r="G309" s="137">
        <v>20</v>
      </c>
      <c r="H309" s="136" t="s">
        <v>1364</v>
      </c>
      <c r="I309" s="77" t="s">
        <v>1411</v>
      </c>
      <c r="K309" s="77" t="s">
        <v>1410</v>
      </c>
    </row>
    <row r="310" spans="1:11" x14ac:dyDescent="0.65">
      <c r="A310" s="136" t="s">
        <v>313</v>
      </c>
      <c r="B310" s="136" t="s">
        <v>314</v>
      </c>
      <c r="C310" s="136" t="s">
        <v>31</v>
      </c>
      <c r="D310" s="136" t="s">
        <v>32</v>
      </c>
      <c r="E310" s="136" t="s">
        <v>1364</v>
      </c>
      <c r="F310" s="136" t="s">
        <v>1365</v>
      </c>
      <c r="G310" s="137">
        <v>20</v>
      </c>
      <c r="H310" s="136" t="s">
        <v>1364</v>
      </c>
      <c r="I310" s="77" t="s">
        <v>1411</v>
      </c>
      <c r="K310" s="77" t="s">
        <v>1410</v>
      </c>
    </row>
    <row r="311" spans="1:11" x14ac:dyDescent="0.65">
      <c r="A311" s="136" t="s">
        <v>1149</v>
      </c>
      <c r="B311" s="136" t="s">
        <v>1150</v>
      </c>
      <c r="C311" s="136" t="s">
        <v>31</v>
      </c>
      <c r="D311" s="136" t="s">
        <v>32</v>
      </c>
      <c r="E311" s="136" t="s">
        <v>1364</v>
      </c>
      <c r="F311" s="136" t="s">
        <v>1365</v>
      </c>
      <c r="G311" s="137">
        <v>20</v>
      </c>
      <c r="H311" s="136" t="s">
        <v>1364</v>
      </c>
      <c r="I311" s="77" t="s">
        <v>1409</v>
      </c>
      <c r="J311" s="77">
        <v>42643</v>
      </c>
      <c r="K311" s="77" t="s">
        <v>1410</v>
      </c>
    </row>
    <row r="312" spans="1:11" x14ac:dyDescent="0.65">
      <c r="A312" s="136" t="s">
        <v>315</v>
      </c>
      <c r="B312" s="136" t="s">
        <v>301</v>
      </c>
      <c r="C312" s="136" t="s">
        <v>31</v>
      </c>
      <c r="D312" s="136" t="s">
        <v>32</v>
      </c>
      <c r="E312" s="136" t="s">
        <v>1364</v>
      </c>
      <c r="F312" s="136" t="s">
        <v>1365</v>
      </c>
      <c r="G312" s="137">
        <v>20</v>
      </c>
      <c r="H312" s="136" t="s">
        <v>1364</v>
      </c>
      <c r="I312" s="77" t="s">
        <v>1411</v>
      </c>
      <c r="K312" s="77" t="s">
        <v>1410</v>
      </c>
    </row>
    <row r="313" spans="1:11" x14ac:dyDescent="0.65">
      <c r="A313" s="136" t="s">
        <v>1151</v>
      </c>
      <c r="B313" s="136" t="s">
        <v>1136</v>
      </c>
      <c r="C313" s="136" t="s">
        <v>31</v>
      </c>
      <c r="D313" s="136" t="s">
        <v>32</v>
      </c>
      <c r="E313" s="136" t="s">
        <v>1364</v>
      </c>
      <c r="F313" s="136" t="s">
        <v>1365</v>
      </c>
      <c r="G313" s="137">
        <v>20</v>
      </c>
      <c r="H313" s="136" t="s">
        <v>1364</v>
      </c>
      <c r="I313" s="77" t="s">
        <v>1409</v>
      </c>
      <c r="J313" s="77">
        <v>42643</v>
      </c>
      <c r="K313" s="77" t="s">
        <v>1410</v>
      </c>
    </row>
    <row r="314" spans="1:11" x14ac:dyDescent="0.65">
      <c r="A314" s="136" t="s">
        <v>316</v>
      </c>
      <c r="B314" s="136" t="s">
        <v>317</v>
      </c>
      <c r="C314" s="136" t="s">
        <v>31</v>
      </c>
      <c r="D314" s="136" t="s">
        <v>32</v>
      </c>
      <c r="E314" s="136" t="s">
        <v>1364</v>
      </c>
      <c r="F314" s="136" t="s">
        <v>1365</v>
      </c>
      <c r="G314" s="137">
        <v>20</v>
      </c>
      <c r="H314" s="136" t="s">
        <v>1364</v>
      </c>
      <c r="I314" s="77" t="s">
        <v>1411</v>
      </c>
      <c r="K314" s="77" t="s">
        <v>1410</v>
      </c>
    </row>
    <row r="315" spans="1:11" x14ac:dyDescent="0.65">
      <c r="A315" s="136" t="s">
        <v>933</v>
      </c>
      <c r="B315" s="136" t="s">
        <v>934</v>
      </c>
      <c r="C315" s="136" t="s">
        <v>31</v>
      </c>
      <c r="D315" s="136" t="s">
        <v>32</v>
      </c>
      <c r="E315" s="136" t="s">
        <v>1364</v>
      </c>
      <c r="F315" s="136" t="s">
        <v>1365</v>
      </c>
      <c r="G315" s="137">
        <v>20</v>
      </c>
      <c r="H315" s="136" t="s">
        <v>1364</v>
      </c>
      <c r="I315" s="77" t="s">
        <v>1411</v>
      </c>
      <c r="K315" s="77" t="s">
        <v>1413</v>
      </c>
    </row>
    <row r="316" spans="1:11" x14ac:dyDescent="0.65">
      <c r="A316" s="136" t="s">
        <v>318</v>
      </c>
      <c r="B316" s="136" t="s">
        <v>319</v>
      </c>
      <c r="C316" s="136" t="s">
        <v>31</v>
      </c>
      <c r="D316" s="136" t="s">
        <v>32</v>
      </c>
      <c r="E316" s="136" t="s">
        <v>1364</v>
      </c>
      <c r="F316" s="136" t="s">
        <v>1365</v>
      </c>
      <c r="G316" s="137">
        <v>20</v>
      </c>
      <c r="H316" s="136" t="s">
        <v>1364</v>
      </c>
      <c r="I316" s="77" t="s">
        <v>1411</v>
      </c>
      <c r="K316" s="77" t="s">
        <v>1410</v>
      </c>
    </row>
    <row r="317" spans="1:11" x14ac:dyDescent="0.65">
      <c r="A317" s="136" t="s">
        <v>320</v>
      </c>
      <c r="B317" s="136" t="s">
        <v>321</v>
      </c>
      <c r="C317" s="136" t="s">
        <v>31</v>
      </c>
      <c r="D317" s="136" t="s">
        <v>32</v>
      </c>
      <c r="E317" s="136" t="s">
        <v>1364</v>
      </c>
      <c r="F317" s="136" t="s">
        <v>1365</v>
      </c>
      <c r="G317" s="137">
        <v>20</v>
      </c>
      <c r="H317" s="136" t="s">
        <v>1364</v>
      </c>
      <c r="I317" s="77" t="s">
        <v>1411</v>
      </c>
      <c r="K317" s="77" t="s">
        <v>1410</v>
      </c>
    </row>
    <row r="318" spans="1:11" x14ac:dyDescent="0.65">
      <c r="A318" s="136" t="s">
        <v>322</v>
      </c>
      <c r="B318" s="136" t="s">
        <v>323</v>
      </c>
      <c r="C318" s="136" t="s">
        <v>31</v>
      </c>
      <c r="D318" s="136" t="s">
        <v>32</v>
      </c>
      <c r="E318" s="136" t="s">
        <v>1364</v>
      </c>
      <c r="F318" s="136" t="s">
        <v>1365</v>
      </c>
      <c r="G318" s="137">
        <v>20</v>
      </c>
      <c r="H318" s="136" t="s">
        <v>1364</v>
      </c>
      <c r="I318" s="77" t="s">
        <v>1411</v>
      </c>
      <c r="K318" s="77" t="s">
        <v>1410</v>
      </c>
    </row>
    <row r="319" spans="1:11" x14ac:dyDescent="0.65">
      <c r="A319" s="136" t="s">
        <v>324</v>
      </c>
      <c r="B319" s="136" t="s">
        <v>325</v>
      </c>
      <c r="C319" s="136" t="s">
        <v>31</v>
      </c>
      <c r="D319" s="136" t="s">
        <v>32</v>
      </c>
      <c r="E319" s="136" t="s">
        <v>1364</v>
      </c>
      <c r="F319" s="136" t="s">
        <v>1365</v>
      </c>
      <c r="G319" s="137">
        <v>20</v>
      </c>
      <c r="H319" s="136" t="s">
        <v>1364</v>
      </c>
      <c r="I319" s="77" t="s">
        <v>1411</v>
      </c>
      <c r="K319" s="77" t="s">
        <v>1410</v>
      </c>
    </row>
    <row r="320" spans="1:11" x14ac:dyDescent="0.65">
      <c r="A320" s="136" t="s">
        <v>1152</v>
      </c>
      <c r="B320" s="136" t="s">
        <v>1153</v>
      </c>
      <c r="C320" s="136" t="s">
        <v>31</v>
      </c>
      <c r="D320" s="136" t="s">
        <v>32</v>
      </c>
      <c r="E320" s="136" t="s">
        <v>1364</v>
      </c>
      <c r="F320" s="136" t="s">
        <v>1365</v>
      </c>
      <c r="G320" s="137">
        <v>20</v>
      </c>
      <c r="H320" s="136" t="s">
        <v>1364</v>
      </c>
      <c r="I320" s="77" t="s">
        <v>1409</v>
      </c>
      <c r="J320" s="77">
        <v>42643</v>
      </c>
      <c r="K320" s="77" t="s">
        <v>1410</v>
      </c>
    </row>
    <row r="321" spans="1:11" x14ac:dyDescent="0.65">
      <c r="A321" s="136" t="s">
        <v>1154</v>
      </c>
      <c r="B321" s="136" t="s">
        <v>1155</v>
      </c>
      <c r="C321" s="136" t="s">
        <v>31</v>
      </c>
      <c r="D321" s="136" t="s">
        <v>32</v>
      </c>
      <c r="E321" s="136" t="s">
        <v>1364</v>
      </c>
      <c r="F321" s="136" t="s">
        <v>1365</v>
      </c>
      <c r="G321" s="137">
        <v>20</v>
      </c>
      <c r="H321" s="136" t="s">
        <v>1364</v>
      </c>
      <c r="I321" s="77" t="s">
        <v>1409</v>
      </c>
      <c r="J321" s="77">
        <v>42643</v>
      </c>
      <c r="K321" s="77" t="s">
        <v>1410</v>
      </c>
    </row>
    <row r="322" spans="1:11" x14ac:dyDescent="0.65">
      <c r="A322" s="136" t="s">
        <v>326</v>
      </c>
      <c r="B322" s="136" t="s">
        <v>327</v>
      </c>
      <c r="C322" s="136" t="s">
        <v>31</v>
      </c>
      <c r="D322" s="136" t="s">
        <v>32</v>
      </c>
      <c r="E322" s="136" t="s">
        <v>1364</v>
      </c>
      <c r="F322" s="136" t="s">
        <v>1365</v>
      </c>
      <c r="G322" s="137">
        <v>20</v>
      </c>
      <c r="H322" s="136" t="s">
        <v>1364</v>
      </c>
      <c r="I322" s="77" t="s">
        <v>1411</v>
      </c>
      <c r="K322" s="77" t="s">
        <v>1410</v>
      </c>
    </row>
    <row r="323" spans="1:11" x14ac:dyDescent="0.65">
      <c r="A323" s="136" t="s">
        <v>328</v>
      </c>
      <c r="B323" s="136" t="s">
        <v>329</v>
      </c>
      <c r="C323" s="136" t="s">
        <v>33</v>
      </c>
      <c r="D323" s="136" t="s">
        <v>34</v>
      </c>
      <c r="E323" s="136" t="s">
        <v>1372</v>
      </c>
      <c r="F323" s="136" t="s">
        <v>1373</v>
      </c>
      <c r="G323" s="137">
        <v>21</v>
      </c>
      <c r="H323" s="136" t="s">
        <v>1372</v>
      </c>
      <c r="I323" s="77" t="s">
        <v>1411</v>
      </c>
      <c r="K323" s="77" t="s">
        <v>1410</v>
      </c>
    </row>
    <row r="324" spans="1:11" x14ac:dyDescent="0.65">
      <c r="A324" s="136" t="s">
        <v>330</v>
      </c>
      <c r="B324" s="136" t="s">
        <v>331</v>
      </c>
      <c r="C324" s="136" t="s">
        <v>33</v>
      </c>
      <c r="D324" s="136" t="s">
        <v>34</v>
      </c>
      <c r="E324" s="136" t="s">
        <v>1372</v>
      </c>
      <c r="F324" s="136" t="s">
        <v>1373</v>
      </c>
      <c r="G324" s="137">
        <v>21</v>
      </c>
      <c r="H324" s="136" t="s">
        <v>1372</v>
      </c>
      <c r="I324" s="77" t="s">
        <v>1411</v>
      </c>
      <c r="K324" s="77" t="s">
        <v>1410</v>
      </c>
    </row>
    <row r="325" spans="1:11" x14ac:dyDescent="0.65">
      <c r="A325" s="136" t="s">
        <v>332</v>
      </c>
      <c r="B325" s="136" t="s">
        <v>333</v>
      </c>
      <c r="C325" s="136" t="s">
        <v>33</v>
      </c>
      <c r="D325" s="136" t="s">
        <v>34</v>
      </c>
      <c r="E325" s="136" t="s">
        <v>1372</v>
      </c>
      <c r="F325" s="136" t="s">
        <v>1373</v>
      </c>
      <c r="G325" s="137">
        <v>21</v>
      </c>
      <c r="H325" s="136" t="s">
        <v>1372</v>
      </c>
      <c r="I325" s="77" t="s">
        <v>1411</v>
      </c>
      <c r="K325" s="77" t="s">
        <v>1410</v>
      </c>
    </row>
    <row r="326" spans="1:11" x14ac:dyDescent="0.65">
      <c r="A326" s="136" t="s">
        <v>1156</v>
      </c>
      <c r="B326" s="136" t="s">
        <v>1157</v>
      </c>
      <c r="C326" s="136" t="s">
        <v>33</v>
      </c>
      <c r="D326" s="136" t="s">
        <v>34</v>
      </c>
      <c r="E326" s="136" t="s">
        <v>1372</v>
      </c>
      <c r="F326" s="136" t="s">
        <v>1373</v>
      </c>
      <c r="G326" s="137">
        <v>21</v>
      </c>
      <c r="H326" s="136" t="s">
        <v>1372</v>
      </c>
      <c r="I326" s="77" t="s">
        <v>1409</v>
      </c>
      <c r="J326" s="77">
        <v>42643</v>
      </c>
      <c r="K326" s="77" t="s">
        <v>1410</v>
      </c>
    </row>
    <row r="327" spans="1:11" x14ac:dyDescent="0.65">
      <c r="A327" s="136" t="s">
        <v>1158</v>
      </c>
      <c r="B327" s="136" t="s">
        <v>1159</v>
      </c>
      <c r="C327" s="136" t="s">
        <v>33</v>
      </c>
      <c r="D327" s="136" t="s">
        <v>34</v>
      </c>
      <c r="E327" s="136" t="s">
        <v>1372</v>
      </c>
      <c r="F327" s="136" t="s">
        <v>1373</v>
      </c>
      <c r="G327" s="137">
        <v>21</v>
      </c>
      <c r="H327" s="136" t="s">
        <v>1372</v>
      </c>
      <c r="I327" s="77" t="s">
        <v>1409</v>
      </c>
      <c r="J327" s="77">
        <v>42643</v>
      </c>
      <c r="K327" s="77" t="s">
        <v>1410</v>
      </c>
    </row>
    <row r="328" spans="1:11" x14ac:dyDescent="0.65">
      <c r="A328" s="136" t="s">
        <v>1160</v>
      </c>
      <c r="B328" s="136" t="s">
        <v>1161</v>
      </c>
      <c r="C328" s="136" t="s">
        <v>33</v>
      </c>
      <c r="D328" s="136" t="s">
        <v>34</v>
      </c>
      <c r="E328" s="136" t="s">
        <v>1372</v>
      </c>
      <c r="F328" s="136" t="s">
        <v>1373</v>
      </c>
      <c r="G328" s="137">
        <v>21</v>
      </c>
      <c r="H328" s="136" t="s">
        <v>1372</v>
      </c>
      <c r="I328" s="77" t="s">
        <v>1409</v>
      </c>
      <c r="J328" s="77">
        <v>42643</v>
      </c>
      <c r="K328" s="77" t="s">
        <v>1410</v>
      </c>
    </row>
    <row r="329" spans="1:11" x14ac:dyDescent="0.65">
      <c r="A329" s="136" t="s">
        <v>935</v>
      </c>
      <c r="B329" s="136" t="s">
        <v>399</v>
      </c>
      <c r="C329" s="136" t="s">
        <v>37</v>
      </c>
      <c r="D329" s="136" t="s">
        <v>38</v>
      </c>
      <c r="E329" s="136" t="s">
        <v>1384</v>
      </c>
      <c r="F329" s="136" t="s">
        <v>1385</v>
      </c>
      <c r="G329" s="137">
        <v>23</v>
      </c>
      <c r="H329" s="136" t="s">
        <v>1384</v>
      </c>
      <c r="I329" s="77" t="s">
        <v>1411</v>
      </c>
      <c r="K329" s="77" t="s">
        <v>1413</v>
      </c>
    </row>
    <row r="330" spans="1:11" x14ac:dyDescent="0.65">
      <c r="A330" s="136" t="s">
        <v>936</v>
      </c>
      <c r="B330" s="136" t="s">
        <v>400</v>
      </c>
      <c r="C330" s="136" t="s">
        <v>37</v>
      </c>
      <c r="D330" s="136" t="s">
        <v>38</v>
      </c>
      <c r="E330" s="136" t="s">
        <v>1384</v>
      </c>
      <c r="F330" s="136" t="s">
        <v>1385</v>
      </c>
      <c r="G330" s="137">
        <v>23</v>
      </c>
      <c r="H330" s="136" t="s">
        <v>1384</v>
      </c>
      <c r="I330" s="77" t="s">
        <v>1411</v>
      </c>
      <c r="K330" s="77" t="s">
        <v>1413</v>
      </c>
    </row>
    <row r="331" spans="1:11" x14ac:dyDescent="0.65">
      <c r="A331" s="136" t="s">
        <v>937</v>
      </c>
      <c r="B331" s="136" t="s">
        <v>401</v>
      </c>
      <c r="C331" s="136" t="s">
        <v>37</v>
      </c>
      <c r="D331" s="136" t="s">
        <v>38</v>
      </c>
      <c r="E331" s="136" t="s">
        <v>1384</v>
      </c>
      <c r="F331" s="136" t="s">
        <v>1385</v>
      </c>
      <c r="G331" s="137">
        <v>23</v>
      </c>
      <c r="H331" s="136" t="s">
        <v>1384</v>
      </c>
      <c r="I331" s="77" t="s">
        <v>1411</v>
      </c>
      <c r="K331" s="77" t="s">
        <v>1413</v>
      </c>
    </row>
    <row r="332" spans="1:11" x14ac:dyDescent="0.65">
      <c r="A332" s="136" t="s">
        <v>938</v>
      </c>
      <c r="B332" s="136" t="s">
        <v>402</v>
      </c>
      <c r="C332" s="136" t="s">
        <v>37</v>
      </c>
      <c r="D332" s="136" t="s">
        <v>38</v>
      </c>
      <c r="E332" s="136" t="s">
        <v>1384</v>
      </c>
      <c r="F332" s="136" t="s">
        <v>1385</v>
      </c>
      <c r="G332" s="137">
        <v>23</v>
      </c>
      <c r="H332" s="136" t="s">
        <v>1384</v>
      </c>
      <c r="I332" s="77" t="s">
        <v>1411</v>
      </c>
      <c r="K332" s="77" t="s">
        <v>1413</v>
      </c>
    </row>
    <row r="333" spans="1:11" x14ac:dyDescent="0.65">
      <c r="A333" s="136" t="s">
        <v>939</v>
      </c>
      <c r="B333" s="136" t="s">
        <v>403</v>
      </c>
      <c r="C333" s="136" t="s">
        <v>37</v>
      </c>
      <c r="D333" s="136" t="s">
        <v>38</v>
      </c>
      <c r="E333" s="136" t="s">
        <v>1384</v>
      </c>
      <c r="F333" s="136" t="s">
        <v>1385</v>
      </c>
      <c r="G333" s="137">
        <v>23</v>
      </c>
      <c r="H333" s="136" t="s">
        <v>1384</v>
      </c>
      <c r="I333" s="77" t="s">
        <v>1411</v>
      </c>
      <c r="K333" s="77" t="s">
        <v>1413</v>
      </c>
    </row>
    <row r="334" spans="1:11" x14ac:dyDescent="0.65">
      <c r="A334" s="136" t="s">
        <v>940</v>
      </c>
      <c r="B334" s="136" t="s">
        <v>404</v>
      </c>
      <c r="C334" s="136" t="s">
        <v>37</v>
      </c>
      <c r="D334" s="136" t="s">
        <v>38</v>
      </c>
      <c r="E334" s="136" t="s">
        <v>1384</v>
      </c>
      <c r="F334" s="136" t="s">
        <v>1385</v>
      </c>
      <c r="G334" s="137">
        <v>23</v>
      </c>
      <c r="H334" s="136" t="s">
        <v>1384</v>
      </c>
      <c r="I334" s="77" t="s">
        <v>1411</v>
      </c>
      <c r="K334" s="77" t="s">
        <v>1413</v>
      </c>
    </row>
    <row r="335" spans="1:11" x14ac:dyDescent="0.65">
      <c r="A335" s="136" t="s">
        <v>941</v>
      </c>
      <c r="B335" s="136" t="s">
        <v>409</v>
      </c>
      <c r="C335" s="136" t="s">
        <v>37</v>
      </c>
      <c r="D335" s="136" t="s">
        <v>38</v>
      </c>
      <c r="E335" s="136" t="s">
        <v>1384</v>
      </c>
      <c r="F335" s="136" t="s">
        <v>1385</v>
      </c>
      <c r="G335" s="137">
        <v>23</v>
      </c>
      <c r="H335" s="136" t="s">
        <v>1384</v>
      </c>
      <c r="I335" s="77" t="s">
        <v>1411</v>
      </c>
      <c r="K335" s="77" t="s">
        <v>1413</v>
      </c>
    </row>
    <row r="336" spans="1:11" x14ac:dyDescent="0.65">
      <c r="A336" s="136" t="s">
        <v>942</v>
      </c>
      <c r="B336" s="136" t="s">
        <v>410</v>
      </c>
      <c r="C336" s="136" t="s">
        <v>37</v>
      </c>
      <c r="D336" s="136" t="s">
        <v>38</v>
      </c>
      <c r="E336" s="136" t="s">
        <v>1384</v>
      </c>
      <c r="F336" s="136" t="s">
        <v>1385</v>
      </c>
      <c r="G336" s="137">
        <v>23</v>
      </c>
      <c r="H336" s="136" t="s">
        <v>1384</v>
      </c>
      <c r="I336" s="77" t="s">
        <v>1411</v>
      </c>
      <c r="K336" s="77" t="s">
        <v>1413</v>
      </c>
    </row>
    <row r="337" spans="1:11" x14ac:dyDescent="0.65">
      <c r="A337" s="136" t="s">
        <v>943</v>
      </c>
      <c r="B337" s="136" t="s">
        <v>411</v>
      </c>
      <c r="C337" s="136" t="s">
        <v>37</v>
      </c>
      <c r="D337" s="136" t="s">
        <v>38</v>
      </c>
      <c r="E337" s="136" t="s">
        <v>1384</v>
      </c>
      <c r="F337" s="136" t="s">
        <v>1385</v>
      </c>
      <c r="G337" s="137">
        <v>23</v>
      </c>
      <c r="H337" s="136" t="s">
        <v>1384</v>
      </c>
      <c r="I337" s="77" t="s">
        <v>1411</v>
      </c>
      <c r="K337" s="77" t="s">
        <v>1413</v>
      </c>
    </row>
    <row r="338" spans="1:11" x14ac:dyDescent="0.65">
      <c r="A338" s="136" t="s">
        <v>334</v>
      </c>
      <c r="B338" s="136" t="s">
        <v>335</v>
      </c>
      <c r="C338" s="136" t="s">
        <v>33</v>
      </c>
      <c r="D338" s="136" t="s">
        <v>34</v>
      </c>
      <c r="E338" s="136" t="s">
        <v>1374</v>
      </c>
      <c r="F338" s="136" t="s">
        <v>1375</v>
      </c>
      <c r="G338" s="137">
        <v>21</v>
      </c>
      <c r="H338" s="136" t="s">
        <v>1374</v>
      </c>
      <c r="I338" s="77" t="s">
        <v>1411</v>
      </c>
      <c r="K338" s="77" t="s">
        <v>1410</v>
      </c>
    </row>
    <row r="339" spans="1:11" x14ac:dyDescent="0.65">
      <c r="A339" s="136" t="s">
        <v>336</v>
      </c>
      <c r="B339" s="136" t="s">
        <v>337</v>
      </c>
      <c r="C339" s="136" t="s">
        <v>33</v>
      </c>
      <c r="D339" s="136" t="s">
        <v>34</v>
      </c>
      <c r="E339" s="136" t="s">
        <v>1374</v>
      </c>
      <c r="F339" s="136" t="s">
        <v>1375</v>
      </c>
      <c r="G339" s="137">
        <v>21</v>
      </c>
      <c r="H339" s="136" t="s">
        <v>1374</v>
      </c>
      <c r="I339" s="77" t="s">
        <v>1411</v>
      </c>
      <c r="K339" s="77" t="s">
        <v>1410</v>
      </c>
    </row>
    <row r="340" spans="1:11" x14ac:dyDescent="0.65">
      <c r="A340" s="136" t="s">
        <v>338</v>
      </c>
      <c r="B340" s="136" t="s">
        <v>339</v>
      </c>
      <c r="C340" s="136" t="s">
        <v>33</v>
      </c>
      <c r="D340" s="136" t="s">
        <v>34</v>
      </c>
      <c r="E340" s="136" t="s">
        <v>1374</v>
      </c>
      <c r="F340" s="136" t="s">
        <v>1375</v>
      </c>
      <c r="G340" s="137">
        <v>21</v>
      </c>
      <c r="H340" s="136" t="s">
        <v>1374</v>
      </c>
      <c r="I340" s="77" t="s">
        <v>1411</v>
      </c>
      <c r="K340" s="77" t="s">
        <v>1410</v>
      </c>
    </row>
    <row r="341" spans="1:11" x14ac:dyDescent="0.65">
      <c r="A341" s="136" t="s">
        <v>340</v>
      </c>
      <c r="B341" s="136" t="s">
        <v>341</v>
      </c>
      <c r="C341" s="136" t="s">
        <v>33</v>
      </c>
      <c r="D341" s="136" t="s">
        <v>34</v>
      </c>
      <c r="E341" s="136" t="s">
        <v>1374</v>
      </c>
      <c r="F341" s="136" t="s">
        <v>1375</v>
      </c>
      <c r="G341" s="137">
        <v>21</v>
      </c>
      <c r="H341" s="136" t="s">
        <v>1374</v>
      </c>
      <c r="I341" s="77" t="s">
        <v>1411</v>
      </c>
      <c r="K341" s="77" t="s">
        <v>1410</v>
      </c>
    </row>
    <row r="342" spans="1:11" x14ac:dyDescent="0.65">
      <c r="A342" s="136" t="s">
        <v>342</v>
      </c>
      <c r="B342" s="136" t="s">
        <v>343</v>
      </c>
      <c r="C342" s="136" t="s">
        <v>33</v>
      </c>
      <c r="D342" s="136" t="s">
        <v>34</v>
      </c>
      <c r="E342" s="136" t="s">
        <v>1374</v>
      </c>
      <c r="F342" s="136" t="s">
        <v>1375</v>
      </c>
      <c r="G342" s="137">
        <v>21</v>
      </c>
      <c r="H342" s="136" t="s">
        <v>1374</v>
      </c>
      <c r="I342" s="77" t="s">
        <v>1411</v>
      </c>
      <c r="K342" s="77" t="s">
        <v>1410</v>
      </c>
    </row>
    <row r="343" spans="1:11" x14ac:dyDescent="0.65">
      <c r="A343" s="136" t="s">
        <v>344</v>
      </c>
      <c r="B343" s="136" t="s">
        <v>345</v>
      </c>
      <c r="C343" s="136" t="s">
        <v>33</v>
      </c>
      <c r="D343" s="136" t="s">
        <v>34</v>
      </c>
      <c r="E343" s="136" t="s">
        <v>1374</v>
      </c>
      <c r="F343" s="136" t="s">
        <v>1375</v>
      </c>
      <c r="G343" s="137">
        <v>21</v>
      </c>
      <c r="H343" s="136" t="s">
        <v>1374</v>
      </c>
      <c r="I343" s="77" t="s">
        <v>1411</v>
      </c>
      <c r="K343" s="77" t="s">
        <v>1410</v>
      </c>
    </row>
    <row r="344" spans="1:11" x14ac:dyDescent="0.65">
      <c r="A344" s="136" t="s">
        <v>346</v>
      </c>
      <c r="B344" s="136" t="s">
        <v>347</v>
      </c>
      <c r="C344" s="136" t="s">
        <v>33</v>
      </c>
      <c r="D344" s="136" t="s">
        <v>34</v>
      </c>
      <c r="E344" s="136" t="s">
        <v>1374</v>
      </c>
      <c r="F344" s="136" t="s">
        <v>1375</v>
      </c>
      <c r="G344" s="137">
        <v>21</v>
      </c>
      <c r="H344" s="136" t="s">
        <v>1374</v>
      </c>
      <c r="I344" s="77" t="s">
        <v>1411</v>
      </c>
      <c r="K344" s="77" t="s">
        <v>1410</v>
      </c>
    </row>
    <row r="345" spans="1:11" x14ac:dyDescent="0.65">
      <c r="A345" s="136" t="s">
        <v>348</v>
      </c>
      <c r="B345" s="136" t="s">
        <v>349</v>
      </c>
      <c r="C345" s="136" t="s">
        <v>33</v>
      </c>
      <c r="D345" s="136" t="s">
        <v>34</v>
      </c>
      <c r="E345" s="136" t="s">
        <v>1374</v>
      </c>
      <c r="F345" s="136" t="s">
        <v>1375</v>
      </c>
      <c r="G345" s="137">
        <v>21</v>
      </c>
      <c r="H345" s="136" t="s">
        <v>1374</v>
      </c>
      <c r="I345" s="77" t="s">
        <v>1411</v>
      </c>
      <c r="K345" s="77" t="s">
        <v>1410</v>
      </c>
    </row>
    <row r="346" spans="1:11" x14ac:dyDescent="0.65">
      <c r="A346" s="136" t="s">
        <v>350</v>
      </c>
      <c r="B346" s="136" t="s">
        <v>351</v>
      </c>
      <c r="C346" s="136" t="s">
        <v>33</v>
      </c>
      <c r="D346" s="136" t="s">
        <v>34</v>
      </c>
      <c r="E346" s="136" t="s">
        <v>1376</v>
      </c>
      <c r="F346" s="136" t="s">
        <v>1377</v>
      </c>
      <c r="G346" s="137">
        <v>21</v>
      </c>
      <c r="H346" s="136" t="s">
        <v>1376</v>
      </c>
      <c r="I346" s="77" t="s">
        <v>1411</v>
      </c>
      <c r="K346" s="77" t="s">
        <v>1410</v>
      </c>
    </row>
    <row r="347" spans="1:11" x14ac:dyDescent="0.65">
      <c r="A347" s="136" t="s">
        <v>352</v>
      </c>
      <c r="B347" s="136" t="s">
        <v>353</v>
      </c>
      <c r="C347" s="136" t="s">
        <v>33</v>
      </c>
      <c r="D347" s="136" t="s">
        <v>34</v>
      </c>
      <c r="E347" s="136" t="s">
        <v>1376</v>
      </c>
      <c r="F347" s="136" t="s">
        <v>1377</v>
      </c>
      <c r="G347" s="137">
        <v>21</v>
      </c>
      <c r="H347" s="136" t="s">
        <v>1376</v>
      </c>
      <c r="I347" s="77" t="s">
        <v>1411</v>
      </c>
      <c r="K347" s="77" t="s">
        <v>1410</v>
      </c>
    </row>
    <row r="348" spans="1:11" x14ac:dyDescent="0.65">
      <c r="A348" s="136" t="s">
        <v>354</v>
      </c>
      <c r="B348" s="136" t="s">
        <v>1503</v>
      </c>
      <c r="C348" s="136" t="s">
        <v>33</v>
      </c>
      <c r="D348" s="136" t="s">
        <v>34</v>
      </c>
      <c r="E348" s="136" t="s">
        <v>1376</v>
      </c>
      <c r="F348" s="136" t="s">
        <v>1377</v>
      </c>
      <c r="G348" s="137">
        <v>21</v>
      </c>
      <c r="H348" s="136" t="s">
        <v>1376</v>
      </c>
      <c r="I348" s="77" t="s">
        <v>1411</v>
      </c>
      <c r="K348" s="77" t="s">
        <v>1410</v>
      </c>
    </row>
    <row r="349" spans="1:11" x14ac:dyDescent="0.65">
      <c r="A349" s="136" t="s">
        <v>355</v>
      </c>
      <c r="B349" s="136" t="s">
        <v>356</v>
      </c>
      <c r="C349" s="136" t="s">
        <v>33</v>
      </c>
      <c r="D349" s="136" t="s">
        <v>34</v>
      </c>
      <c r="E349" s="136" t="s">
        <v>1376</v>
      </c>
      <c r="F349" s="136" t="s">
        <v>1377</v>
      </c>
      <c r="G349" s="137">
        <v>21</v>
      </c>
      <c r="H349" s="136" t="s">
        <v>1376</v>
      </c>
      <c r="I349" s="77" t="s">
        <v>1411</v>
      </c>
      <c r="K349" s="77" t="s">
        <v>1410</v>
      </c>
    </row>
    <row r="350" spans="1:11" x14ac:dyDescent="0.65">
      <c r="A350" s="136" t="s">
        <v>357</v>
      </c>
      <c r="B350" s="136" t="s">
        <v>358</v>
      </c>
      <c r="C350" s="136" t="s">
        <v>33</v>
      </c>
      <c r="D350" s="136" t="s">
        <v>34</v>
      </c>
      <c r="E350" s="136" t="s">
        <v>1376</v>
      </c>
      <c r="F350" s="136" t="s">
        <v>1377</v>
      </c>
      <c r="G350" s="137">
        <v>21</v>
      </c>
      <c r="H350" s="136" t="s">
        <v>1376</v>
      </c>
      <c r="I350" s="77" t="s">
        <v>1411</v>
      </c>
      <c r="K350" s="77" t="s">
        <v>1410</v>
      </c>
    </row>
    <row r="351" spans="1:11" x14ac:dyDescent="0.65">
      <c r="A351" s="136" t="s">
        <v>944</v>
      </c>
      <c r="B351" s="136" t="s">
        <v>945</v>
      </c>
      <c r="C351" s="136" t="s">
        <v>37</v>
      </c>
      <c r="D351" s="136" t="s">
        <v>38</v>
      </c>
      <c r="E351" s="136" t="s">
        <v>1384</v>
      </c>
      <c r="F351" s="136" t="s">
        <v>1385</v>
      </c>
      <c r="G351" s="137">
        <v>23</v>
      </c>
      <c r="H351" s="136" t="s">
        <v>1384</v>
      </c>
      <c r="I351" s="77" t="s">
        <v>1411</v>
      </c>
      <c r="K351" s="77" t="s">
        <v>1413</v>
      </c>
    </row>
    <row r="352" spans="1:11" x14ac:dyDescent="0.65">
      <c r="A352" s="136" t="s">
        <v>359</v>
      </c>
      <c r="B352" s="136" t="s">
        <v>360</v>
      </c>
      <c r="C352" s="136" t="s">
        <v>33</v>
      </c>
      <c r="D352" s="136" t="s">
        <v>34</v>
      </c>
      <c r="E352" s="136" t="s">
        <v>1378</v>
      </c>
      <c r="F352" s="136" t="s">
        <v>1379</v>
      </c>
      <c r="G352" s="137">
        <v>21</v>
      </c>
      <c r="H352" s="136" t="s">
        <v>1378</v>
      </c>
      <c r="I352" s="77" t="s">
        <v>1411</v>
      </c>
      <c r="K352" s="77" t="s">
        <v>1410</v>
      </c>
    </row>
    <row r="353" spans="1:11" x14ac:dyDescent="0.65">
      <c r="A353" s="136" t="s">
        <v>361</v>
      </c>
      <c r="B353" s="136" t="s">
        <v>362</v>
      </c>
      <c r="C353" s="136" t="s">
        <v>33</v>
      </c>
      <c r="D353" s="136" t="s">
        <v>34</v>
      </c>
      <c r="E353" s="136" t="s">
        <v>1378</v>
      </c>
      <c r="F353" s="136" t="s">
        <v>1379</v>
      </c>
      <c r="G353" s="137">
        <v>21</v>
      </c>
      <c r="H353" s="136" t="s">
        <v>1378</v>
      </c>
      <c r="I353" s="77" t="s">
        <v>1411</v>
      </c>
      <c r="K353" s="77" t="s">
        <v>1410</v>
      </c>
    </row>
    <row r="354" spans="1:11" x14ac:dyDescent="0.65">
      <c r="A354" s="136" t="s">
        <v>363</v>
      </c>
      <c r="B354" s="136" t="s">
        <v>364</v>
      </c>
      <c r="C354" s="136" t="s">
        <v>33</v>
      </c>
      <c r="D354" s="136" t="s">
        <v>34</v>
      </c>
      <c r="E354" s="136" t="s">
        <v>1378</v>
      </c>
      <c r="F354" s="136" t="s">
        <v>1379</v>
      </c>
      <c r="G354" s="137">
        <v>21</v>
      </c>
      <c r="H354" s="136" t="s">
        <v>1378</v>
      </c>
      <c r="I354" s="77" t="s">
        <v>1411</v>
      </c>
      <c r="K354" s="77" t="s">
        <v>1410</v>
      </c>
    </row>
    <row r="355" spans="1:11" x14ac:dyDescent="0.65">
      <c r="A355" s="136" t="s">
        <v>365</v>
      </c>
      <c r="B355" s="136" t="s">
        <v>366</v>
      </c>
      <c r="C355" s="136" t="s">
        <v>33</v>
      </c>
      <c r="D355" s="136" t="s">
        <v>34</v>
      </c>
      <c r="E355" s="136" t="s">
        <v>1378</v>
      </c>
      <c r="F355" s="136" t="s">
        <v>1379</v>
      </c>
      <c r="G355" s="137">
        <v>21</v>
      </c>
      <c r="H355" s="136" t="s">
        <v>1378</v>
      </c>
      <c r="I355" s="77" t="s">
        <v>1411</v>
      </c>
      <c r="K355" s="77" t="s">
        <v>1410</v>
      </c>
    </row>
    <row r="356" spans="1:11" x14ac:dyDescent="0.65">
      <c r="A356" s="136" t="s">
        <v>367</v>
      </c>
      <c r="B356" s="136" t="s">
        <v>368</v>
      </c>
      <c r="C356" s="136" t="s">
        <v>33</v>
      </c>
      <c r="D356" s="136" t="s">
        <v>34</v>
      </c>
      <c r="E356" s="136" t="s">
        <v>1378</v>
      </c>
      <c r="F356" s="136" t="s">
        <v>1379</v>
      </c>
      <c r="G356" s="137">
        <v>21</v>
      </c>
      <c r="H356" s="136" t="s">
        <v>1378</v>
      </c>
      <c r="I356" s="77" t="s">
        <v>1411</v>
      </c>
      <c r="K356" s="77" t="s">
        <v>1410</v>
      </c>
    </row>
    <row r="357" spans="1:11" x14ac:dyDescent="0.65">
      <c r="A357" s="136" t="s">
        <v>369</v>
      </c>
      <c r="B357" s="136" t="s">
        <v>370</v>
      </c>
      <c r="C357" s="136" t="s">
        <v>33</v>
      </c>
      <c r="D357" s="136" t="s">
        <v>34</v>
      </c>
      <c r="E357" s="136" t="s">
        <v>1378</v>
      </c>
      <c r="F357" s="136" t="s">
        <v>1379</v>
      </c>
      <c r="G357" s="137">
        <v>21</v>
      </c>
      <c r="H357" s="136" t="s">
        <v>1378</v>
      </c>
      <c r="I357" s="77" t="s">
        <v>1411</v>
      </c>
      <c r="K357" s="77" t="s">
        <v>1410</v>
      </c>
    </row>
    <row r="358" spans="1:11" x14ac:dyDescent="0.65">
      <c r="A358" s="136" t="s">
        <v>371</v>
      </c>
      <c r="B358" s="136" t="s">
        <v>1504</v>
      </c>
      <c r="C358" s="136" t="s">
        <v>33</v>
      </c>
      <c r="D358" s="136" t="s">
        <v>34</v>
      </c>
      <c r="E358" s="136" t="s">
        <v>1380</v>
      </c>
      <c r="F358" s="136" t="s">
        <v>1381</v>
      </c>
      <c r="G358" s="137">
        <v>21</v>
      </c>
      <c r="H358" s="136" t="s">
        <v>1380</v>
      </c>
      <c r="I358" s="77" t="s">
        <v>1411</v>
      </c>
      <c r="K358" s="77" t="s">
        <v>1410</v>
      </c>
    </row>
    <row r="359" spans="1:11" x14ac:dyDescent="0.65">
      <c r="A359" s="136" t="s">
        <v>373</v>
      </c>
      <c r="B359" s="136" t="s">
        <v>1505</v>
      </c>
      <c r="C359" s="136" t="s">
        <v>33</v>
      </c>
      <c r="D359" s="136" t="s">
        <v>34</v>
      </c>
      <c r="E359" s="136" t="s">
        <v>1378</v>
      </c>
      <c r="F359" s="136" t="s">
        <v>1379</v>
      </c>
      <c r="G359" s="137">
        <v>21</v>
      </c>
      <c r="H359" s="136" t="s">
        <v>1378</v>
      </c>
      <c r="I359" s="77" t="s">
        <v>1411</v>
      </c>
      <c r="K359" s="77" t="s">
        <v>1410</v>
      </c>
    </row>
    <row r="360" spans="1:11" x14ac:dyDescent="0.65">
      <c r="A360" s="136" t="s">
        <v>374</v>
      </c>
      <c r="B360" s="136" t="s">
        <v>375</v>
      </c>
      <c r="C360" s="136" t="s">
        <v>33</v>
      </c>
      <c r="D360" s="136" t="s">
        <v>34</v>
      </c>
      <c r="E360" s="136" t="s">
        <v>1380</v>
      </c>
      <c r="F360" s="136" t="s">
        <v>1381</v>
      </c>
      <c r="G360" s="137">
        <v>21</v>
      </c>
      <c r="H360" s="136" t="s">
        <v>1380</v>
      </c>
      <c r="I360" s="77" t="s">
        <v>1411</v>
      </c>
      <c r="K360" s="77" t="s">
        <v>1410</v>
      </c>
    </row>
    <row r="361" spans="1:11" x14ac:dyDescent="0.65">
      <c r="A361" s="136" t="s">
        <v>376</v>
      </c>
      <c r="B361" s="136" t="s">
        <v>377</v>
      </c>
      <c r="C361" s="136" t="s">
        <v>33</v>
      </c>
      <c r="D361" s="136" t="s">
        <v>34</v>
      </c>
      <c r="E361" s="136" t="s">
        <v>1380</v>
      </c>
      <c r="F361" s="136" t="s">
        <v>1381</v>
      </c>
      <c r="G361" s="137">
        <v>21</v>
      </c>
      <c r="H361" s="136" t="s">
        <v>1380</v>
      </c>
      <c r="I361" s="77" t="s">
        <v>1411</v>
      </c>
      <c r="K361" s="77" t="s">
        <v>1410</v>
      </c>
    </row>
    <row r="362" spans="1:11" x14ac:dyDescent="0.65">
      <c r="A362" s="136" t="s">
        <v>378</v>
      </c>
      <c r="B362" s="136" t="s">
        <v>379</v>
      </c>
      <c r="C362" s="136" t="s">
        <v>33</v>
      </c>
      <c r="D362" s="136" t="s">
        <v>34</v>
      </c>
      <c r="E362" s="136" t="s">
        <v>1372</v>
      </c>
      <c r="F362" s="136" t="s">
        <v>1373</v>
      </c>
      <c r="G362" s="137">
        <v>21</v>
      </c>
      <c r="H362" s="136" t="s">
        <v>1372</v>
      </c>
      <c r="I362" s="77" t="s">
        <v>1411</v>
      </c>
      <c r="K362" s="77" t="s">
        <v>1410</v>
      </c>
    </row>
    <row r="363" spans="1:11" x14ac:dyDescent="0.65">
      <c r="A363" s="136" t="s">
        <v>380</v>
      </c>
      <c r="B363" s="136" t="s">
        <v>381</v>
      </c>
      <c r="C363" s="136" t="s">
        <v>33</v>
      </c>
      <c r="D363" s="136" t="s">
        <v>34</v>
      </c>
      <c r="E363" s="136" t="s">
        <v>1372</v>
      </c>
      <c r="F363" s="136" t="s">
        <v>1373</v>
      </c>
      <c r="G363" s="137">
        <v>21</v>
      </c>
      <c r="H363" s="136" t="s">
        <v>1372</v>
      </c>
      <c r="I363" s="77" t="s">
        <v>1411</v>
      </c>
      <c r="K363" s="77" t="s">
        <v>1410</v>
      </c>
    </row>
    <row r="364" spans="1:11" x14ac:dyDescent="0.65">
      <c r="A364" s="136" t="s">
        <v>390</v>
      </c>
      <c r="B364" s="136" t="s">
        <v>391</v>
      </c>
      <c r="C364" s="136" t="s">
        <v>35</v>
      </c>
      <c r="D364" s="136" t="s">
        <v>36</v>
      </c>
      <c r="E364" s="136" t="s">
        <v>1382</v>
      </c>
      <c r="F364" s="136" t="s">
        <v>1383</v>
      </c>
      <c r="G364" s="137">
        <v>22</v>
      </c>
      <c r="H364" s="136" t="s">
        <v>1382</v>
      </c>
      <c r="I364" s="77" t="s">
        <v>1411</v>
      </c>
      <c r="K364" s="77" t="s">
        <v>1410</v>
      </c>
    </row>
    <row r="365" spans="1:11" x14ac:dyDescent="0.65">
      <c r="A365" s="136" t="s">
        <v>392</v>
      </c>
      <c r="B365" s="136" t="s">
        <v>1506</v>
      </c>
      <c r="C365" s="136" t="s">
        <v>35</v>
      </c>
      <c r="D365" s="136" t="s">
        <v>36</v>
      </c>
      <c r="E365" s="136" t="s">
        <v>1382</v>
      </c>
      <c r="F365" s="136" t="s">
        <v>1383</v>
      </c>
      <c r="G365" s="137">
        <v>22</v>
      </c>
      <c r="H365" s="136" t="s">
        <v>1382</v>
      </c>
      <c r="I365" s="77" t="s">
        <v>1411</v>
      </c>
      <c r="K365" s="77" t="s">
        <v>1410</v>
      </c>
    </row>
    <row r="366" spans="1:11" x14ac:dyDescent="0.65">
      <c r="A366" s="136" t="s">
        <v>393</v>
      </c>
      <c r="B366" s="136" t="s">
        <v>394</v>
      </c>
      <c r="C366" s="136" t="s">
        <v>35</v>
      </c>
      <c r="D366" s="136" t="s">
        <v>36</v>
      </c>
      <c r="E366" s="136" t="s">
        <v>1382</v>
      </c>
      <c r="F366" s="136" t="s">
        <v>1383</v>
      </c>
      <c r="G366" s="137">
        <v>22</v>
      </c>
      <c r="H366" s="136" t="s">
        <v>1382</v>
      </c>
      <c r="I366" s="77" t="s">
        <v>1411</v>
      </c>
      <c r="K366" s="77" t="s">
        <v>1410</v>
      </c>
    </row>
    <row r="367" spans="1:11" x14ac:dyDescent="0.65">
      <c r="A367" s="136" t="s">
        <v>395</v>
      </c>
      <c r="B367" s="136" t="s">
        <v>396</v>
      </c>
      <c r="C367" s="136" t="s">
        <v>35</v>
      </c>
      <c r="D367" s="136" t="s">
        <v>36</v>
      </c>
      <c r="E367" s="136" t="s">
        <v>1382</v>
      </c>
      <c r="F367" s="136" t="s">
        <v>1383</v>
      </c>
      <c r="G367" s="137">
        <v>22</v>
      </c>
      <c r="H367" s="136" t="s">
        <v>1382</v>
      </c>
      <c r="I367" s="77" t="s">
        <v>1411</v>
      </c>
      <c r="K367" s="77" t="s">
        <v>1410</v>
      </c>
    </row>
    <row r="368" spans="1:11" x14ac:dyDescent="0.65">
      <c r="A368" s="136" t="s">
        <v>397</v>
      </c>
      <c r="B368" s="136" t="s">
        <v>398</v>
      </c>
      <c r="C368" s="136" t="s">
        <v>35</v>
      </c>
      <c r="D368" s="136" t="s">
        <v>36</v>
      </c>
      <c r="E368" s="136" t="s">
        <v>1382</v>
      </c>
      <c r="F368" s="136" t="s">
        <v>1383</v>
      </c>
      <c r="G368" s="137">
        <v>22</v>
      </c>
      <c r="H368" s="136" t="s">
        <v>1382</v>
      </c>
      <c r="I368" s="77" t="s">
        <v>1411</v>
      </c>
      <c r="K368" s="77" t="s">
        <v>1410</v>
      </c>
    </row>
    <row r="369" spans="1:11" x14ac:dyDescent="0.65">
      <c r="A369" s="136" t="s">
        <v>382</v>
      </c>
      <c r="B369" s="136" t="s">
        <v>383</v>
      </c>
      <c r="C369" s="136" t="s">
        <v>33</v>
      </c>
      <c r="D369" s="136" t="s">
        <v>34</v>
      </c>
      <c r="E369" s="136" t="s">
        <v>1372</v>
      </c>
      <c r="F369" s="136" t="s">
        <v>1373</v>
      </c>
      <c r="G369" s="137">
        <v>21</v>
      </c>
      <c r="H369" s="136" t="s">
        <v>1372</v>
      </c>
      <c r="I369" s="77" t="s">
        <v>1411</v>
      </c>
      <c r="K369" s="77" t="s">
        <v>1410</v>
      </c>
    </row>
    <row r="370" spans="1:11" x14ac:dyDescent="0.65">
      <c r="A370" s="136" t="s">
        <v>384</v>
      </c>
      <c r="B370" s="136" t="s">
        <v>385</v>
      </c>
      <c r="C370" s="136" t="s">
        <v>33</v>
      </c>
      <c r="D370" s="136" t="s">
        <v>34</v>
      </c>
      <c r="E370" s="136" t="s">
        <v>1372</v>
      </c>
      <c r="F370" s="136" t="s">
        <v>1373</v>
      </c>
      <c r="G370" s="137">
        <v>21</v>
      </c>
      <c r="H370" s="136" t="s">
        <v>1372</v>
      </c>
      <c r="I370" s="77" t="s">
        <v>1411</v>
      </c>
      <c r="K370" s="77" t="s">
        <v>1410</v>
      </c>
    </row>
    <row r="371" spans="1:11" x14ac:dyDescent="0.65">
      <c r="A371" s="136" t="s">
        <v>220</v>
      </c>
      <c r="B371" s="136" t="s">
        <v>221</v>
      </c>
      <c r="C371" s="136" t="s">
        <v>19</v>
      </c>
      <c r="D371" s="136" t="s">
        <v>20</v>
      </c>
      <c r="E371" s="136" t="s">
        <v>1344</v>
      </c>
      <c r="F371" s="136" t="s">
        <v>1345</v>
      </c>
      <c r="G371" s="137">
        <v>14</v>
      </c>
      <c r="H371" s="136" t="s">
        <v>1344</v>
      </c>
      <c r="I371" s="77" t="s">
        <v>1411</v>
      </c>
      <c r="K371" s="77" t="s">
        <v>1410</v>
      </c>
    </row>
    <row r="372" spans="1:11" x14ac:dyDescent="0.65">
      <c r="A372" s="136" t="s">
        <v>222</v>
      </c>
      <c r="B372" s="136" t="s">
        <v>1507</v>
      </c>
      <c r="C372" s="136" t="s">
        <v>21</v>
      </c>
      <c r="D372" s="136" t="s">
        <v>22</v>
      </c>
      <c r="E372" s="136" t="s">
        <v>1346</v>
      </c>
      <c r="F372" s="136" t="s">
        <v>1347</v>
      </c>
      <c r="G372" s="137">
        <v>15</v>
      </c>
      <c r="H372" s="136" t="s">
        <v>1346</v>
      </c>
      <c r="I372" s="77" t="s">
        <v>1411</v>
      </c>
      <c r="K372" s="77" t="s">
        <v>1410</v>
      </c>
    </row>
    <row r="373" spans="1:11" x14ac:dyDescent="0.65">
      <c r="A373" s="136" t="s">
        <v>224</v>
      </c>
      <c r="B373" s="136" t="s">
        <v>1508</v>
      </c>
      <c r="C373" s="136" t="s">
        <v>21</v>
      </c>
      <c r="D373" s="136" t="s">
        <v>22</v>
      </c>
      <c r="E373" s="136" t="s">
        <v>1348</v>
      </c>
      <c r="F373" s="136" t="s">
        <v>1349</v>
      </c>
      <c r="G373" s="137">
        <v>15</v>
      </c>
      <c r="H373" s="136" t="s">
        <v>1348</v>
      </c>
      <c r="I373" s="77" t="s">
        <v>1411</v>
      </c>
      <c r="K373" s="77" t="s">
        <v>1410</v>
      </c>
    </row>
    <row r="374" spans="1:11" x14ac:dyDescent="0.65">
      <c r="A374" s="136" t="s">
        <v>227</v>
      </c>
      <c r="B374" s="136" t="s">
        <v>228</v>
      </c>
      <c r="C374" s="136" t="s">
        <v>23</v>
      </c>
      <c r="D374" s="136" t="s">
        <v>24</v>
      </c>
      <c r="E374" s="136" t="s">
        <v>1352</v>
      </c>
      <c r="F374" s="136" t="s">
        <v>1353</v>
      </c>
      <c r="G374" s="137">
        <v>16</v>
      </c>
      <c r="H374" s="136" t="s">
        <v>1352</v>
      </c>
      <c r="I374" s="77" t="s">
        <v>1411</v>
      </c>
      <c r="K374" s="77" t="s">
        <v>1410</v>
      </c>
    </row>
    <row r="375" spans="1:11" x14ac:dyDescent="0.65">
      <c r="A375" s="136" t="s">
        <v>1162</v>
      </c>
      <c r="B375" s="136" t="s">
        <v>399</v>
      </c>
      <c r="C375" s="136" t="s">
        <v>37</v>
      </c>
      <c r="D375" s="136" t="s">
        <v>38</v>
      </c>
      <c r="E375" s="136" t="s">
        <v>1384</v>
      </c>
      <c r="F375" s="136" t="s">
        <v>1385</v>
      </c>
      <c r="G375" s="137">
        <v>23</v>
      </c>
      <c r="H375" s="136" t="s">
        <v>1384</v>
      </c>
      <c r="I375" s="77" t="s">
        <v>1409</v>
      </c>
      <c r="J375" s="77">
        <v>42643</v>
      </c>
      <c r="K375" s="77" t="s">
        <v>1410</v>
      </c>
    </row>
    <row r="376" spans="1:11" x14ac:dyDescent="0.65">
      <c r="A376" s="136" t="s">
        <v>1163</v>
      </c>
      <c r="B376" s="136" t="s">
        <v>400</v>
      </c>
      <c r="C376" s="136" t="s">
        <v>37</v>
      </c>
      <c r="D376" s="136" t="s">
        <v>38</v>
      </c>
      <c r="E376" s="136" t="s">
        <v>1384</v>
      </c>
      <c r="F376" s="136" t="s">
        <v>1385</v>
      </c>
      <c r="G376" s="137">
        <v>23</v>
      </c>
      <c r="H376" s="136" t="s">
        <v>1384</v>
      </c>
      <c r="I376" s="77" t="s">
        <v>1409</v>
      </c>
      <c r="J376" s="77">
        <v>42643</v>
      </c>
      <c r="K376" s="77" t="s">
        <v>1410</v>
      </c>
    </row>
    <row r="377" spans="1:11" x14ac:dyDescent="0.65">
      <c r="A377" s="136" t="s">
        <v>1164</v>
      </c>
      <c r="B377" s="136" t="s">
        <v>1165</v>
      </c>
      <c r="C377" s="136" t="s">
        <v>37</v>
      </c>
      <c r="D377" s="136" t="s">
        <v>38</v>
      </c>
      <c r="E377" s="136" t="s">
        <v>1384</v>
      </c>
      <c r="F377" s="136" t="s">
        <v>1385</v>
      </c>
      <c r="G377" s="137">
        <v>23</v>
      </c>
      <c r="H377" s="136" t="s">
        <v>1384</v>
      </c>
      <c r="I377" s="77" t="s">
        <v>1409</v>
      </c>
      <c r="J377" s="77">
        <v>42643</v>
      </c>
      <c r="K377" s="77" t="s">
        <v>1410</v>
      </c>
    </row>
    <row r="378" spans="1:11" x14ac:dyDescent="0.65">
      <c r="A378" s="136" t="s">
        <v>1166</v>
      </c>
      <c r="B378" s="136" t="s">
        <v>401</v>
      </c>
      <c r="C378" s="136" t="s">
        <v>37</v>
      </c>
      <c r="D378" s="136" t="s">
        <v>38</v>
      </c>
      <c r="E378" s="136" t="s">
        <v>1384</v>
      </c>
      <c r="F378" s="136" t="s">
        <v>1385</v>
      </c>
      <c r="G378" s="137">
        <v>23</v>
      </c>
      <c r="H378" s="136" t="s">
        <v>1384</v>
      </c>
      <c r="I378" s="77" t="s">
        <v>1409</v>
      </c>
      <c r="J378" s="77">
        <v>42643</v>
      </c>
      <c r="K378" s="77" t="s">
        <v>1410</v>
      </c>
    </row>
    <row r="379" spans="1:11" x14ac:dyDescent="0.65">
      <c r="A379" s="136" t="s">
        <v>1167</v>
      </c>
      <c r="B379" s="136" t="s">
        <v>402</v>
      </c>
      <c r="C379" s="136" t="s">
        <v>37</v>
      </c>
      <c r="D379" s="136" t="s">
        <v>38</v>
      </c>
      <c r="E379" s="136" t="s">
        <v>1384</v>
      </c>
      <c r="F379" s="136" t="s">
        <v>1385</v>
      </c>
      <c r="G379" s="137">
        <v>23</v>
      </c>
      <c r="H379" s="136" t="s">
        <v>1384</v>
      </c>
      <c r="I379" s="77" t="s">
        <v>1409</v>
      </c>
      <c r="J379" s="77">
        <v>42643</v>
      </c>
      <c r="K379" s="77" t="s">
        <v>1410</v>
      </c>
    </row>
    <row r="380" spans="1:11" x14ac:dyDescent="0.65">
      <c r="A380" s="136" t="s">
        <v>1168</v>
      </c>
      <c r="B380" s="136" t="s">
        <v>1509</v>
      </c>
      <c r="C380" s="136" t="s">
        <v>37</v>
      </c>
      <c r="D380" s="136" t="s">
        <v>38</v>
      </c>
      <c r="E380" s="136" t="s">
        <v>1384</v>
      </c>
      <c r="F380" s="136" t="s">
        <v>1385</v>
      </c>
      <c r="G380" s="137">
        <v>23</v>
      </c>
      <c r="H380" s="136" t="s">
        <v>1384</v>
      </c>
      <c r="I380" s="77" t="s">
        <v>1409</v>
      </c>
      <c r="J380" s="77">
        <v>42643</v>
      </c>
      <c r="K380" s="77" t="s">
        <v>1410</v>
      </c>
    </row>
    <row r="381" spans="1:11" x14ac:dyDescent="0.65">
      <c r="A381" s="136" t="s">
        <v>1169</v>
      </c>
      <c r="B381" s="136" t="s">
        <v>404</v>
      </c>
      <c r="C381" s="136" t="s">
        <v>37</v>
      </c>
      <c r="D381" s="136" t="s">
        <v>38</v>
      </c>
      <c r="E381" s="136" t="s">
        <v>1384</v>
      </c>
      <c r="F381" s="136" t="s">
        <v>1385</v>
      </c>
      <c r="G381" s="137">
        <v>23</v>
      </c>
      <c r="H381" s="136" t="s">
        <v>1384</v>
      </c>
      <c r="I381" s="77" t="s">
        <v>1409</v>
      </c>
      <c r="J381" s="77">
        <v>42643</v>
      </c>
      <c r="K381" s="77" t="s">
        <v>1410</v>
      </c>
    </row>
    <row r="382" spans="1:11" x14ac:dyDescent="0.65">
      <c r="A382" s="136" t="s">
        <v>405</v>
      </c>
      <c r="B382" s="136" t="s">
        <v>406</v>
      </c>
      <c r="C382" s="136" t="s">
        <v>37</v>
      </c>
      <c r="D382" s="136" t="s">
        <v>38</v>
      </c>
      <c r="E382" s="136" t="s">
        <v>1384</v>
      </c>
      <c r="F382" s="136" t="s">
        <v>1385</v>
      </c>
      <c r="G382" s="137">
        <v>23</v>
      </c>
      <c r="H382" s="136" t="s">
        <v>1384</v>
      </c>
      <c r="I382" s="77" t="s">
        <v>1411</v>
      </c>
      <c r="K382" s="77" t="s">
        <v>1410</v>
      </c>
    </row>
    <row r="383" spans="1:11" x14ac:dyDescent="0.65">
      <c r="A383" s="136" t="s">
        <v>407</v>
      </c>
      <c r="B383" s="136" t="s">
        <v>408</v>
      </c>
      <c r="C383" s="136" t="s">
        <v>37</v>
      </c>
      <c r="D383" s="136" t="s">
        <v>38</v>
      </c>
      <c r="E383" s="136" t="s">
        <v>1384</v>
      </c>
      <c r="F383" s="136" t="s">
        <v>1385</v>
      </c>
      <c r="G383" s="137">
        <v>23</v>
      </c>
      <c r="H383" s="136" t="s">
        <v>1384</v>
      </c>
      <c r="I383" s="77" t="s">
        <v>1411</v>
      </c>
      <c r="K383" s="77" t="s">
        <v>1410</v>
      </c>
    </row>
    <row r="384" spans="1:11" x14ac:dyDescent="0.65">
      <c r="A384" s="136" t="s">
        <v>1170</v>
      </c>
      <c r="B384" s="136" t="s">
        <v>409</v>
      </c>
      <c r="C384" s="136" t="s">
        <v>37</v>
      </c>
      <c r="D384" s="136" t="s">
        <v>38</v>
      </c>
      <c r="E384" s="136" t="s">
        <v>1384</v>
      </c>
      <c r="F384" s="136" t="s">
        <v>1385</v>
      </c>
      <c r="G384" s="137">
        <v>23</v>
      </c>
      <c r="H384" s="136" t="s">
        <v>1384</v>
      </c>
      <c r="I384" s="77" t="s">
        <v>1409</v>
      </c>
      <c r="J384" s="77">
        <v>42643</v>
      </c>
      <c r="K384" s="77" t="s">
        <v>1410</v>
      </c>
    </row>
    <row r="385" spans="1:11" x14ac:dyDescent="0.65">
      <c r="A385" s="136" t="s">
        <v>1171</v>
      </c>
      <c r="B385" s="136" t="s">
        <v>410</v>
      </c>
      <c r="C385" s="136" t="s">
        <v>37</v>
      </c>
      <c r="D385" s="136" t="s">
        <v>38</v>
      </c>
      <c r="E385" s="136" t="s">
        <v>1384</v>
      </c>
      <c r="F385" s="136" t="s">
        <v>1385</v>
      </c>
      <c r="G385" s="137">
        <v>23</v>
      </c>
      <c r="H385" s="136" t="s">
        <v>1384</v>
      </c>
      <c r="I385" s="77" t="s">
        <v>1409</v>
      </c>
      <c r="J385" s="77">
        <v>42643</v>
      </c>
      <c r="K385" s="77" t="s">
        <v>1410</v>
      </c>
    </row>
    <row r="386" spans="1:11" x14ac:dyDescent="0.65">
      <c r="A386" s="136" t="s">
        <v>1172</v>
      </c>
      <c r="B386" s="136" t="s">
        <v>411</v>
      </c>
      <c r="C386" s="136" t="s">
        <v>37</v>
      </c>
      <c r="D386" s="136" t="s">
        <v>38</v>
      </c>
      <c r="E386" s="136" t="s">
        <v>1384</v>
      </c>
      <c r="F386" s="136" t="s">
        <v>1385</v>
      </c>
      <c r="G386" s="137">
        <v>23</v>
      </c>
      <c r="H386" s="136" t="s">
        <v>1384</v>
      </c>
      <c r="I386" s="77" t="s">
        <v>1409</v>
      </c>
      <c r="J386" s="77">
        <v>42643</v>
      </c>
      <c r="K386" s="77" t="s">
        <v>1410</v>
      </c>
    </row>
    <row r="387" spans="1:11" x14ac:dyDescent="0.65">
      <c r="A387" s="136" t="s">
        <v>225</v>
      </c>
      <c r="B387" s="136" t="s">
        <v>226</v>
      </c>
      <c r="C387" s="136" t="s">
        <v>732</v>
      </c>
      <c r="D387" s="136" t="s">
        <v>733</v>
      </c>
      <c r="E387" s="136" t="s">
        <v>1350</v>
      </c>
      <c r="F387" s="136" t="s">
        <v>1351</v>
      </c>
      <c r="G387" s="137">
        <v>163</v>
      </c>
      <c r="H387" s="136" t="s">
        <v>1350</v>
      </c>
      <c r="I387" s="77" t="s">
        <v>1411</v>
      </c>
      <c r="K387" s="77" t="s">
        <v>1410</v>
      </c>
    </row>
    <row r="388" spans="1:11" x14ac:dyDescent="0.65">
      <c r="A388" s="136" t="s">
        <v>946</v>
      </c>
      <c r="B388" s="136" t="s">
        <v>947</v>
      </c>
      <c r="C388" s="136" t="s">
        <v>21</v>
      </c>
      <c r="D388" s="136" t="s">
        <v>22</v>
      </c>
      <c r="E388" s="136" t="s">
        <v>1346</v>
      </c>
      <c r="F388" s="136" t="s">
        <v>1347</v>
      </c>
      <c r="G388" s="137">
        <v>15</v>
      </c>
      <c r="H388" s="136" t="s">
        <v>1346</v>
      </c>
      <c r="I388" s="77" t="s">
        <v>1411</v>
      </c>
      <c r="K388" s="77" t="s">
        <v>1413</v>
      </c>
    </row>
    <row r="389" spans="1:11" x14ac:dyDescent="0.65">
      <c r="A389" s="136" t="s">
        <v>412</v>
      </c>
      <c r="B389" s="136" t="s">
        <v>1510</v>
      </c>
      <c r="C389" s="136" t="s">
        <v>37</v>
      </c>
      <c r="D389" s="136" t="s">
        <v>38</v>
      </c>
      <c r="E389" s="136" t="s">
        <v>1384</v>
      </c>
      <c r="F389" s="136" t="s">
        <v>1385</v>
      </c>
      <c r="G389" s="137">
        <v>23</v>
      </c>
      <c r="H389" s="136" t="s">
        <v>1384</v>
      </c>
      <c r="I389" s="77" t="s">
        <v>1411</v>
      </c>
      <c r="K389" s="77" t="s">
        <v>1410</v>
      </c>
    </row>
    <row r="390" spans="1:11" x14ac:dyDescent="0.65">
      <c r="A390" s="136" t="s">
        <v>386</v>
      </c>
      <c r="B390" s="136" t="s">
        <v>387</v>
      </c>
      <c r="C390" s="136" t="s">
        <v>33</v>
      </c>
      <c r="D390" s="136" t="s">
        <v>34</v>
      </c>
      <c r="E390" s="136" t="s">
        <v>1372</v>
      </c>
      <c r="F390" s="136" t="s">
        <v>1373</v>
      </c>
      <c r="G390" s="137">
        <v>21</v>
      </c>
      <c r="H390" s="136" t="s">
        <v>1372</v>
      </c>
      <c r="I390" s="77" t="s">
        <v>1411</v>
      </c>
      <c r="K390" s="77" t="s">
        <v>1410</v>
      </c>
    </row>
    <row r="391" spans="1:11" x14ac:dyDescent="0.65">
      <c r="A391" s="136" t="s">
        <v>388</v>
      </c>
      <c r="B391" s="136" t="s">
        <v>389</v>
      </c>
      <c r="C391" s="136" t="s">
        <v>33</v>
      </c>
      <c r="D391" s="136" t="s">
        <v>34</v>
      </c>
      <c r="E391" s="136" t="s">
        <v>1372</v>
      </c>
      <c r="F391" s="136" t="s">
        <v>1373</v>
      </c>
      <c r="G391" s="137">
        <v>21</v>
      </c>
      <c r="H391" s="136" t="s">
        <v>1372</v>
      </c>
      <c r="I391" s="77" t="s">
        <v>1411</v>
      </c>
      <c r="K391" s="77" t="s">
        <v>1410</v>
      </c>
    </row>
    <row r="392" spans="1:11" x14ac:dyDescent="0.65">
      <c r="A392" s="136" t="s">
        <v>1173</v>
      </c>
      <c r="B392" s="136" t="s">
        <v>1174</v>
      </c>
      <c r="C392" s="136" t="s">
        <v>33</v>
      </c>
      <c r="D392" s="136" t="s">
        <v>34</v>
      </c>
      <c r="E392" s="136" t="s">
        <v>1372</v>
      </c>
      <c r="F392" s="136" t="s">
        <v>1373</v>
      </c>
      <c r="G392" s="137">
        <v>21</v>
      </c>
      <c r="H392" s="136" t="s">
        <v>1372</v>
      </c>
      <c r="I392" s="77" t="s">
        <v>1409</v>
      </c>
      <c r="J392" s="77">
        <v>42643</v>
      </c>
      <c r="K392" s="77" t="s">
        <v>1410</v>
      </c>
    </row>
    <row r="393" spans="1:11" x14ac:dyDescent="0.65">
      <c r="A393" s="136" t="s">
        <v>503</v>
      </c>
      <c r="B393" s="136" t="s">
        <v>1511</v>
      </c>
      <c r="C393" s="136" t="s">
        <v>33</v>
      </c>
      <c r="D393" s="136" t="s">
        <v>34</v>
      </c>
      <c r="E393" s="136" t="s">
        <v>1372</v>
      </c>
      <c r="F393" s="136" t="s">
        <v>1373</v>
      </c>
      <c r="G393" s="137">
        <v>21</v>
      </c>
      <c r="H393" s="136" t="s">
        <v>1372</v>
      </c>
      <c r="I393" s="77" t="s">
        <v>1411</v>
      </c>
      <c r="K393" s="77" t="s">
        <v>1410</v>
      </c>
    </row>
    <row r="394" spans="1:11" x14ac:dyDescent="0.65">
      <c r="A394" s="136" t="s">
        <v>948</v>
      </c>
      <c r="B394" s="136" t="s">
        <v>949</v>
      </c>
      <c r="C394" s="136" t="s">
        <v>33</v>
      </c>
      <c r="D394" s="136" t="s">
        <v>34</v>
      </c>
      <c r="E394" s="136" t="s">
        <v>1372</v>
      </c>
      <c r="F394" s="136" t="s">
        <v>1373</v>
      </c>
      <c r="G394" s="137">
        <v>21</v>
      </c>
      <c r="H394" s="136" t="s">
        <v>1372</v>
      </c>
      <c r="I394" s="77" t="s">
        <v>1411</v>
      </c>
      <c r="K394" s="77" t="s">
        <v>1413</v>
      </c>
    </row>
    <row r="395" spans="1:11" x14ac:dyDescent="0.65">
      <c r="A395" s="136" t="s">
        <v>504</v>
      </c>
      <c r="B395" s="136" t="s">
        <v>505</v>
      </c>
      <c r="C395" s="136" t="s">
        <v>33</v>
      </c>
      <c r="D395" s="136" t="s">
        <v>34</v>
      </c>
      <c r="E395" s="136" t="s">
        <v>1372</v>
      </c>
      <c r="F395" s="136" t="s">
        <v>1373</v>
      </c>
      <c r="G395" s="137">
        <v>21</v>
      </c>
      <c r="H395" s="136" t="s">
        <v>1372</v>
      </c>
      <c r="I395" s="77" t="s">
        <v>1411</v>
      </c>
      <c r="K395" s="77" t="s">
        <v>1410</v>
      </c>
    </row>
    <row r="396" spans="1:11" x14ac:dyDescent="0.65">
      <c r="A396" s="136" t="s">
        <v>950</v>
      </c>
      <c r="B396" s="136" t="s">
        <v>951</v>
      </c>
      <c r="C396" s="136" t="s">
        <v>41</v>
      </c>
      <c r="D396" s="136" t="s">
        <v>42</v>
      </c>
      <c r="E396" s="136" t="s">
        <v>1398</v>
      </c>
      <c r="F396" s="136" t="s">
        <v>1399</v>
      </c>
      <c r="G396" s="137">
        <v>25</v>
      </c>
      <c r="H396" s="136" t="s">
        <v>1398</v>
      </c>
      <c r="I396" s="77" t="s">
        <v>1411</v>
      </c>
      <c r="K396" s="77" t="s">
        <v>1413</v>
      </c>
    </row>
    <row r="397" spans="1:11" x14ac:dyDescent="0.65">
      <c r="A397" s="136" t="s">
        <v>506</v>
      </c>
      <c r="B397" s="136" t="s">
        <v>507</v>
      </c>
      <c r="C397" s="136" t="s">
        <v>33</v>
      </c>
      <c r="D397" s="136" t="s">
        <v>34</v>
      </c>
      <c r="E397" s="136" t="s">
        <v>1372</v>
      </c>
      <c r="F397" s="136" t="s">
        <v>1373</v>
      </c>
      <c r="G397" s="137">
        <v>21</v>
      </c>
      <c r="H397" s="136" t="s">
        <v>1372</v>
      </c>
      <c r="I397" s="77" t="s">
        <v>1411</v>
      </c>
      <c r="K397" s="77" t="s">
        <v>1410</v>
      </c>
    </row>
    <row r="398" spans="1:11" x14ac:dyDescent="0.65">
      <c r="A398" s="136" t="s">
        <v>508</v>
      </c>
      <c r="B398" s="136" t="s">
        <v>509</v>
      </c>
      <c r="C398" s="136" t="s">
        <v>33</v>
      </c>
      <c r="D398" s="136" t="s">
        <v>34</v>
      </c>
      <c r="E398" s="136" t="s">
        <v>1372</v>
      </c>
      <c r="F398" s="136" t="s">
        <v>1373</v>
      </c>
      <c r="G398" s="137">
        <v>21</v>
      </c>
      <c r="H398" s="136" t="s">
        <v>1372</v>
      </c>
      <c r="I398" s="77" t="s">
        <v>1411</v>
      </c>
      <c r="K398" s="77" t="s">
        <v>1410</v>
      </c>
    </row>
    <row r="399" spans="1:11" x14ac:dyDescent="0.65">
      <c r="A399" s="136" t="s">
        <v>510</v>
      </c>
      <c r="B399" s="136" t="s">
        <v>511</v>
      </c>
      <c r="C399" s="136" t="s">
        <v>33</v>
      </c>
      <c r="D399" s="136" t="s">
        <v>34</v>
      </c>
      <c r="E399" s="136" t="s">
        <v>1372</v>
      </c>
      <c r="F399" s="136" t="s">
        <v>1373</v>
      </c>
      <c r="G399" s="137">
        <v>21</v>
      </c>
      <c r="H399" s="136" t="s">
        <v>1372</v>
      </c>
      <c r="I399" s="77" t="s">
        <v>1411</v>
      </c>
      <c r="K399" s="77" t="s">
        <v>1410</v>
      </c>
    </row>
    <row r="400" spans="1:11" x14ac:dyDescent="0.65">
      <c r="A400" s="136" t="s">
        <v>512</v>
      </c>
      <c r="B400" s="136" t="s">
        <v>1512</v>
      </c>
      <c r="C400" s="136" t="s">
        <v>41</v>
      </c>
      <c r="D400" s="136" t="s">
        <v>42</v>
      </c>
      <c r="E400" s="136" t="s">
        <v>1392</v>
      </c>
      <c r="F400" s="136" t="s">
        <v>1393</v>
      </c>
      <c r="G400" s="137">
        <v>25</v>
      </c>
      <c r="H400" s="136" t="s">
        <v>1392</v>
      </c>
      <c r="I400" s="77" t="s">
        <v>1411</v>
      </c>
      <c r="K400" s="77" t="s">
        <v>1410</v>
      </c>
    </row>
    <row r="401" spans="1:11" x14ac:dyDescent="0.65">
      <c r="A401" s="136" t="s">
        <v>513</v>
      </c>
      <c r="B401" s="136" t="s">
        <v>514</v>
      </c>
      <c r="C401" s="136" t="s">
        <v>41</v>
      </c>
      <c r="D401" s="136" t="s">
        <v>42</v>
      </c>
      <c r="E401" s="136" t="s">
        <v>1394</v>
      </c>
      <c r="F401" s="136" t="s">
        <v>1395</v>
      </c>
      <c r="G401" s="137">
        <v>25</v>
      </c>
      <c r="H401" s="136" t="s">
        <v>1394</v>
      </c>
      <c r="I401" s="77" t="s">
        <v>1411</v>
      </c>
      <c r="K401" s="77" t="s">
        <v>1410</v>
      </c>
    </row>
    <row r="402" spans="1:11" x14ac:dyDescent="0.65">
      <c r="A402" s="136" t="s">
        <v>952</v>
      </c>
      <c r="B402" s="136" t="s">
        <v>953</v>
      </c>
      <c r="C402" s="136" t="s">
        <v>33</v>
      </c>
      <c r="D402" s="136" t="s">
        <v>34</v>
      </c>
      <c r="E402" s="136" t="s">
        <v>1372</v>
      </c>
      <c r="F402" s="136" t="s">
        <v>1373</v>
      </c>
      <c r="G402" s="137">
        <v>21</v>
      </c>
      <c r="H402" s="136" t="s">
        <v>1372</v>
      </c>
      <c r="I402" s="77" t="s">
        <v>1411</v>
      </c>
      <c r="K402" s="77" t="s">
        <v>1413</v>
      </c>
    </row>
    <row r="403" spans="1:11" x14ac:dyDescent="0.65">
      <c r="A403" s="136" t="s">
        <v>515</v>
      </c>
      <c r="B403" s="136" t="s">
        <v>1513</v>
      </c>
      <c r="C403" s="136" t="s">
        <v>41</v>
      </c>
      <c r="D403" s="136" t="s">
        <v>42</v>
      </c>
      <c r="E403" s="136" t="s">
        <v>1396</v>
      </c>
      <c r="F403" s="136" t="s">
        <v>1397</v>
      </c>
      <c r="G403" s="137">
        <v>25</v>
      </c>
      <c r="H403" s="136" t="s">
        <v>1396</v>
      </c>
      <c r="I403" s="77" t="s">
        <v>1411</v>
      </c>
      <c r="K403" s="77" t="s">
        <v>1410</v>
      </c>
    </row>
    <row r="404" spans="1:11" x14ac:dyDescent="0.65">
      <c r="A404" s="136" t="s">
        <v>516</v>
      </c>
      <c r="B404" s="136" t="s">
        <v>1514</v>
      </c>
      <c r="C404" s="136" t="s">
        <v>41</v>
      </c>
      <c r="D404" s="136" t="s">
        <v>42</v>
      </c>
      <c r="E404" s="136" t="s">
        <v>1396</v>
      </c>
      <c r="F404" s="136" t="s">
        <v>1397</v>
      </c>
      <c r="G404" s="137">
        <v>25</v>
      </c>
      <c r="H404" s="136" t="s">
        <v>1396</v>
      </c>
      <c r="I404" s="77" t="s">
        <v>1411</v>
      </c>
      <c r="K404" s="77" t="s">
        <v>1410</v>
      </c>
    </row>
    <row r="405" spans="1:11" x14ac:dyDescent="0.65">
      <c r="A405" s="136" t="s">
        <v>1175</v>
      </c>
      <c r="B405" s="136" t="s">
        <v>1176</v>
      </c>
      <c r="C405" s="136" t="s">
        <v>41</v>
      </c>
      <c r="D405" s="136" t="s">
        <v>42</v>
      </c>
      <c r="E405" s="136" t="s">
        <v>1396</v>
      </c>
      <c r="F405" s="136" t="s">
        <v>1397</v>
      </c>
      <c r="G405" s="137">
        <v>25</v>
      </c>
      <c r="H405" s="136" t="s">
        <v>1396</v>
      </c>
      <c r="I405" s="77" t="s">
        <v>1409</v>
      </c>
      <c r="J405" s="77">
        <v>42643</v>
      </c>
      <c r="K405" s="77" t="s">
        <v>1410</v>
      </c>
    </row>
    <row r="406" spans="1:11" x14ac:dyDescent="0.65">
      <c r="A406" s="136" t="s">
        <v>954</v>
      </c>
      <c r="B406" s="136" t="s">
        <v>955</v>
      </c>
      <c r="C406" s="136" t="s">
        <v>41</v>
      </c>
      <c r="D406" s="136" t="s">
        <v>42</v>
      </c>
      <c r="E406" s="136" t="s">
        <v>1396</v>
      </c>
      <c r="F406" s="136" t="s">
        <v>1397</v>
      </c>
      <c r="G406" s="137">
        <v>25</v>
      </c>
      <c r="H406" s="136" t="s">
        <v>1396</v>
      </c>
      <c r="I406" s="77" t="s">
        <v>1411</v>
      </c>
      <c r="K406" s="77" t="s">
        <v>1413</v>
      </c>
    </row>
    <row r="407" spans="1:11" x14ac:dyDescent="0.65">
      <c r="A407" s="136" t="s">
        <v>517</v>
      </c>
      <c r="B407" s="136" t="s">
        <v>518</v>
      </c>
      <c r="C407" s="136" t="s">
        <v>41</v>
      </c>
      <c r="D407" s="136" t="s">
        <v>42</v>
      </c>
      <c r="E407" s="136" t="s">
        <v>1392</v>
      </c>
      <c r="F407" s="136" t="s">
        <v>1393</v>
      </c>
      <c r="G407" s="137">
        <v>25</v>
      </c>
      <c r="H407" s="136" t="s">
        <v>1392</v>
      </c>
      <c r="I407" s="77" t="s">
        <v>1411</v>
      </c>
      <c r="K407" s="77" t="s">
        <v>1410</v>
      </c>
    </row>
    <row r="408" spans="1:11" x14ac:dyDescent="0.65">
      <c r="A408" s="136" t="s">
        <v>519</v>
      </c>
      <c r="B408" s="136" t="s">
        <v>520</v>
      </c>
      <c r="C408" s="136" t="s">
        <v>41</v>
      </c>
      <c r="D408" s="136" t="s">
        <v>42</v>
      </c>
      <c r="E408" s="136" t="s">
        <v>1396</v>
      </c>
      <c r="F408" s="136" t="s">
        <v>1397</v>
      </c>
      <c r="G408" s="137">
        <v>25</v>
      </c>
      <c r="H408" s="136" t="s">
        <v>1396</v>
      </c>
      <c r="I408" s="77" t="s">
        <v>1411</v>
      </c>
      <c r="K408" s="77" t="s">
        <v>1410</v>
      </c>
    </row>
    <row r="409" spans="1:11" x14ac:dyDescent="0.65">
      <c r="A409" s="136" t="s">
        <v>956</v>
      </c>
      <c r="B409" s="136" t="s">
        <v>957</v>
      </c>
      <c r="C409" s="136" t="s">
        <v>29</v>
      </c>
      <c r="D409" s="136" t="s">
        <v>30</v>
      </c>
      <c r="E409" s="136" t="s">
        <v>1356</v>
      </c>
      <c r="F409" s="136" t="s">
        <v>1357</v>
      </c>
      <c r="G409" s="137">
        <v>19</v>
      </c>
      <c r="H409" s="136" t="s">
        <v>1356</v>
      </c>
      <c r="I409" s="77" t="s">
        <v>1411</v>
      </c>
      <c r="K409" s="77" t="s">
        <v>1413</v>
      </c>
    </row>
    <row r="410" spans="1:11" x14ac:dyDescent="0.65">
      <c r="A410" s="136" t="s">
        <v>958</v>
      </c>
      <c r="B410" s="136" t="s">
        <v>959</v>
      </c>
      <c r="C410" s="136" t="s">
        <v>29</v>
      </c>
      <c r="D410" s="136" t="s">
        <v>30</v>
      </c>
      <c r="E410" s="136" t="s">
        <v>1356</v>
      </c>
      <c r="F410" s="136" t="s">
        <v>1357</v>
      </c>
      <c r="G410" s="137">
        <v>19</v>
      </c>
      <c r="H410" s="136" t="s">
        <v>1356</v>
      </c>
      <c r="I410" s="77" t="s">
        <v>1411</v>
      </c>
      <c r="K410" s="77" t="s">
        <v>1413</v>
      </c>
    </row>
    <row r="411" spans="1:11" x14ac:dyDescent="0.65">
      <c r="A411" s="136" t="s">
        <v>960</v>
      </c>
      <c r="B411" s="136" t="s">
        <v>961</v>
      </c>
      <c r="C411" s="136" t="s">
        <v>29</v>
      </c>
      <c r="D411" s="136" t="s">
        <v>30</v>
      </c>
      <c r="E411" s="136" t="s">
        <v>1356</v>
      </c>
      <c r="F411" s="136" t="s">
        <v>1357</v>
      </c>
      <c r="G411" s="137">
        <v>19</v>
      </c>
      <c r="H411" s="136" t="s">
        <v>1356</v>
      </c>
      <c r="I411" s="77" t="s">
        <v>1411</v>
      </c>
      <c r="K411" s="77" t="s">
        <v>1413</v>
      </c>
    </row>
    <row r="412" spans="1:11" x14ac:dyDescent="0.65">
      <c r="A412" s="136" t="s">
        <v>962</v>
      </c>
      <c r="B412" s="136" t="s">
        <v>963</v>
      </c>
      <c r="C412" s="136" t="s">
        <v>29</v>
      </c>
      <c r="D412" s="136" t="s">
        <v>30</v>
      </c>
      <c r="E412" s="136" t="s">
        <v>1356</v>
      </c>
      <c r="F412" s="136" t="s">
        <v>1357</v>
      </c>
      <c r="G412" s="137">
        <v>19</v>
      </c>
      <c r="H412" s="136" t="s">
        <v>1356</v>
      </c>
      <c r="I412" s="77" t="s">
        <v>1411</v>
      </c>
      <c r="K412" s="77" t="s">
        <v>1413</v>
      </c>
    </row>
    <row r="413" spans="1:11" x14ac:dyDescent="0.65">
      <c r="A413" s="136" t="s">
        <v>964</v>
      </c>
      <c r="B413" s="136" t="s">
        <v>965</v>
      </c>
      <c r="C413" s="136" t="s">
        <v>29</v>
      </c>
      <c r="D413" s="136" t="s">
        <v>30</v>
      </c>
      <c r="E413" s="136" t="s">
        <v>1356</v>
      </c>
      <c r="F413" s="136" t="s">
        <v>1357</v>
      </c>
      <c r="G413" s="137">
        <v>19</v>
      </c>
      <c r="H413" s="136" t="s">
        <v>1356</v>
      </c>
      <c r="I413" s="77" t="s">
        <v>1411</v>
      </c>
      <c r="K413" s="77" t="s">
        <v>1413</v>
      </c>
    </row>
    <row r="414" spans="1:11" x14ac:dyDescent="0.65">
      <c r="A414" s="136" t="s">
        <v>966</v>
      </c>
      <c r="B414" s="136" t="s">
        <v>271</v>
      </c>
      <c r="C414" s="136" t="s">
        <v>29</v>
      </c>
      <c r="D414" s="136" t="s">
        <v>30</v>
      </c>
      <c r="E414" s="136" t="s">
        <v>1356</v>
      </c>
      <c r="F414" s="136" t="s">
        <v>1357</v>
      </c>
      <c r="G414" s="137">
        <v>19</v>
      </c>
      <c r="H414" s="136" t="s">
        <v>1356</v>
      </c>
      <c r="I414" s="77" t="s">
        <v>1411</v>
      </c>
      <c r="K414" s="77" t="s">
        <v>1413</v>
      </c>
    </row>
    <row r="415" spans="1:11" x14ac:dyDescent="0.65">
      <c r="A415" s="136" t="s">
        <v>967</v>
      </c>
      <c r="B415" s="136" t="s">
        <v>272</v>
      </c>
      <c r="C415" s="136" t="s">
        <v>29</v>
      </c>
      <c r="D415" s="136" t="s">
        <v>30</v>
      </c>
      <c r="E415" s="136" t="s">
        <v>1356</v>
      </c>
      <c r="F415" s="136" t="s">
        <v>1357</v>
      </c>
      <c r="G415" s="137">
        <v>19</v>
      </c>
      <c r="H415" s="136" t="s">
        <v>1356</v>
      </c>
      <c r="I415" s="77" t="s">
        <v>1411</v>
      </c>
      <c r="K415" s="77" t="s">
        <v>1413</v>
      </c>
    </row>
    <row r="416" spans="1:11" x14ac:dyDescent="0.65">
      <c r="A416" s="136" t="s">
        <v>968</v>
      </c>
      <c r="B416" s="136" t="s">
        <v>273</v>
      </c>
      <c r="C416" s="136" t="s">
        <v>29</v>
      </c>
      <c r="D416" s="136" t="s">
        <v>30</v>
      </c>
      <c r="E416" s="136" t="s">
        <v>1356</v>
      </c>
      <c r="F416" s="136" t="s">
        <v>1357</v>
      </c>
      <c r="G416" s="137">
        <v>19</v>
      </c>
      <c r="H416" s="136" t="s">
        <v>1356</v>
      </c>
      <c r="I416" s="77" t="s">
        <v>1411</v>
      </c>
      <c r="K416" s="77" t="s">
        <v>1413</v>
      </c>
    </row>
    <row r="417" spans="1:11" x14ac:dyDescent="0.65">
      <c r="A417" s="136" t="s">
        <v>969</v>
      </c>
      <c r="B417" s="136" t="s">
        <v>970</v>
      </c>
      <c r="C417" s="136" t="s">
        <v>29</v>
      </c>
      <c r="D417" s="136" t="s">
        <v>30</v>
      </c>
      <c r="E417" s="136" t="s">
        <v>1356</v>
      </c>
      <c r="F417" s="136" t="s">
        <v>1357</v>
      </c>
      <c r="G417" s="137">
        <v>19</v>
      </c>
      <c r="H417" s="136" t="s">
        <v>1356</v>
      </c>
      <c r="I417" s="77" t="s">
        <v>1411</v>
      </c>
      <c r="K417" s="77" t="s">
        <v>1413</v>
      </c>
    </row>
    <row r="418" spans="1:11" x14ac:dyDescent="0.65">
      <c r="A418" s="136" t="s">
        <v>971</v>
      </c>
      <c r="B418" s="136" t="s">
        <v>276</v>
      </c>
      <c r="C418" s="136" t="s">
        <v>29</v>
      </c>
      <c r="D418" s="136" t="s">
        <v>30</v>
      </c>
      <c r="E418" s="136" t="s">
        <v>1356</v>
      </c>
      <c r="F418" s="136" t="s">
        <v>1357</v>
      </c>
      <c r="G418" s="137">
        <v>19</v>
      </c>
      <c r="H418" s="136" t="s">
        <v>1356</v>
      </c>
      <c r="I418" s="77" t="s">
        <v>1411</v>
      </c>
      <c r="K418" s="77" t="s">
        <v>1413</v>
      </c>
    </row>
    <row r="419" spans="1:11" x14ac:dyDescent="0.65">
      <c r="A419" s="136" t="s">
        <v>413</v>
      </c>
      <c r="B419" s="136" t="s">
        <v>414</v>
      </c>
      <c r="C419" s="136" t="s">
        <v>39</v>
      </c>
      <c r="D419" s="136" t="s">
        <v>40</v>
      </c>
      <c r="E419" s="136" t="s">
        <v>1386</v>
      </c>
      <c r="F419" s="136" t="s">
        <v>1387</v>
      </c>
      <c r="G419" s="137">
        <v>24</v>
      </c>
      <c r="H419" s="136" t="s">
        <v>1386</v>
      </c>
      <c r="I419" s="77" t="s">
        <v>1411</v>
      </c>
      <c r="K419" s="77" t="s">
        <v>1410</v>
      </c>
    </row>
    <row r="420" spans="1:11" x14ac:dyDescent="0.65">
      <c r="A420" s="136" t="s">
        <v>415</v>
      </c>
      <c r="B420" s="136" t="s">
        <v>416</v>
      </c>
      <c r="C420" s="136" t="s">
        <v>39</v>
      </c>
      <c r="D420" s="136" t="s">
        <v>40</v>
      </c>
      <c r="E420" s="136" t="s">
        <v>1386</v>
      </c>
      <c r="F420" s="136" t="s">
        <v>1387</v>
      </c>
      <c r="G420" s="137">
        <v>24</v>
      </c>
      <c r="H420" s="136" t="s">
        <v>1386</v>
      </c>
      <c r="I420" s="77" t="s">
        <v>1411</v>
      </c>
      <c r="K420" s="77" t="s">
        <v>1410</v>
      </c>
    </row>
    <row r="421" spans="1:11" x14ac:dyDescent="0.65">
      <c r="A421" s="136" t="s">
        <v>417</v>
      </c>
      <c r="B421" s="136" t="s">
        <v>418</v>
      </c>
      <c r="C421" s="136" t="s">
        <v>39</v>
      </c>
      <c r="D421" s="136" t="s">
        <v>40</v>
      </c>
      <c r="E421" s="136" t="s">
        <v>1386</v>
      </c>
      <c r="F421" s="136" t="s">
        <v>1387</v>
      </c>
      <c r="G421" s="137">
        <v>24</v>
      </c>
      <c r="H421" s="136" t="s">
        <v>1386</v>
      </c>
      <c r="I421" s="77" t="s">
        <v>1411</v>
      </c>
      <c r="K421" s="77" t="s">
        <v>1410</v>
      </c>
    </row>
    <row r="422" spans="1:11" x14ac:dyDescent="0.65">
      <c r="A422" s="136" t="s">
        <v>419</v>
      </c>
      <c r="B422" s="136" t="s">
        <v>420</v>
      </c>
      <c r="C422" s="136" t="s">
        <v>39</v>
      </c>
      <c r="D422" s="136" t="s">
        <v>40</v>
      </c>
      <c r="E422" s="136" t="s">
        <v>1386</v>
      </c>
      <c r="F422" s="136" t="s">
        <v>1387</v>
      </c>
      <c r="G422" s="137">
        <v>24</v>
      </c>
      <c r="H422" s="136" t="s">
        <v>1386</v>
      </c>
      <c r="I422" s="77" t="s">
        <v>1411</v>
      </c>
      <c r="K422" s="77" t="s">
        <v>1410</v>
      </c>
    </row>
    <row r="423" spans="1:11" x14ac:dyDescent="0.65">
      <c r="A423" s="136" t="s">
        <v>421</v>
      </c>
      <c r="B423" s="136" t="s">
        <v>422</v>
      </c>
      <c r="C423" s="136" t="s">
        <v>39</v>
      </c>
      <c r="D423" s="136" t="s">
        <v>40</v>
      </c>
      <c r="E423" s="136" t="s">
        <v>1386</v>
      </c>
      <c r="F423" s="136" t="s">
        <v>1387</v>
      </c>
      <c r="G423" s="137">
        <v>24</v>
      </c>
      <c r="H423" s="136" t="s">
        <v>1386</v>
      </c>
      <c r="I423" s="77" t="s">
        <v>1411</v>
      </c>
      <c r="K423" s="77" t="s">
        <v>1410</v>
      </c>
    </row>
    <row r="424" spans="1:11" x14ac:dyDescent="0.65">
      <c r="A424" s="136" t="s">
        <v>423</v>
      </c>
      <c r="B424" s="136" t="s">
        <v>424</v>
      </c>
      <c r="C424" s="136" t="s">
        <v>39</v>
      </c>
      <c r="D424" s="136" t="s">
        <v>40</v>
      </c>
      <c r="E424" s="136" t="s">
        <v>1386</v>
      </c>
      <c r="F424" s="136" t="s">
        <v>1387</v>
      </c>
      <c r="G424" s="137">
        <v>24</v>
      </c>
      <c r="H424" s="136" t="s">
        <v>1386</v>
      </c>
      <c r="I424" s="77" t="s">
        <v>1411</v>
      </c>
      <c r="K424" s="77" t="s">
        <v>1410</v>
      </c>
    </row>
    <row r="425" spans="1:11" x14ac:dyDescent="0.65">
      <c r="A425" s="136" t="s">
        <v>425</v>
      </c>
      <c r="B425" s="136" t="s">
        <v>426</v>
      </c>
      <c r="C425" s="136" t="s">
        <v>39</v>
      </c>
      <c r="D425" s="136" t="s">
        <v>40</v>
      </c>
      <c r="E425" s="136" t="s">
        <v>1386</v>
      </c>
      <c r="F425" s="136" t="s">
        <v>1387</v>
      </c>
      <c r="G425" s="137">
        <v>24</v>
      </c>
      <c r="H425" s="136" t="s">
        <v>1386</v>
      </c>
      <c r="I425" s="77" t="s">
        <v>1411</v>
      </c>
      <c r="K425" s="77" t="s">
        <v>1410</v>
      </c>
    </row>
    <row r="426" spans="1:11" x14ac:dyDescent="0.65">
      <c r="A426" s="136" t="s">
        <v>427</v>
      </c>
      <c r="B426" s="136" t="s">
        <v>428</v>
      </c>
      <c r="C426" s="136" t="s">
        <v>39</v>
      </c>
      <c r="D426" s="136" t="s">
        <v>40</v>
      </c>
      <c r="E426" s="136" t="s">
        <v>1386</v>
      </c>
      <c r="F426" s="136" t="s">
        <v>1387</v>
      </c>
      <c r="G426" s="137">
        <v>24</v>
      </c>
      <c r="H426" s="136" t="s">
        <v>1386</v>
      </c>
      <c r="I426" s="77" t="s">
        <v>1411</v>
      </c>
      <c r="K426" s="77" t="s">
        <v>1410</v>
      </c>
    </row>
    <row r="427" spans="1:11" x14ac:dyDescent="0.65">
      <c r="A427" s="136" t="s">
        <v>429</v>
      </c>
      <c r="B427" s="136" t="s">
        <v>430</v>
      </c>
      <c r="C427" s="136" t="s">
        <v>39</v>
      </c>
      <c r="D427" s="136" t="s">
        <v>40</v>
      </c>
      <c r="E427" s="136" t="s">
        <v>1386</v>
      </c>
      <c r="F427" s="136" t="s">
        <v>1387</v>
      </c>
      <c r="G427" s="137">
        <v>24</v>
      </c>
      <c r="H427" s="136" t="s">
        <v>1386</v>
      </c>
      <c r="I427" s="77" t="s">
        <v>1411</v>
      </c>
      <c r="K427" s="77" t="s">
        <v>1410</v>
      </c>
    </row>
    <row r="428" spans="1:11" x14ac:dyDescent="0.65">
      <c r="A428" s="136" t="s">
        <v>431</v>
      </c>
      <c r="B428" s="136" t="s">
        <v>432</v>
      </c>
      <c r="C428" s="136" t="s">
        <v>39</v>
      </c>
      <c r="D428" s="136" t="s">
        <v>40</v>
      </c>
      <c r="E428" s="136" t="s">
        <v>1388</v>
      </c>
      <c r="F428" s="136" t="s">
        <v>1389</v>
      </c>
      <c r="G428" s="137">
        <v>24</v>
      </c>
      <c r="H428" s="136" t="s">
        <v>1388</v>
      </c>
      <c r="I428" s="77" t="s">
        <v>1411</v>
      </c>
      <c r="K428" s="77" t="s">
        <v>1410</v>
      </c>
    </row>
    <row r="429" spans="1:11" x14ac:dyDescent="0.65">
      <c r="A429" s="136" t="s">
        <v>433</v>
      </c>
      <c r="B429" s="136" t="s">
        <v>434</v>
      </c>
      <c r="C429" s="136" t="s">
        <v>39</v>
      </c>
      <c r="D429" s="136" t="s">
        <v>40</v>
      </c>
      <c r="E429" s="136" t="s">
        <v>1388</v>
      </c>
      <c r="F429" s="136" t="s">
        <v>1389</v>
      </c>
      <c r="G429" s="137">
        <v>24</v>
      </c>
      <c r="H429" s="136" t="s">
        <v>1388</v>
      </c>
      <c r="I429" s="77" t="s">
        <v>1411</v>
      </c>
      <c r="K429" s="77" t="s">
        <v>1410</v>
      </c>
    </row>
    <row r="430" spans="1:11" x14ac:dyDescent="0.65">
      <c r="A430" s="136" t="s">
        <v>435</v>
      </c>
      <c r="B430" s="136" t="s">
        <v>436</v>
      </c>
      <c r="C430" s="136" t="s">
        <v>39</v>
      </c>
      <c r="D430" s="136" t="s">
        <v>40</v>
      </c>
      <c r="E430" s="136" t="s">
        <v>1388</v>
      </c>
      <c r="F430" s="136" t="s">
        <v>1389</v>
      </c>
      <c r="G430" s="137">
        <v>24</v>
      </c>
      <c r="H430" s="136" t="s">
        <v>1388</v>
      </c>
      <c r="I430" s="77" t="s">
        <v>1411</v>
      </c>
      <c r="K430" s="77" t="s">
        <v>1410</v>
      </c>
    </row>
    <row r="431" spans="1:11" x14ac:dyDescent="0.65">
      <c r="A431" s="136" t="s">
        <v>437</v>
      </c>
      <c r="B431" s="136" t="s">
        <v>438</v>
      </c>
      <c r="C431" s="136" t="s">
        <v>39</v>
      </c>
      <c r="D431" s="136" t="s">
        <v>40</v>
      </c>
      <c r="E431" s="136" t="s">
        <v>1388</v>
      </c>
      <c r="F431" s="136" t="s">
        <v>1389</v>
      </c>
      <c r="G431" s="137">
        <v>24</v>
      </c>
      <c r="H431" s="136" t="s">
        <v>1388</v>
      </c>
      <c r="I431" s="77" t="s">
        <v>1411</v>
      </c>
      <c r="K431" s="77" t="s">
        <v>1410</v>
      </c>
    </row>
    <row r="432" spans="1:11" x14ac:dyDescent="0.65">
      <c r="A432" s="136" t="s">
        <v>439</v>
      </c>
      <c r="B432" s="136" t="s">
        <v>440</v>
      </c>
      <c r="C432" s="136" t="s">
        <v>39</v>
      </c>
      <c r="D432" s="136" t="s">
        <v>40</v>
      </c>
      <c r="E432" s="136" t="s">
        <v>1388</v>
      </c>
      <c r="F432" s="136" t="s">
        <v>1389</v>
      </c>
      <c r="G432" s="137">
        <v>24</v>
      </c>
      <c r="H432" s="136" t="s">
        <v>1388</v>
      </c>
      <c r="I432" s="77" t="s">
        <v>1411</v>
      </c>
      <c r="K432" s="77" t="s">
        <v>1410</v>
      </c>
    </row>
    <row r="433" spans="1:11" x14ac:dyDescent="0.65">
      <c r="A433" s="136" t="s">
        <v>441</v>
      </c>
      <c r="B433" s="136" t="s">
        <v>442</v>
      </c>
      <c r="C433" s="136" t="s">
        <v>39</v>
      </c>
      <c r="D433" s="136" t="s">
        <v>40</v>
      </c>
      <c r="E433" s="136" t="s">
        <v>1388</v>
      </c>
      <c r="F433" s="136" t="s">
        <v>1389</v>
      </c>
      <c r="G433" s="137">
        <v>24</v>
      </c>
      <c r="H433" s="136" t="s">
        <v>1388</v>
      </c>
      <c r="I433" s="77" t="s">
        <v>1411</v>
      </c>
      <c r="K433" s="77" t="s">
        <v>1410</v>
      </c>
    </row>
    <row r="434" spans="1:11" x14ac:dyDescent="0.65">
      <c r="A434" s="136" t="s">
        <v>443</v>
      </c>
      <c r="B434" s="136" t="s">
        <v>444</v>
      </c>
      <c r="C434" s="136" t="s">
        <v>39</v>
      </c>
      <c r="D434" s="136" t="s">
        <v>40</v>
      </c>
      <c r="E434" s="136" t="s">
        <v>1388</v>
      </c>
      <c r="F434" s="136" t="s">
        <v>1389</v>
      </c>
      <c r="G434" s="137">
        <v>24</v>
      </c>
      <c r="H434" s="136" t="s">
        <v>1388</v>
      </c>
      <c r="I434" s="77" t="s">
        <v>1411</v>
      </c>
      <c r="K434" s="77" t="s">
        <v>1410</v>
      </c>
    </row>
    <row r="435" spans="1:11" x14ac:dyDescent="0.65">
      <c r="A435" s="136" t="s">
        <v>445</v>
      </c>
      <c r="B435" s="136" t="s">
        <v>446</v>
      </c>
      <c r="C435" s="136" t="s">
        <v>39</v>
      </c>
      <c r="D435" s="136" t="s">
        <v>40</v>
      </c>
      <c r="E435" s="136" t="s">
        <v>1388</v>
      </c>
      <c r="F435" s="136" t="s">
        <v>1389</v>
      </c>
      <c r="G435" s="137">
        <v>24</v>
      </c>
      <c r="H435" s="136" t="s">
        <v>1388</v>
      </c>
      <c r="I435" s="77" t="s">
        <v>1411</v>
      </c>
      <c r="K435" s="77" t="s">
        <v>1410</v>
      </c>
    </row>
    <row r="436" spans="1:11" x14ac:dyDescent="0.65">
      <c r="A436" s="136" t="s">
        <v>972</v>
      </c>
      <c r="B436" s="136" t="s">
        <v>973</v>
      </c>
      <c r="C436" s="136" t="s">
        <v>39</v>
      </c>
      <c r="D436" s="136" t="s">
        <v>40</v>
      </c>
      <c r="E436" s="136" t="s">
        <v>1388</v>
      </c>
      <c r="F436" s="136" t="s">
        <v>1389</v>
      </c>
      <c r="G436" s="137">
        <v>24</v>
      </c>
      <c r="H436" s="136" t="s">
        <v>1388</v>
      </c>
      <c r="I436" s="77" t="s">
        <v>1411</v>
      </c>
      <c r="K436" s="77" t="s">
        <v>1413</v>
      </c>
    </row>
    <row r="437" spans="1:11" x14ac:dyDescent="0.65">
      <c r="A437" s="136" t="s">
        <v>447</v>
      </c>
      <c r="B437" s="136" t="s">
        <v>448</v>
      </c>
      <c r="C437" s="136" t="s">
        <v>39</v>
      </c>
      <c r="D437" s="136" t="s">
        <v>40</v>
      </c>
      <c r="E437" s="136" t="s">
        <v>1388</v>
      </c>
      <c r="F437" s="136" t="s">
        <v>1389</v>
      </c>
      <c r="G437" s="137">
        <v>24</v>
      </c>
      <c r="H437" s="136" t="s">
        <v>1388</v>
      </c>
      <c r="I437" s="77" t="s">
        <v>1411</v>
      </c>
      <c r="K437" s="77" t="s">
        <v>1410</v>
      </c>
    </row>
    <row r="438" spans="1:11" x14ac:dyDescent="0.65">
      <c r="A438" s="136" t="s">
        <v>974</v>
      </c>
      <c r="B438" s="136" t="s">
        <v>975</v>
      </c>
      <c r="C438" s="136" t="s">
        <v>39</v>
      </c>
      <c r="D438" s="136" t="s">
        <v>40</v>
      </c>
      <c r="E438" s="136" t="s">
        <v>1388</v>
      </c>
      <c r="F438" s="136" t="s">
        <v>1389</v>
      </c>
      <c r="G438" s="137">
        <v>24</v>
      </c>
      <c r="H438" s="136" t="s">
        <v>1388</v>
      </c>
      <c r="I438" s="77" t="s">
        <v>1411</v>
      </c>
      <c r="K438" s="77" t="s">
        <v>1413</v>
      </c>
    </row>
    <row r="439" spans="1:11" x14ac:dyDescent="0.65">
      <c r="A439" s="136" t="s">
        <v>976</v>
      </c>
      <c r="B439" s="136" t="s">
        <v>977</v>
      </c>
      <c r="C439" s="136" t="s">
        <v>39</v>
      </c>
      <c r="D439" s="136" t="s">
        <v>40</v>
      </c>
      <c r="E439" s="136" t="s">
        <v>1388</v>
      </c>
      <c r="F439" s="136" t="s">
        <v>1389</v>
      </c>
      <c r="G439" s="137">
        <v>24</v>
      </c>
      <c r="H439" s="136" t="s">
        <v>1388</v>
      </c>
      <c r="I439" s="77" t="s">
        <v>1411</v>
      </c>
      <c r="K439" s="77" t="s">
        <v>1413</v>
      </c>
    </row>
    <row r="440" spans="1:11" x14ac:dyDescent="0.65">
      <c r="A440" s="136" t="s">
        <v>978</v>
      </c>
      <c r="B440" s="136" t="s">
        <v>979</v>
      </c>
      <c r="C440" s="136" t="s">
        <v>39</v>
      </c>
      <c r="D440" s="136" t="s">
        <v>40</v>
      </c>
      <c r="E440" s="136" t="s">
        <v>1388</v>
      </c>
      <c r="F440" s="136" t="s">
        <v>1389</v>
      </c>
      <c r="G440" s="137">
        <v>24</v>
      </c>
      <c r="H440" s="136" t="s">
        <v>1388</v>
      </c>
      <c r="I440" s="77" t="s">
        <v>1411</v>
      </c>
      <c r="K440" s="77" t="s">
        <v>1413</v>
      </c>
    </row>
    <row r="441" spans="1:11" x14ac:dyDescent="0.65">
      <c r="A441" s="136" t="s">
        <v>449</v>
      </c>
      <c r="B441" s="136" t="s">
        <v>450</v>
      </c>
      <c r="C441" s="136" t="s">
        <v>39</v>
      </c>
      <c r="D441" s="136" t="s">
        <v>40</v>
      </c>
      <c r="E441" s="136" t="s">
        <v>1388</v>
      </c>
      <c r="F441" s="136" t="s">
        <v>1389</v>
      </c>
      <c r="G441" s="137">
        <v>24</v>
      </c>
      <c r="H441" s="136" t="s">
        <v>1388</v>
      </c>
      <c r="I441" s="77" t="s">
        <v>1411</v>
      </c>
      <c r="K441" s="77" t="s">
        <v>1410</v>
      </c>
    </row>
    <row r="442" spans="1:11" x14ac:dyDescent="0.65">
      <c r="A442" s="136" t="s">
        <v>451</v>
      </c>
      <c r="B442" s="136" t="s">
        <v>452</v>
      </c>
      <c r="C442" s="136" t="s">
        <v>39</v>
      </c>
      <c r="D442" s="136" t="s">
        <v>40</v>
      </c>
      <c r="E442" s="136" t="s">
        <v>1390</v>
      </c>
      <c r="F442" s="136" t="s">
        <v>1391</v>
      </c>
      <c r="G442" s="137">
        <v>24</v>
      </c>
      <c r="H442" s="136" t="s">
        <v>1390</v>
      </c>
      <c r="I442" s="77" t="s">
        <v>1411</v>
      </c>
      <c r="K442" s="77" t="s">
        <v>1410</v>
      </c>
    </row>
    <row r="443" spans="1:11" x14ac:dyDescent="0.65">
      <c r="A443" s="136" t="s">
        <v>1177</v>
      </c>
      <c r="B443" s="136" t="s">
        <v>1178</v>
      </c>
      <c r="C443" s="136" t="s">
        <v>39</v>
      </c>
      <c r="D443" s="136" t="s">
        <v>40</v>
      </c>
      <c r="E443" s="136" t="s">
        <v>1390</v>
      </c>
      <c r="F443" s="136" t="s">
        <v>1391</v>
      </c>
      <c r="G443" s="137">
        <v>24</v>
      </c>
      <c r="H443" s="136" t="s">
        <v>1390</v>
      </c>
      <c r="I443" s="77" t="s">
        <v>1409</v>
      </c>
      <c r="J443" s="77">
        <v>42643</v>
      </c>
      <c r="K443" s="77" t="s">
        <v>1410</v>
      </c>
    </row>
    <row r="444" spans="1:11" x14ac:dyDescent="0.65">
      <c r="A444" s="136" t="s">
        <v>453</v>
      </c>
      <c r="B444" s="136" t="s">
        <v>454</v>
      </c>
      <c r="C444" s="136" t="s">
        <v>39</v>
      </c>
      <c r="D444" s="136" t="s">
        <v>40</v>
      </c>
      <c r="E444" s="136" t="s">
        <v>1390</v>
      </c>
      <c r="F444" s="136" t="s">
        <v>1391</v>
      </c>
      <c r="G444" s="137">
        <v>24</v>
      </c>
      <c r="H444" s="136" t="s">
        <v>1390</v>
      </c>
      <c r="I444" s="77" t="s">
        <v>1411</v>
      </c>
      <c r="K444" s="77" t="s">
        <v>1410</v>
      </c>
    </row>
    <row r="445" spans="1:11" x14ac:dyDescent="0.65">
      <c r="A445" s="136" t="s">
        <v>455</v>
      </c>
      <c r="B445" s="136" t="s">
        <v>456</v>
      </c>
      <c r="C445" s="136" t="s">
        <v>39</v>
      </c>
      <c r="D445" s="136" t="s">
        <v>40</v>
      </c>
      <c r="E445" s="136" t="s">
        <v>1386</v>
      </c>
      <c r="F445" s="136" t="s">
        <v>1387</v>
      </c>
      <c r="G445" s="137">
        <v>24</v>
      </c>
      <c r="H445" s="136" t="s">
        <v>1386</v>
      </c>
      <c r="I445" s="77" t="s">
        <v>1411</v>
      </c>
      <c r="K445" s="77" t="s">
        <v>1410</v>
      </c>
    </row>
    <row r="446" spans="1:11" x14ac:dyDescent="0.65">
      <c r="A446" s="136" t="s">
        <v>457</v>
      </c>
      <c r="B446" s="136" t="s">
        <v>458</v>
      </c>
      <c r="C446" s="136" t="s">
        <v>39</v>
      </c>
      <c r="D446" s="136" t="s">
        <v>40</v>
      </c>
      <c r="E446" s="136" t="s">
        <v>1386</v>
      </c>
      <c r="F446" s="136" t="s">
        <v>1387</v>
      </c>
      <c r="G446" s="137">
        <v>24</v>
      </c>
      <c r="H446" s="136" t="s">
        <v>1386</v>
      </c>
      <c r="I446" s="77" t="s">
        <v>1411</v>
      </c>
      <c r="K446" s="77" t="s">
        <v>1410</v>
      </c>
    </row>
    <row r="447" spans="1:11" x14ac:dyDescent="0.65">
      <c r="A447" s="136" t="s">
        <v>459</v>
      </c>
      <c r="B447" s="136" t="s">
        <v>460</v>
      </c>
      <c r="C447" s="136" t="s">
        <v>39</v>
      </c>
      <c r="D447" s="136" t="s">
        <v>40</v>
      </c>
      <c r="E447" s="136" t="s">
        <v>1386</v>
      </c>
      <c r="F447" s="136" t="s">
        <v>1387</v>
      </c>
      <c r="G447" s="137">
        <v>24</v>
      </c>
      <c r="H447" s="136" t="s">
        <v>1386</v>
      </c>
      <c r="I447" s="77" t="s">
        <v>1411</v>
      </c>
      <c r="K447" s="77" t="s">
        <v>1410</v>
      </c>
    </row>
    <row r="448" spans="1:11" x14ac:dyDescent="0.65">
      <c r="A448" s="136" t="s">
        <v>461</v>
      </c>
      <c r="B448" s="136" t="s">
        <v>462</v>
      </c>
      <c r="C448" s="136" t="s">
        <v>39</v>
      </c>
      <c r="D448" s="136" t="s">
        <v>40</v>
      </c>
      <c r="E448" s="136" t="s">
        <v>1386</v>
      </c>
      <c r="F448" s="136" t="s">
        <v>1387</v>
      </c>
      <c r="G448" s="137">
        <v>24</v>
      </c>
      <c r="H448" s="136" t="s">
        <v>1386</v>
      </c>
      <c r="I448" s="77" t="s">
        <v>1411</v>
      </c>
      <c r="K448" s="77" t="s">
        <v>1410</v>
      </c>
    </row>
    <row r="449" spans="1:11" x14ac:dyDescent="0.65">
      <c r="A449" s="136" t="s">
        <v>463</v>
      </c>
      <c r="B449" s="136" t="s">
        <v>464</v>
      </c>
      <c r="C449" s="136" t="s">
        <v>39</v>
      </c>
      <c r="D449" s="136" t="s">
        <v>40</v>
      </c>
      <c r="E449" s="136" t="s">
        <v>1386</v>
      </c>
      <c r="F449" s="136" t="s">
        <v>1387</v>
      </c>
      <c r="G449" s="137">
        <v>24</v>
      </c>
      <c r="H449" s="136" t="s">
        <v>1386</v>
      </c>
      <c r="I449" s="77" t="s">
        <v>1411</v>
      </c>
      <c r="K449" s="77" t="s">
        <v>1410</v>
      </c>
    </row>
    <row r="450" spans="1:11" x14ac:dyDescent="0.65">
      <c r="A450" s="136" t="s">
        <v>465</v>
      </c>
      <c r="B450" s="136" t="s">
        <v>466</v>
      </c>
      <c r="C450" s="136" t="s">
        <v>39</v>
      </c>
      <c r="D450" s="136" t="s">
        <v>40</v>
      </c>
      <c r="E450" s="136" t="s">
        <v>1386</v>
      </c>
      <c r="F450" s="136" t="s">
        <v>1387</v>
      </c>
      <c r="G450" s="137">
        <v>24</v>
      </c>
      <c r="H450" s="136" t="s">
        <v>1386</v>
      </c>
      <c r="I450" s="77" t="s">
        <v>1411</v>
      </c>
      <c r="K450" s="77" t="s">
        <v>1410</v>
      </c>
    </row>
    <row r="451" spans="1:11" x14ac:dyDescent="0.65">
      <c r="A451" s="136" t="s">
        <v>467</v>
      </c>
      <c r="B451" s="136" t="s">
        <v>468</v>
      </c>
      <c r="C451" s="136" t="s">
        <v>39</v>
      </c>
      <c r="D451" s="136" t="s">
        <v>40</v>
      </c>
      <c r="E451" s="136" t="s">
        <v>1386</v>
      </c>
      <c r="F451" s="136" t="s">
        <v>1387</v>
      </c>
      <c r="G451" s="137">
        <v>24</v>
      </c>
      <c r="H451" s="136" t="s">
        <v>1386</v>
      </c>
      <c r="I451" s="77" t="s">
        <v>1411</v>
      </c>
      <c r="K451" s="77" t="s">
        <v>1410</v>
      </c>
    </row>
    <row r="452" spans="1:11" x14ac:dyDescent="0.65">
      <c r="A452" s="136" t="s">
        <v>469</v>
      </c>
      <c r="B452" s="136" t="s">
        <v>470</v>
      </c>
      <c r="C452" s="136" t="s">
        <v>39</v>
      </c>
      <c r="D452" s="136" t="s">
        <v>40</v>
      </c>
      <c r="E452" s="136" t="s">
        <v>1386</v>
      </c>
      <c r="F452" s="136" t="s">
        <v>1387</v>
      </c>
      <c r="G452" s="137">
        <v>24</v>
      </c>
      <c r="H452" s="136" t="s">
        <v>1386</v>
      </c>
      <c r="I452" s="77" t="s">
        <v>1411</v>
      </c>
      <c r="K452" s="77" t="s">
        <v>1410</v>
      </c>
    </row>
    <row r="453" spans="1:11" ht="18" customHeight="1" x14ac:dyDescent="0.65">
      <c r="A453" s="136" t="s">
        <v>471</v>
      </c>
      <c r="B453" s="136" t="s">
        <v>472</v>
      </c>
      <c r="C453" s="136" t="s">
        <v>39</v>
      </c>
      <c r="D453" s="136" t="s">
        <v>40</v>
      </c>
      <c r="E453" s="136" t="s">
        <v>1386</v>
      </c>
      <c r="F453" s="136" t="s">
        <v>1387</v>
      </c>
      <c r="G453" s="137">
        <v>24</v>
      </c>
      <c r="H453" s="136" t="s">
        <v>1386</v>
      </c>
      <c r="I453" s="77" t="s">
        <v>1411</v>
      </c>
      <c r="K453" s="77" t="s">
        <v>1410</v>
      </c>
    </row>
    <row r="454" spans="1:11" x14ac:dyDescent="0.65">
      <c r="A454" s="136" t="s">
        <v>473</v>
      </c>
      <c r="B454" s="136" t="s">
        <v>474</v>
      </c>
      <c r="C454" s="136" t="s">
        <v>39</v>
      </c>
      <c r="D454" s="136" t="s">
        <v>40</v>
      </c>
      <c r="E454" s="136" t="s">
        <v>1386</v>
      </c>
      <c r="F454" s="136" t="s">
        <v>1387</v>
      </c>
      <c r="G454" s="137">
        <v>24</v>
      </c>
      <c r="H454" s="136" t="s">
        <v>1386</v>
      </c>
      <c r="I454" s="77" t="s">
        <v>1411</v>
      </c>
      <c r="K454" s="77" t="s">
        <v>1410</v>
      </c>
    </row>
    <row r="455" spans="1:11" x14ac:dyDescent="0.65">
      <c r="A455" s="136" t="s">
        <v>475</v>
      </c>
      <c r="B455" s="136" t="s">
        <v>476</v>
      </c>
      <c r="C455" s="136" t="s">
        <v>39</v>
      </c>
      <c r="D455" s="136" t="s">
        <v>40</v>
      </c>
      <c r="E455" s="136" t="s">
        <v>1388</v>
      </c>
      <c r="F455" s="136" t="s">
        <v>1389</v>
      </c>
      <c r="G455" s="137">
        <v>24</v>
      </c>
      <c r="H455" s="136" t="s">
        <v>1388</v>
      </c>
      <c r="I455" s="77" t="s">
        <v>1411</v>
      </c>
      <c r="K455" s="77" t="s">
        <v>1410</v>
      </c>
    </row>
    <row r="456" spans="1:11" x14ac:dyDescent="0.65">
      <c r="A456" s="136" t="s">
        <v>477</v>
      </c>
      <c r="B456" s="136" t="s">
        <v>478</v>
      </c>
      <c r="C456" s="136" t="s">
        <v>39</v>
      </c>
      <c r="D456" s="136" t="s">
        <v>40</v>
      </c>
      <c r="E456" s="136" t="s">
        <v>1388</v>
      </c>
      <c r="F456" s="136" t="s">
        <v>1389</v>
      </c>
      <c r="G456" s="137">
        <v>24</v>
      </c>
      <c r="H456" s="136" t="s">
        <v>1388</v>
      </c>
      <c r="I456" s="77" t="s">
        <v>1411</v>
      </c>
      <c r="K456" s="77" t="s">
        <v>1410</v>
      </c>
    </row>
    <row r="457" spans="1:11" x14ac:dyDescent="0.65">
      <c r="A457" s="136" t="s">
        <v>479</v>
      </c>
      <c r="B457" s="136" t="s">
        <v>480</v>
      </c>
      <c r="C457" s="136" t="s">
        <v>39</v>
      </c>
      <c r="D457" s="136" t="s">
        <v>40</v>
      </c>
      <c r="E457" s="136" t="s">
        <v>1388</v>
      </c>
      <c r="F457" s="136" t="s">
        <v>1389</v>
      </c>
      <c r="G457" s="137">
        <v>24</v>
      </c>
      <c r="H457" s="136" t="s">
        <v>1388</v>
      </c>
      <c r="I457" s="77" t="s">
        <v>1411</v>
      </c>
      <c r="K457" s="77" t="s">
        <v>1410</v>
      </c>
    </row>
    <row r="458" spans="1:11" x14ac:dyDescent="0.65">
      <c r="A458" s="136" t="s">
        <v>481</v>
      </c>
      <c r="B458" s="136" t="s">
        <v>482</v>
      </c>
      <c r="C458" s="136" t="s">
        <v>39</v>
      </c>
      <c r="D458" s="136" t="s">
        <v>40</v>
      </c>
      <c r="E458" s="136" t="s">
        <v>1388</v>
      </c>
      <c r="F458" s="136" t="s">
        <v>1389</v>
      </c>
      <c r="G458" s="137">
        <v>24</v>
      </c>
      <c r="H458" s="136" t="s">
        <v>1388</v>
      </c>
      <c r="I458" s="77" t="s">
        <v>1411</v>
      </c>
      <c r="K458" s="77" t="s">
        <v>1410</v>
      </c>
    </row>
    <row r="459" spans="1:11" x14ac:dyDescent="0.65">
      <c r="A459" s="136" t="s">
        <v>483</v>
      </c>
      <c r="B459" s="136" t="s">
        <v>484</v>
      </c>
      <c r="C459" s="136" t="s">
        <v>39</v>
      </c>
      <c r="D459" s="136" t="s">
        <v>40</v>
      </c>
      <c r="E459" s="136" t="s">
        <v>1388</v>
      </c>
      <c r="F459" s="136" t="s">
        <v>1389</v>
      </c>
      <c r="G459" s="137">
        <v>24</v>
      </c>
      <c r="H459" s="136" t="s">
        <v>1388</v>
      </c>
      <c r="I459" s="77" t="s">
        <v>1411</v>
      </c>
      <c r="K459" s="77" t="s">
        <v>1410</v>
      </c>
    </row>
    <row r="460" spans="1:11" x14ac:dyDescent="0.65">
      <c r="A460" s="136" t="s">
        <v>485</v>
      </c>
      <c r="B460" s="136" t="s">
        <v>486</v>
      </c>
      <c r="C460" s="136" t="s">
        <v>39</v>
      </c>
      <c r="D460" s="136" t="s">
        <v>40</v>
      </c>
      <c r="E460" s="136" t="s">
        <v>1388</v>
      </c>
      <c r="F460" s="136" t="s">
        <v>1389</v>
      </c>
      <c r="G460" s="137">
        <v>24</v>
      </c>
      <c r="H460" s="136" t="s">
        <v>1388</v>
      </c>
      <c r="I460" s="77" t="s">
        <v>1411</v>
      </c>
      <c r="K460" s="77" t="s">
        <v>1410</v>
      </c>
    </row>
    <row r="461" spans="1:11" x14ac:dyDescent="0.65">
      <c r="A461" s="136" t="s">
        <v>487</v>
      </c>
      <c r="B461" s="136" t="s">
        <v>488</v>
      </c>
      <c r="C461" s="136" t="s">
        <v>39</v>
      </c>
      <c r="D461" s="136" t="s">
        <v>40</v>
      </c>
      <c r="E461" s="136" t="s">
        <v>1388</v>
      </c>
      <c r="F461" s="136" t="s">
        <v>1389</v>
      </c>
      <c r="G461" s="137">
        <v>24</v>
      </c>
      <c r="H461" s="136" t="s">
        <v>1388</v>
      </c>
      <c r="I461" s="77" t="s">
        <v>1411</v>
      </c>
      <c r="K461" s="77" t="s">
        <v>1410</v>
      </c>
    </row>
    <row r="462" spans="1:11" x14ac:dyDescent="0.65">
      <c r="A462" s="136" t="s">
        <v>489</v>
      </c>
      <c r="B462" s="136" t="s">
        <v>490</v>
      </c>
      <c r="C462" s="136" t="s">
        <v>39</v>
      </c>
      <c r="D462" s="136" t="s">
        <v>40</v>
      </c>
      <c r="E462" s="136" t="s">
        <v>1388</v>
      </c>
      <c r="F462" s="136" t="s">
        <v>1389</v>
      </c>
      <c r="G462" s="137">
        <v>24</v>
      </c>
      <c r="H462" s="136" t="s">
        <v>1388</v>
      </c>
      <c r="I462" s="77" t="s">
        <v>1411</v>
      </c>
      <c r="K462" s="77" t="s">
        <v>1410</v>
      </c>
    </row>
    <row r="463" spans="1:11" x14ac:dyDescent="0.65">
      <c r="A463" s="136" t="s">
        <v>491</v>
      </c>
      <c r="B463" s="136" t="s">
        <v>492</v>
      </c>
      <c r="C463" s="136" t="s">
        <v>39</v>
      </c>
      <c r="D463" s="136" t="s">
        <v>40</v>
      </c>
      <c r="E463" s="136" t="s">
        <v>1388</v>
      </c>
      <c r="F463" s="136" t="s">
        <v>1389</v>
      </c>
      <c r="G463" s="137">
        <v>24</v>
      </c>
      <c r="H463" s="136" t="s">
        <v>1388</v>
      </c>
      <c r="I463" s="77" t="s">
        <v>1411</v>
      </c>
      <c r="K463" s="77" t="s">
        <v>1410</v>
      </c>
    </row>
    <row r="464" spans="1:11" x14ac:dyDescent="0.65">
      <c r="A464" s="136" t="s">
        <v>493</v>
      </c>
      <c r="B464" s="136" t="s">
        <v>494</v>
      </c>
      <c r="C464" s="136" t="s">
        <v>39</v>
      </c>
      <c r="D464" s="136" t="s">
        <v>40</v>
      </c>
      <c r="E464" s="136" t="s">
        <v>1388</v>
      </c>
      <c r="F464" s="136" t="s">
        <v>1389</v>
      </c>
      <c r="G464" s="137">
        <v>24</v>
      </c>
      <c r="H464" s="136" t="s">
        <v>1388</v>
      </c>
      <c r="I464" s="77" t="s">
        <v>1411</v>
      </c>
      <c r="K464" s="77" t="s">
        <v>1410</v>
      </c>
    </row>
    <row r="465" spans="1:11" x14ac:dyDescent="0.65">
      <c r="A465" s="136" t="s">
        <v>495</v>
      </c>
      <c r="B465" s="136" t="s">
        <v>496</v>
      </c>
      <c r="C465" s="136" t="s">
        <v>39</v>
      </c>
      <c r="D465" s="136" t="s">
        <v>40</v>
      </c>
      <c r="E465" s="136" t="s">
        <v>1390</v>
      </c>
      <c r="F465" s="136" t="s">
        <v>1391</v>
      </c>
      <c r="G465" s="137">
        <v>24</v>
      </c>
      <c r="H465" s="136" t="s">
        <v>1390</v>
      </c>
      <c r="I465" s="77" t="s">
        <v>1411</v>
      </c>
      <c r="K465" s="77" t="s">
        <v>1410</v>
      </c>
    </row>
    <row r="466" spans="1:11" x14ac:dyDescent="0.65">
      <c r="A466" s="136" t="s">
        <v>1179</v>
      </c>
      <c r="B466" s="136" t="s">
        <v>1180</v>
      </c>
      <c r="C466" s="136" t="s">
        <v>39</v>
      </c>
      <c r="D466" s="136" t="s">
        <v>40</v>
      </c>
      <c r="E466" s="136" t="s">
        <v>1390</v>
      </c>
      <c r="F466" s="136" t="s">
        <v>1391</v>
      </c>
      <c r="G466" s="137">
        <v>24</v>
      </c>
      <c r="H466" s="136" t="s">
        <v>1390</v>
      </c>
      <c r="I466" s="77" t="s">
        <v>1409</v>
      </c>
      <c r="J466" s="77">
        <v>42643</v>
      </c>
      <c r="K466" s="77" t="s">
        <v>1410</v>
      </c>
    </row>
    <row r="467" spans="1:11" x14ac:dyDescent="0.65">
      <c r="A467" s="136" t="s">
        <v>497</v>
      </c>
      <c r="B467" s="136" t="s">
        <v>498</v>
      </c>
      <c r="C467" s="136" t="s">
        <v>39</v>
      </c>
      <c r="D467" s="136" t="s">
        <v>40</v>
      </c>
      <c r="E467" s="136" t="s">
        <v>1390</v>
      </c>
      <c r="F467" s="136" t="s">
        <v>1391</v>
      </c>
      <c r="G467" s="137">
        <v>24</v>
      </c>
      <c r="H467" s="136" t="s">
        <v>1390</v>
      </c>
      <c r="I467" s="77" t="s">
        <v>1411</v>
      </c>
      <c r="K467" s="77" t="s">
        <v>1410</v>
      </c>
    </row>
    <row r="468" spans="1:11" x14ac:dyDescent="0.65">
      <c r="A468" s="136" t="s">
        <v>499</v>
      </c>
      <c r="B468" s="136" t="s">
        <v>500</v>
      </c>
      <c r="C468" s="136" t="s">
        <v>39</v>
      </c>
      <c r="D468" s="136" t="s">
        <v>40</v>
      </c>
      <c r="E468" s="136" t="s">
        <v>1386</v>
      </c>
      <c r="F468" s="136" t="s">
        <v>1387</v>
      </c>
      <c r="G468" s="137">
        <v>24</v>
      </c>
      <c r="H468" s="136" t="s">
        <v>1386</v>
      </c>
      <c r="I468" s="77" t="s">
        <v>1411</v>
      </c>
      <c r="K468" s="77" t="s">
        <v>1410</v>
      </c>
    </row>
    <row r="469" spans="1:11" x14ac:dyDescent="0.65">
      <c r="A469" s="136" t="s">
        <v>501</v>
      </c>
      <c r="B469" s="136" t="s">
        <v>502</v>
      </c>
      <c r="C469" s="136" t="s">
        <v>39</v>
      </c>
      <c r="D469" s="136" t="s">
        <v>40</v>
      </c>
      <c r="E469" s="136" t="s">
        <v>1386</v>
      </c>
      <c r="F469" s="136" t="s">
        <v>1387</v>
      </c>
      <c r="G469" s="137">
        <v>24</v>
      </c>
      <c r="H469" s="136" t="s">
        <v>1386</v>
      </c>
      <c r="I469" s="77" t="s">
        <v>1411</v>
      </c>
      <c r="K469" s="77" t="s">
        <v>1410</v>
      </c>
    </row>
    <row r="470" spans="1:11" x14ac:dyDescent="0.65">
      <c r="A470" s="136" t="s">
        <v>1181</v>
      </c>
      <c r="B470" s="136" t="s">
        <v>1182</v>
      </c>
      <c r="C470" s="136" t="s">
        <v>41</v>
      </c>
      <c r="D470" s="136" t="s">
        <v>42</v>
      </c>
      <c r="E470" s="136" t="s">
        <v>1398</v>
      </c>
      <c r="F470" s="136" t="s">
        <v>1399</v>
      </c>
      <c r="G470" s="137">
        <v>25</v>
      </c>
      <c r="H470" s="136" t="s">
        <v>1398</v>
      </c>
      <c r="I470" s="77" t="s">
        <v>1409</v>
      </c>
      <c r="J470" s="77">
        <v>42643</v>
      </c>
      <c r="K470" s="77" t="s">
        <v>1410</v>
      </c>
    </row>
    <row r="471" spans="1:11" x14ac:dyDescent="0.65">
      <c r="A471" s="136" t="s">
        <v>1183</v>
      </c>
      <c r="B471" s="136" t="s">
        <v>1184</v>
      </c>
      <c r="C471" s="136" t="s">
        <v>41</v>
      </c>
      <c r="D471" s="136" t="s">
        <v>42</v>
      </c>
      <c r="E471" s="136" t="s">
        <v>1398</v>
      </c>
      <c r="F471" s="136" t="s">
        <v>1399</v>
      </c>
      <c r="G471" s="137">
        <v>25</v>
      </c>
      <c r="H471" s="136" t="s">
        <v>1398</v>
      </c>
      <c r="I471" s="77" t="s">
        <v>1409</v>
      </c>
      <c r="J471" s="77">
        <v>42643</v>
      </c>
      <c r="K471" s="77" t="s">
        <v>1410</v>
      </c>
    </row>
    <row r="472" spans="1:11" x14ac:dyDescent="0.65">
      <c r="A472" s="136" t="s">
        <v>1185</v>
      </c>
      <c r="B472" s="136" t="s">
        <v>1186</v>
      </c>
      <c r="C472" s="136" t="s">
        <v>41</v>
      </c>
      <c r="D472" s="136" t="s">
        <v>42</v>
      </c>
      <c r="E472" s="136" t="s">
        <v>1398</v>
      </c>
      <c r="F472" s="136" t="s">
        <v>1399</v>
      </c>
      <c r="G472" s="137">
        <v>25</v>
      </c>
      <c r="H472" s="136" t="s">
        <v>1398</v>
      </c>
      <c r="I472" s="77" t="s">
        <v>1409</v>
      </c>
      <c r="J472" s="77">
        <v>42643</v>
      </c>
      <c r="K472" s="77" t="s">
        <v>1410</v>
      </c>
    </row>
    <row r="473" spans="1:11" x14ac:dyDescent="0.65">
      <c r="A473" s="136" t="s">
        <v>1187</v>
      </c>
      <c r="B473" s="136" t="s">
        <v>1188</v>
      </c>
      <c r="C473" s="136" t="s">
        <v>41</v>
      </c>
      <c r="D473" s="136" t="s">
        <v>42</v>
      </c>
      <c r="E473" s="136" t="s">
        <v>1398</v>
      </c>
      <c r="F473" s="136" t="s">
        <v>1399</v>
      </c>
      <c r="G473" s="137">
        <v>25</v>
      </c>
      <c r="H473" s="136" t="s">
        <v>1398</v>
      </c>
      <c r="I473" s="77" t="s">
        <v>1409</v>
      </c>
      <c r="J473" s="77">
        <v>42643</v>
      </c>
      <c r="K473" s="77" t="s">
        <v>1410</v>
      </c>
    </row>
    <row r="474" spans="1:11" x14ac:dyDescent="0.65">
      <c r="A474" s="136" t="s">
        <v>1189</v>
      </c>
      <c r="B474" s="136" t="s">
        <v>1190</v>
      </c>
      <c r="C474" s="136" t="s">
        <v>41</v>
      </c>
      <c r="D474" s="136" t="s">
        <v>42</v>
      </c>
      <c r="E474" s="136" t="s">
        <v>1398</v>
      </c>
      <c r="F474" s="136" t="s">
        <v>1399</v>
      </c>
      <c r="G474" s="137">
        <v>25</v>
      </c>
      <c r="H474" s="136" t="s">
        <v>1398</v>
      </c>
      <c r="I474" s="77" t="s">
        <v>1409</v>
      </c>
      <c r="J474" s="77">
        <v>42643</v>
      </c>
      <c r="K474" s="77" t="s">
        <v>1410</v>
      </c>
    </row>
    <row r="475" spans="1:11" x14ac:dyDescent="0.65">
      <c r="A475" s="136" t="s">
        <v>521</v>
      </c>
      <c r="B475" s="136" t="s">
        <v>522</v>
      </c>
      <c r="C475" s="136" t="s">
        <v>41</v>
      </c>
      <c r="D475" s="136" t="s">
        <v>42</v>
      </c>
      <c r="E475" s="136" t="s">
        <v>1398</v>
      </c>
      <c r="F475" s="136" t="s">
        <v>1399</v>
      </c>
      <c r="G475" s="137">
        <v>25</v>
      </c>
      <c r="H475" s="136" t="s">
        <v>1398</v>
      </c>
      <c r="I475" s="77" t="s">
        <v>1411</v>
      </c>
      <c r="K475" s="77" t="s">
        <v>1410</v>
      </c>
    </row>
    <row r="476" spans="1:11" x14ac:dyDescent="0.65">
      <c r="A476" s="136" t="s">
        <v>523</v>
      </c>
      <c r="B476" s="136" t="s">
        <v>524</v>
      </c>
      <c r="C476" s="136" t="s">
        <v>41</v>
      </c>
      <c r="D476" s="136" t="s">
        <v>42</v>
      </c>
      <c r="E476" s="136" t="s">
        <v>1398</v>
      </c>
      <c r="F476" s="136" t="s">
        <v>1399</v>
      </c>
      <c r="G476" s="137">
        <v>25</v>
      </c>
      <c r="H476" s="136" t="s">
        <v>1398</v>
      </c>
      <c r="I476" s="77" t="s">
        <v>1411</v>
      </c>
      <c r="K476" s="77" t="s">
        <v>1410</v>
      </c>
    </row>
    <row r="477" spans="1:11" x14ac:dyDescent="0.65">
      <c r="A477" s="136" t="s">
        <v>980</v>
      </c>
      <c r="B477" s="136" t="s">
        <v>981</v>
      </c>
      <c r="C477" s="136" t="s">
        <v>41</v>
      </c>
      <c r="D477" s="136" t="s">
        <v>42</v>
      </c>
      <c r="E477" s="136" t="s">
        <v>1398</v>
      </c>
      <c r="F477" s="136" t="s">
        <v>1399</v>
      </c>
      <c r="G477" s="137">
        <v>25</v>
      </c>
      <c r="H477" s="136" t="s">
        <v>1398</v>
      </c>
      <c r="I477" s="77" t="s">
        <v>1411</v>
      </c>
      <c r="K477" s="77" t="s">
        <v>1413</v>
      </c>
    </row>
    <row r="478" spans="1:11" x14ac:dyDescent="0.65">
      <c r="A478" s="136" t="s">
        <v>525</v>
      </c>
      <c r="B478" s="136" t="s">
        <v>1515</v>
      </c>
      <c r="C478" s="136" t="s">
        <v>734</v>
      </c>
      <c r="D478" s="136" t="s">
        <v>735</v>
      </c>
      <c r="E478" s="136" t="s">
        <v>1400</v>
      </c>
      <c r="F478" s="136" t="s">
        <v>1401</v>
      </c>
      <c r="G478" s="137">
        <v>164</v>
      </c>
      <c r="H478" s="136" t="s">
        <v>1400</v>
      </c>
      <c r="I478" s="77" t="s">
        <v>1411</v>
      </c>
      <c r="K478" s="77" t="s">
        <v>1410</v>
      </c>
    </row>
    <row r="479" spans="1:11" x14ac:dyDescent="0.65">
      <c r="A479" s="136" t="s">
        <v>1191</v>
      </c>
      <c r="B479" s="136" t="s">
        <v>1192</v>
      </c>
      <c r="C479" s="136" t="s">
        <v>734</v>
      </c>
      <c r="D479" s="136" t="s">
        <v>735</v>
      </c>
      <c r="E479" s="136" t="s">
        <v>1400</v>
      </c>
      <c r="F479" s="136" t="s">
        <v>1401</v>
      </c>
      <c r="G479" s="137">
        <v>164</v>
      </c>
      <c r="H479" s="136" t="s">
        <v>1400</v>
      </c>
      <c r="I479" s="77" t="s">
        <v>1409</v>
      </c>
      <c r="J479" s="77">
        <v>42643</v>
      </c>
      <c r="K479" s="77" t="s">
        <v>1410</v>
      </c>
    </row>
    <row r="480" spans="1:11" x14ac:dyDescent="0.65">
      <c r="A480" s="136" t="s">
        <v>526</v>
      </c>
      <c r="B480" s="136" t="s">
        <v>527</v>
      </c>
      <c r="C480" s="136" t="s">
        <v>734</v>
      </c>
      <c r="D480" s="136" t="s">
        <v>735</v>
      </c>
      <c r="E480" s="136" t="s">
        <v>1400</v>
      </c>
      <c r="F480" s="136" t="s">
        <v>1401</v>
      </c>
      <c r="G480" s="137">
        <v>164</v>
      </c>
      <c r="H480" s="136" t="s">
        <v>1400</v>
      </c>
      <c r="I480" s="77" t="s">
        <v>1411</v>
      </c>
      <c r="K480" s="77" t="s">
        <v>1410</v>
      </c>
    </row>
    <row r="481" spans="1:11" x14ac:dyDescent="0.65">
      <c r="A481" s="136" t="s">
        <v>528</v>
      </c>
      <c r="B481" s="136" t="s">
        <v>529</v>
      </c>
      <c r="C481" s="136" t="s">
        <v>734</v>
      </c>
      <c r="D481" s="136" t="s">
        <v>735</v>
      </c>
      <c r="E481" s="136" t="s">
        <v>1400</v>
      </c>
      <c r="F481" s="136" t="s">
        <v>1401</v>
      </c>
      <c r="G481" s="137">
        <v>164</v>
      </c>
      <c r="H481" s="136" t="s">
        <v>1400</v>
      </c>
      <c r="I481" s="77" t="s">
        <v>1411</v>
      </c>
      <c r="K481" s="77" t="s">
        <v>1410</v>
      </c>
    </row>
    <row r="482" spans="1:11" x14ac:dyDescent="0.65">
      <c r="A482" s="136" t="s">
        <v>1193</v>
      </c>
      <c r="B482" s="136" t="s">
        <v>1194</v>
      </c>
      <c r="C482" s="136" t="s">
        <v>734</v>
      </c>
      <c r="D482" s="136" t="s">
        <v>735</v>
      </c>
      <c r="E482" s="136" t="s">
        <v>1400</v>
      </c>
      <c r="F482" s="136" t="s">
        <v>1401</v>
      </c>
      <c r="G482" s="137">
        <v>164</v>
      </c>
      <c r="H482" s="136" t="s">
        <v>1400</v>
      </c>
      <c r="I482" s="77" t="s">
        <v>1409</v>
      </c>
      <c r="J482" s="77">
        <v>42643</v>
      </c>
      <c r="K482" s="77" t="s">
        <v>1410</v>
      </c>
    </row>
    <row r="483" spans="1:11" x14ac:dyDescent="0.65">
      <c r="A483" s="136" t="s">
        <v>1195</v>
      </c>
      <c r="B483" s="136" t="s">
        <v>1196</v>
      </c>
      <c r="C483" s="136" t="s">
        <v>734</v>
      </c>
      <c r="D483" s="136" t="s">
        <v>735</v>
      </c>
      <c r="E483" s="136" t="s">
        <v>1400</v>
      </c>
      <c r="F483" s="136" t="s">
        <v>1401</v>
      </c>
      <c r="G483" s="137">
        <v>164</v>
      </c>
      <c r="H483" s="136" t="s">
        <v>1400</v>
      </c>
      <c r="I483" s="77" t="s">
        <v>1409</v>
      </c>
      <c r="J483" s="77">
        <v>42643</v>
      </c>
      <c r="K483" s="77" t="s">
        <v>1410</v>
      </c>
    </row>
    <row r="484" spans="1:11" x14ac:dyDescent="0.65">
      <c r="A484" s="136" t="s">
        <v>1197</v>
      </c>
      <c r="B484" s="136" t="s">
        <v>1198</v>
      </c>
      <c r="C484" s="136" t="s">
        <v>734</v>
      </c>
      <c r="D484" s="136" t="s">
        <v>735</v>
      </c>
      <c r="E484" s="136" t="s">
        <v>1400</v>
      </c>
      <c r="F484" s="136" t="s">
        <v>1401</v>
      </c>
      <c r="G484" s="137">
        <v>164</v>
      </c>
      <c r="H484" s="136" t="s">
        <v>1400</v>
      </c>
      <c r="I484" s="77" t="s">
        <v>1409</v>
      </c>
      <c r="J484" s="77">
        <v>42643</v>
      </c>
      <c r="K484" s="77" t="s">
        <v>1410</v>
      </c>
    </row>
    <row r="485" spans="1:11" x14ac:dyDescent="0.65">
      <c r="A485" s="136" t="s">
        <v>1199</v>
      </c>
      <c r="B485" s="136" t="s">
        <v>1200</v>
      </c>
      <c r="C485" s="136" t="s">
        <v>734</v>
      </c>
      <c r="D485" s="136" t="s">
        <v>735</v>
      </c>
      <c r="E485" s="136" t="s">
        <v>1400</v>
      </c>
      <c r="F485" s="136" t="s">
        <v>1401</v>
      </c>
      <c r="G485" s="137">
        <v>164</v>
      </c>
      <c r="H485" s="136" t="s">
        <v>1400</v>
      </c>
      <c r="I485" s="77" t="s">
        <v>1409</v>
      </c>
      <c r="J485" s="77">
        <v>42643</v>
      </c>
      <c r="K485" s="77" t="s">
        <v>1410</v>
      </c>
    </row>
    <row r="486" spans="1:11" x14ac:dyDescent="0.65">
      <c r="A486" s="136" t="s">
        <v>1201</v>
      </c>
      <c r="B486" s="136" t="s">
        <v>1202</v>
      </c>
      <c r="C486" s="136" t="s">
        <v>734</v>
      </c>
      <c r="D486" s="136" t="s">
        <v>735</v>
      </c>
      <c r="E486" s="136" t="s">
        <v>1400</v>
      </c>
      <c r="F486" s="136" t="s">
        <v>1401</v>
      </c>
      <c r="G486" s="137">
        <v>164</v>
      </c>
      <c r="H486" s="136" t="s">
        <v>1400</v>
      </c>
      <c r="I486" s="77" t="s">
        <v>1409</v>
      </c>
      <c r="J486" s="77">
        <v>42643</v>
      </c>
      <c r="K486" s="77" t="s">
        <v>1410</v>
      </c>
    </row>
    <row r="487" spans="1:11" x14ac:dyDescent="0.65">
      <c r="A487" s="136" t="s">
        <v>1203</v>
      </c>
      <c r="B487" s="136" t="s">
        <v>1204</v>
      </c>
      <c r="C487" s="136" t="s">
        <v>734</v>
      </c>
      <c r="D487" s="136" t="s">
        <v>735</v>
      </c>
      <c r="E487" s="136" t="s">
        <v>1400</v>
      </c>
      <c r="F487" s="136" t="s">
        <v>1401</v>
      </c>
      <c r="G487" s="137">
        <v>164</v>
      </c>
      <c r="H487" s="136" t="s">
        <v>1400</v>
      </c>
      <c r="I487" s="77" t="s">
        <v>1409</v>
      </c>
      <c r="J487" s="77">
        <v>42643</v>
      </c>
      <c r="K487" s="77" t="s">
        <v>1410</v>
      </c>
    </row>
    <row r="488" spans="1:11" x14ac:dyDescent="0.65">
      <c r="A488" s="136" t="s">
        <v>1205</v>
      </c>
      <c r="B488" s="136" t="s">
        <v>1206</v>
      </c>
      <c r="C488" s="136" t="s">
        <v>734</v>
      </c>
      <c r="D488" s="136" t="s">
        <v>735</v>
      </c>
      <c r="E488" s="136" t="s">
        <v>1400</v>
      </c>
      <c r="F488" s="136" t="s">
        <v>1401</v>
      </c>
      <c r="G488" s="137">
        <v>164</v>
      </c>
      <c r="H488" s="136" t="s">
        <v>1400</v>
      </c>
      <c r="I488" s="77" t="s">
        <v>1409</v>
      </c>
      <c r="J488" s="77">
        <v>42643</v>
      </c>
      <c r="K488" s="77" t="s">
        <v>1410</v>
      </c>
    </row>
    <row r="489" spans="1:11" x14ac:dyDescent="0.65">
      <c r="A489" s="136" t="s">
        <v>530</v>
      </c>
      <c r="B489" s="136" t="s">
        <v>1516</v>
      </c>
      <c r="C489" s="136" t="s">
        <v>734</v>
      </c>
      <c r="D489" s="136" t="s">
        <v>735</v>
      </c>
      <c r="E489" s="136" t="s">
        <v>1400</v>
      </c>
      <c r="F489" s="136" t="s">
        <v>1401</v>
      </c>
      <c r="G489" s="137">
        <v>164</v>
      </c>
      <c r="H489" s="136" t="s">
        <v>1400</v>
      </c>
      <c r="I489" s="77" t="s">
        <v>1411</v>
      </c>
      <c r="K489" s="77" t="s">
        <v>1410</v>
      </c>
    </row>
    <row r="490" spans="1:11" x14ac:dyDescent="0.65">
      <c r="A490" s="136" t="s">
        <v>531</v>
      </c>
      <c r="B490" s="136" t="s">
        <v>1517</v>
      </c>
      <c r="C490" s="136" t="s">
        <v>734</v>
      </c>
      <c r="D490" s="136" t="s">
        <v>735</v>
      </c>
      <c r="E490" s="136" t="s">
        <v>1400</v>
      </c>
      <c r="F490" s="136" t="s">
        <v>1401</v>
      </c>
      <c r="G490" s="137">
        <v>164</v>
      </c>
      <c r="H490" s="136" t="s">
        <v>1400</v>
      </c>
      <c r="I490" s="77" t="s">
        <v>1411</v>
      </c>
      <c r="K490" s="77" t="s">
        <v>1410</v>
      </c>
    </row>
    <row r="491" spans="1:11" x14ac:dyDescent="0.65">
      <c r="A491" s="136" t="s">
        <v>982</v>
      </c>
      <c r="B491" s="136" t="s">
        <v>983</v>
      </c>
      <c r="C491" s="136" t="s">
        <v>734</v>
      </c>
      <c r="D491" s="136" t="s">
        <v>735</v>
      </c>
      <c r="E491" s="136" t="s">
        <v>1400</v>
      </c>
      <c r="F491" s="136" t="s">
        <v>1401</v>
      </c>
      <c r="G491" s="137">
        <v>164</v>
      </c>
      <c r="H491" s="136" t="s">
        <v>1400</v>
      </c>
      <c r="I491" s="77" t="s">
        <v>1411</v>
      </c>
      <c r="K491" s="77" t="s">
        <v>1413</v>
      </c>
    </row>
    <row r="492" spans="1:11" x14ac:dyDescent="0.65">
      <c r="A492" s="136" t="s">
        <v>532</v>
      </c>
      <c r="B492" s="136" t="s">
        <v>1518</v>
      </c>
      <c r="C492" s="136" t="s">
        <v>734</v>
      </c>
      <c r="D492" s="136" t="s">
        <v>735</v>
      </c>
      <c r="E492" s="136" t="s">
        <v>1400</v>
      </c>
      <c r="F492" s="136" t="s">
        <v>1401</v>
      </c>
      <c r="G492" s="137">
        <v>164</v>
      </c>
      <c r="H492" s="136" t="s">
        <v>1400</v>
      </c>
      <c r="I492" s="77" t="s">
        <v>1411</v>
      </c>
      <c r="K492" s="77" t="s">
        <v>1410</v>
      </c>
    </row>
    <row r="493" spans="1:11" x14ac:dyDescent="0.65">
      <c r="A493" s="136" t="s">
        <v>533</v>
      </c>
      <c r="B493" s="136" t="s">
        <v>1519</v>
      </c>
      <c r="C493" s="136" t="s">
        <v>734</v>
      </c>
      <c r="D493" s="136" t="s">
        <v>735</v>
      </c>
      <c r="E493" s="136" t="s">
        <v>1400</v>
      </c>
      <c r="F493" s="136" t="s">
        <v>1401</v>
      </c>
      <c r="G493" s="137">
        <v>164</v>
      </c>
      <c r="H493" s="136" t="s">
        <v>1400</v>
      </c>
      <c r="I493" s="77" t="s">
        <v>1411</v>
      </c>
      <c r="K493" s="77" t="s">
        <v>1410</v>
      </c>
    </row>
    <row r="494" spans="1:11" x14ac:dyDescent="0.65">
      <c r="A494" s="136" t="s">
        <v>1207</v>
      </c>
      <c r="B494" s="136" t="s">
        <v>1208</v>
      </c>
      <c r="C494" s="136" t="s">
        <v>734</v>
      </c>
      <c r="D494" s="136" t="s">
        <v>735</v>
      </c>
      <c r="E494" s="136" t="s">
        <v>1400</v>
      </c>
      <c r="F494" s="136" t="s">
        <v>1401</v>
      </c>
      <c r="G494" s="137">
        <v>164</v>
      </c>
      <c r="H494" s="136" t="s">
        <v>1400</v>
      </c>
      <c r="I494" s="77" t="s">
        <v>1409</v>
      </c>
      <c r="J494" s="77">
        <v>42643</v>
      </c>
      <c r="K494" s="77" t="s">
        <v>1410</v>
      </c>
    </row>
    <row r="495" spans="1:11" x14ac:dyDescent="0.65">
      <c r="A495" s="136" t="s">
        <v>534</v>
      </c>
      <c r="B495" s="136" t="s">
        <v>1520</v>
      </c>
      <c r="C495" s="136" t="s">
        <v>734</v>
      </c>
      <c r="D495" s="136" t="s">
        <v>735</v>
      </c>
      <c r="E495" s="136" t="s">
        <v>1400</v>
      </c>
      <c r="F495" s="136" t="s">
        <v>1401</v>
      </c>
      <c r="G495" s="137">
        <v>164</v>
      </c>
      <c r="H495" s="136" t="s">
        <v>1400</v>
      </c>
      <c r="I495" s="77" t="s">
        <v>1411</v>
      </c>
      <c r="K495" s="77" t="s">
        <v>1410</v>
      </c>
    </row>
    <row r="496" spans="1:11" x14ac:dyDescent="0.65">
      <c r="A496" s="136" t="s">
        <v>1209</v>
      </c>
      <c r="B496" s="136" t="s">
        <v>1210</v>
      </c>
      <c r="C496" s="136" t="s">
        <v>734</v>
      </c>
      <c r="D496" s="136" t="s">
        <v>735</v>
      </c>
      <c r="E496" s="136" t="s">
        <v>1400</v>
      </c>
      <c r="F496" s="136" t="s">
        <v>1401</v>
      </c>
      <c r="G496" s="137">
        <v>164</v>
      </c>
      <c r="H496" s="136" t="s">
        <v>1400</v>
      </c>
      <c r="I496" s="77" t="s">
        <v>1409</v>
      </c>
      <c r="J496" s="77">
        <v>42643</v>
      </c>
      <c r="K496" s="77" t="s">
        <v>1410</v>
      </c>
    </row>
    <row r="497" spans="1:11" x14ac:dyDescent="0.65">
      <c r="A497" s="136" t="s">
        <v>535</v>
      </c>
      <c r="B497" s="136" t="s">
        <v>1521</v>
      </c>
      <c r="C497" s="136" t="s">
        <v>734</v>
      </c>
      <c r="D497" s="136" t="s">
        <v>735</v>
      </c>
      <c r="E497" s="136" t="s">
        <v>1400</v>
      </c>
      <c r="F497" s="136" t="s">
        <v>1401</v>
      </c>
      <c r="G497" s="137">
        <v>164</v>
      </c>
      <c r="H497" s="136" t="s">
        <v>1400</v>
      </c>
      <c r="I497" s="77" t="s">
        <v>1411</v>
      </c>
      <c r="K497" s="77" t="s">
        <v>1410</v>
      </c>
    </row>
    <row r="498" spans="1:11" x14ac:dyDescent="0.65">
      <c r="A498" s="136" t="s">
        <v>536</v>
      </c>
      <c r="B498" s="136" t="s">
        <v>1522</v>
      </c>
      <c r="C498" s="136" t="s">
        <v>734</v>
      </c>
      <c r="D498" s="136" t="s">
        <v>735</v>
      </c>
      <c r="E498" s="136" t="s">
        <v>1400</v>
      </c>
      <c r="F498" s="136" t="s">
        <v>1401</v>
      </c>
      <c r="G498" s="137">
        <v>164</v>
      </c>
      <c r="H498" s="136" t="s">
        <v>1400</v>
      </c>
      <c r="I498" s="77" t="s">
        <v>1411</v>
      </c>
      <c r="K498" s="77" t="s">
        <v>1410</v>
      </c>
    </row>
    <row r="499" spans="1:11" x14ac:dyDescent="0.65">
      <c r="A499" s="136" t="s">
        <v>537</v>
      </c>
      <c r="B499" s="136" t="s">
        <v>1523</v>
      </c>
      <c r="C499" s="136" t="s">
        <v>734</v>
      </c>
      <c r="D499" s="136" t="s">
        <v>735</v>
      </c>
      <c r="E499" s="136" t="s">
        <v>1400</v>
      </c>
      <c r="F499" s="136" t="s">
        <v>1401</v>
      </c>
      <c r="G499" s="137">
        <v>164</v>
      </c>
      <c r="H499" s="136" t="s">
        <v>1400</v>
      </c>
      <c r="I499" s="77" t="s">
        <v>1411</v>
      </c>
      <c r="K499" s="77" t="s">
        <v>1410</v>
      </c>
    </row>
    <row r="500" spans="1:11" x14ac:dyDescent="0.65">
      <c r="A500" s="136" t="s">
        <v>538</v>
      </c>
      <c r="B500" s="136" t="s">
        <v>1524</v>
      </c>
      <c r="C500" s="136" t="s">
        <v>734</v>
      </c>
      <c r="D500" s="136" t="s">
        <v>735</v>
      </c>
      <c r="E500" s="136" t="s">
        <v>1400</v>
      </c>
      <c r="F500" s="136" t="s">
        <v>1401</v>
      </c>
      <c r="G500" s="137">
        <v>164</v>
      </c>
      <c r="H500" s="136" t="s">
        <v>1400</v>
      </c>
      <c r="I500" s="77" t="s">
        <v>1411</v>
      </c>
      <c r="K500" s="77" t="s">
        <v>1410</v>
      </c>
    </row>
    <row r="501" spans="1:11" x14ac:dyDescent="0.65">
      <c r="A501" s="136" t="s">
        <v>1211</v>
      </c>
      <c r="B501" s="136" t="s">
        <v>1212</v>
      </c>
      <c r="C501" s="136" t="s">
        <v>734</v>
      </c>
      <c r="D501" s="136" t="s">
        <v>735</v>
      </c>
      <c r="E501" s="136" t="s">
        <v>1400</v>
      </c>
      <c r="F501" s="136" t="s">
        <v>1401</v>
      </c>
      <c r="G501" s="137">
        <v>164</v>
      </c>
      <c r="H501" s="136" t="s">
        <v>1400</v>
      </c>
      <c r="I501" s="77" t="s">
        <v>1409</v>
      </c>
      <c r="J501" s="77">
        <v>42643</v>
      </c>
      <c r="K501" s="77" t="s">
        <v>1410</v>
      </c>
    </row>
    <row r="502" spans="1:11" x14ac:dyDescent="0.65">
      <c r="A502" s="136" t="s">
        <v>1213</v>
      </c>
      <c r="B502" s="136" t="s">
        <v>1214</v>
      </c>
      <c r="C502" s="136" t="s">
        <v>734</v>
      </c>
      <c r="D502" s="136" t="s">
        <v>735</v>
      </c>
      <c r="E502" s="136" t="s">
        <v>1400</v>
      </c>
      <c r="F502" s="136" t="s">
        <v>1401</v>
      </c>
      <c r="G502" s="137">
        <v>164</v>
      </c>
      <c r="H502" s="136" t="s">
        <v>1400</v>
      </c>
      <c r="I502" s="77" t="s">
        <v>1409</v>
      </c>
      <c r="J502" s="77">
        <v>42643</v>
      </c>
      <c r="K502" s="77" t="s">
        <v>1410</v>
      </c>
    </row>
    <row r="503" spans="1:11" x14ac:dyDescent="0.65">
      <c r="A503" s="136" t="s">
        <v>1215</v>
      </c>
      <c r="B503" s="136" t="s">
        <v>1216</v>
      </c>
      <c r="C503" s="136" t="s">
        <v>734</v>
      </c>
      <c r="D503" s="136" t="s">
        <v>735</v>
      </c>
      <c r="E503" s="136" t="s">
        <v>1400</v>
      </c>
      <c r="F503" s="136" t="s">
        <v>1401</v>
      </c>
      <c r="G503" s="137">
        <v>164</v>
      </c>
      <c r="H503" s="136" t="s">
        <v>1400</v>
      </c>
      <c r="I503" s="77" t="s">
        <v>1409</v>
      </c>
      <c r="J503" s="77">
        <v>42643</v>
      </c>
      <c r="K503" s="77" t="s">
        <v>1410</v>
      </c>
    </row>
    <row r="504" spans="1:11" x14ac:dyDescent="0.65">
      <c r="A504" s="136" t="s">
        <v>1217</v>
      </c>
      <c r="B504" s="136" t="s">
        <v>1218</v>
      </c>
      <c r="C504" s="136" t="s">
        <v>734</v>
      </c>
      <c r="D504" s="136" t="s">
        <v>735</v>
      </c>
      <c r="E504" s="136" t="s">
        <v>1400</v>
      </c>
      <c r="F504" s="136" t="s">
        <v>1401</v>
      </c>
      <c r="G504" s="137">
        <v>164</v>
      </c>
      <c r="H504" s="136" t="s">
        <v>1400</v>
      </c>
      <c r="I504" s="77" t="s">
        <v>1409</v>
      </c>
      <c r="J504" s="77">
        <v>42643</v>
      </c>
      <c r="K504" s="77" t="s">
        <v>1410</v>
      </c>
    </row>
    <row r="505" spans="1:11" x14ac:dyDescent="0.65">
      <c r="A505" s="136" t="s">
        <v>1219</v>
      </c>
      <c r="B505" s="136" t="s">
        <v>1220</v>
      </c>
      <c r="C505" s="136" t="s">
        <v>734</v>
      </c>
      <c r="D505" s="136" t="s">
        <v>735</v>
      </c>
      <c r="E505" s="136" t="s">
        <v>1400</v>
      </c>
      <c r="F505" s="136" t="s">
        <v>1401</v>
      </c>
      <c r="G505" s="137">
        <v>164</v>
      </c>
      <c r="H505" s="136" t="s">
        <v>1400</v>
      </c>
      <c r="I505" s="77" t="s">
        <v>1409</v>
      </c>
      <c r="J505" s="77">
        <v>42643</v>
      </c>
      <c r="K505" s="77" t="s">
        <v>1410</v>
      </c>
    </row>
    <row r="506" spans="1:11" x14ac:dyDescent="0.65">
      <c r="A506" s="136" t="s">
        <v>1221</v>
      </c>
      <c r="B506" s="136" t="s">
        <v>1222</v>
      </c>
      <c r="C506" s="136" t="s">
        <v>734</v>
      </c>
      <c r="D506" s="136" t="s">
        <v>735</v>
      </c>
      <c r="E506" s="136" t="s">
        <v>1400</v>
      </c>
      <c r="F506" s="136" t="s">
        <v>1401</v>
      </c>
      <c r="G506" s="137">
        <v>164</v>
      </c>
      <c r="H506" s="136" t="s">
        <v>1400</v>
      </c>
      <c r="I506" s="77" t="s">
        <v>1409</v>
      </c>
      <c r="J506" s="77">
        <v>42643</v>
      </c>
      <c r="K506" s="77" t="s">
        <v>1410</v>
      </c>
    </row>
    <row r="507" spans="1:11" x14ac:dyDescent="0.65">
      <c r="A507" s="136" t="s">
        <v>539</v>
      </c>
      <c r="B507" s="136" t="s">
        <v>1525</v>
      </c>
      <c r="C507" s="136" t="s">
        <v>734</v>
      </c>
      <c r="D507" s="136" t="s">
        <v>735</v>
      </c>
      <c r="E507" s="136" t="s">
        <v>1400</v>
      </c>
      <c r="F507" s="136" t="s">
        <v>1401</v>
      </c>
      <c r="G507" s="137">
        <v>164</v>
      </c>
      <c r="H507" s="136" t="s">
        <v>1400</v>
      </c>
      <c r="I507" s="77" t="s">
        <v>1411</v>
      </c>
      <c r="K507" s="77" t="s">
        <v>1410</v>
      </c>
    </row>
    <row r="508" spans="1:11" x14ac:dyDescent="0.65">
      <c r="A508" s="136" t="s">
        <v>1223</v>
      </c>
      <c r="B508" s="136" t="s">
        <v>1224</v>
      </c>
      <c r="C508" s="136" t="s">
        <v>734</v>
      </c>
      <c r="D508" s="136" t="s">
        <v>735</v>
      </c>
      <c r="E508" s="136" t="s">
        <v>1400</v>
      </c>
      <c r="F508" s="136" t="s">
        <v>1401</v>
      </c>
      <c r="G508" s="137">
        <v>164</v>
      </c>
      <c r="H508" s="136" t="s">
        <v>1400</v>
      </c>
      <c r="I508" s="77" t="s">
        <v>1409</v>
      </c>
      <c r="J508" s="77">
        <v>42643</v>
      </c>
      <c r="K508" s="77" t="s">
        <v>1410</v>
      </c>
    </row>
    <row r="509" spans="1:11" x14ac:dyDescent="0.65">
      <c r="A509" s="136" t="s">
        <v>1225</v>
      </c>
      <c r="B509" s="136" t="s">
        <v>1226</v>
      </c>
      <c r="C509" s="136" t="s">
        <v>734</v>
      </c>
      <c r="D509" s="136" t="s">
        <v>735</v>
      </c>
      <c r="E509" s="136" t="s">
        <v>1400</v>
      </c>
      <c r="F509" s="136" t="s">
        <v>1401</v>
      </c>
      <c r="G509" s="137">
        <v>164</v>
      </c>
      <c r="H509" s="136" t="s">
        <v>1400</v>
      </c>
      <c r="I509" s="77" t="s">
        <v>1409</v>
      </c>
      <c r="J509" s="77">
        <v>42643</v>
      </c>
      <c r="K509" s="77" t="s">
        <v>1410</v>
      </c>
    </row>
    <row r="510" spans="1:11" x14ac:dyDescent="0.65">
      <c r="A510" s="136" t="s">
        <v>540</v>
      </c>
      <c r="B510" s="136" t="s">
        <v>1526</v>
      </c>
      <c r="C510" s="136" t="s">
        <v>734</v>
      </c>
      <c r="D510" s="136" t="s">
        <v>735</v>
      </c>
      <c r="E510" s="136" t="s">
        <v>1400</v>
      </c>
      <c r="F510" s="136" t="s">
        <v>1401</v>
      </c>
      <c r="G510" s="137">
        <v>164</v>
      </c>
      <c r="H510" s="136" t="s">
        <v>1400</v>
      </c>
      <c r="I510" s="77" t="s">
        <v>1411</v>
      </c>
      <c r="K510" s="77" t="s">
        <v>1410</v>
      </c>
    </row>
    <row r="511" spans="1:11" x14ac:dyDescent="0.65">
      <c r="A511" s="136" t="s">
        <v>541</v>
      </c>
      <c r="B511" s="136" t="s">
        <v>1527</v>
      </c>
      <c r="C511" s="136" t="s">
        <v>734</v>
      </c>
      <c r="D511" s="136" t="s">
        <v>735</v>
      </c>
      <c r="E511" s="136" t="s">
        <v>1400</v>
      </c>
      <c r="F511" s="136" t="s">
        <v>1401</v>
      </c>
      <c r="G511" s="137">
        <v>164</v>
      </c>
      <c r="H511" s="136" t="s">
        <v>1400</v>
      </c>
      <c r="I511" s="77" t="s">
        <v>1411</v>
      </c>
      <c r="K511" s="77" t="s">
        <v>1410</v>
      </c>
    </row>
    <row r="512" spans="1:11" x14ac:dyDescent="0.65">
      <c r="A512" s="136" t="s">
        <v>542</v>
      </c>
      <c r="B512" s="136" t="s">
        <v>543</v>
      </c>
      <c r="C512" s="136" t="s">
        <v>734</v>
      </c>
      <c r="D512" s="136" t="s">
        <v>735</v>
      </c>
      <c r="E512" s="136" t="s">
        <v>1400</v>
      </c>
      <c r="F512" s="136" t="s">
        <v>1401</v>
      </c>
      <c r="G512" s="137">
        <v>164</v>
      </c>
      <c r="H512" s="136" t="s">
        <v>1400</v>
      </c>
      <c r="I512" s="77" t="s">
        <v>1411</v>
      </c>
      <c r="K512" s="77" t="s">
        <v>1410</v>
      </c>
    </row>
    <row r="513" spans="1:11" x14ac:dyDescent="0.65">
      <c r="A513" s="136" t="s">
        <v>1227</v>
      </c>
      <c r="B513" s="136" t="s">
        <v>1228</v>
      </c>
      <c r="C513" s="136" t="s">
        <v>734</v>
      </c>
      <c r="D513" s="136" t="s">
        <v>735</v>
      </c>
      <c r="E513" s="136" t="s">
        <v>1400</v>
      </c>
      <c r="F513" s="136" t="s">
        <v>1401</v>
      </c>
      <c r="G513" s="137">
        <v>164</v>
      </c>
      <c r="H513" s="136" t="s">
        <v>1400</v>
      </c>
      <c r="I513" s="77" t="s">
        <v>1409</v>
      </c>
      <c r="J513" s="77">
        <v>42643</v>
      </c>
      <c r="K513" s="77" t="s">
        <v>1410</v>
      </c>
    </row>
    <row r="514" spans="1:11" x14ac:dyDescent="0.65">
      <c r="A514" s="136" t="s">
        <v>544</v>
      </c>
      <c r="B514" s="136" t="s">
        <v>545</v>
      </c>
      <c r="C514" s="136" t="s">
        <v>734</v>
      </c>
      <c r="D514" s="136" t="s">
        <v>735</v>
      </c>
      <c r="E514" s="136" t="s">
        <v>1400</v>
      </c>
      <c r="F514" s="136" t="s">
        <v>1401</v>
      </c>
      <c r="G514" s="137">
        <v>164</v>
      </c>
      <c r="H514" s="136" t="s">
        <v>1400</v>
      </c>
      <c r="I514" s="77" t="s">
        <v>1411</v>
      </c>
      <c r="K514" s="77" t="s">
        <v>1410</v>
      </c>
    </row>
    <row r="515" spans="1:11" x14ac:dyDescent="0.65">
      <c r="A515" s="136" t="s">
        <v>1229</v>
      </c>
      <c r="B515" s="136" t="s">
        <v>1230</v>
      </c>
      <c r="C515" s="136" t="s">
        <v>734</v>
      </c>
      <c r="D515" s="136" t="s">
        <v>735</v>
      </c>
      <c r="E515" s="136" t="s">
        <v>1400</v>
      </c>
      <c r="F515" s="136" t="s">
        <v>1401</v>
      </c>
      <c r="G515" s="137">
        <v>164</v>
      </c>
      <c r="H515" s="136" t="s">
        <v>1400</v>
      </c>
      <c r="I515" s="77" t="s">
        <v>1409</v>
      </c>
      <c r="J515" s="77">
        <v>42643</v>
      </c>
      <c r="K515" s="77" t="s">
        <v>1410</v>
      </c>
    </row>
    <row r="516" spans="1:11" x14ac:dyDescent="0.65">
      <c r="A516" s="136" t="s">
        <v>1231</v>
      </c>
      <c r="B516" s="136" t="s">
        <v>1232</v>
      </c>
      <c r="C516" s="136" t="s">
        <v>734</v>
      </c>
      <c r="D516" s="136" t="s">
        <v>735</v>
      </c>
      <c r="E516" s="136" t="s">
        <v>1400</v>
      </c>
      <c r="F516" s="136" t="s">
        <v>1401</v>
      </c>
      <c r="G516" s="137">
        <v>164</v>
      </c>
      <c r="H516" s="136" t="s">
        <v>1400</v>
      </c>
      <c r="I516" s="77" t="s">
        <v>1409</v>
      </c>
      <c r="J516" s="77">
        <v>42643</v>
      </c>
      <c r="K516" s="77" t="s">
        <v>1410</v>
      </c>
    </row>
    <row r="517" spans="1:11" x14ac:dyDescent="0.65">
      <c r="A517" s="136" t="s">
        <v>1233</v>
      </c>
      <c r="B517" s="136" t="s">
        <v>1234</v>
      </c>
      <c r="C517" s="136" t="s">
        <v>734</v>
      </c>
      <c r="D517" s="136" t="s">
        <v>735</v>
      </c>
      <c r="E517" s="136" t="s">
        <v>1400</v>
      </c>
      <c r="F517" s="136" t="s">
        <v>1401</v>
      </c>
      <c r="G517" s="137">
        <v>164</v>
      </c>
      <c r="H517" s="136" t="s">
        <v>1400</v>
      </c>
      <c r="I517" s="77" t="s">
        <v>1409</v>
      </c>
      <c r="J517" s="77">
        <v>42643</v>
      </c>
      <c r="K517" s="77" t="s">
        <v>1410</v>
      </c>
    </row>
    <row r="518" spans="1:11" x14ac:dyDescent="0.65">
      <c r="A518" s="136" t="s">
        <v>1235</v>
      </c>
      <c r="B518" s="136" t="s">
        <v>1236</v>
      </c>
      <c r="C518" s="136" t="s">
        <v>734</v>
      </c>
      <c r="D518" s="136" t="s">
        <v>735</v>
      </c>
      <c r="E518" s="136" t="s">
        <v>1400</v>
      </c>
      <c r="F518" s="136" t="s">
        <v>1401</v>
      </c>
      <c r="G518" s="137">
        <v>164</v>
      </c>
      <c r="H518" s="136" t="s">
        <v>1400</v>
      </c>
      <c r="I518" s="77" t="s">
        <v>1409</v>
      </c>
      <c r="J518" s="77">
        <v>42643</v>
      </c>
      <c r="K518" s="77" t="s">
        <v>1410</v>
      </c>
    </row>
    <row r="519" spans="1:11" x14ac:dyDescent="0.65">
      <c r="A519" s="136" t="s">
        <v>1237</v>
      </c>
      <c r="B519" s="136" t="s">
        <v>1238</v>
      </c>
      <c r="C519" s="136" t="s">
        <v>734</v>
      </c>
      <c r="D519" s="136" t="s">
        <v>735</v>
      </c>
      <c r="E519" s="136" t="s">
        <v>1400</v>
      </c>
      <c r="F519" s="136" t="s">
        <v>1401</v>
      </c>
      <c r="G519" s="137">
        <v>164</v>
      </c>
      <c r="H519" s="136" t="s">
        <v>1400</v>
      </c>
      <c r="I519" s="77" t="s">
        <v>1409</v>
      </c>
      <c r="J519" s="77">
        <v>42643</v>
      </c>
      <c r="K519" s="77" t="s">
        <v>1410</v>
      </c>
    </row>
    <row r="520" spans="1:11" x14ac:dyDescent="0.65">
      <c r="A520" s="136" t="s">
        <v>1239</v>
      </c>
      <c r="B520" s="136" t="s">
        <v>1240</v>
      </c>
      <c r="C520" s="136" t="s">
        <v>734</v>
      </c>
      <c r="D520" s="136" t="s">
        <v>735</v>
      </c>
      <c r="E520" s="136" t="s">
        <v>1400</v>
      </c>
      <c r="F520" s="136" t="s">
        <v>1401</v>
      </c>
      <c r="G520" s="137">
        <v>164</v>
      </c>
      <c r="H520" s="136" t="s">
        <v>1400</v>
      </c>
      <c r="I520" s="77" t="s">
        <v>1409</v>
      </c>
      <c r="J520" s="77">
        <v>42643</v>
      </c>
      <c r="K520" s="77" t="s">
        <v>1410</v>
      </c>
    </row>
    <row r="521" spans="1:11" x14ac:dyDescent="0.65">
      <c r="A521" s="136" t="s">
        <v>1241</v>
      </c>
      <c r="B521" s="136" t="s">
        <v>1242</v>
      </c>
      <c r="C521" s="136" t="s">
        <v>734</v>
      </c>
      <c r="D521" s="136" t="s">
        <v>735</v>
      </c>
      <c r="E521" s="136" t="s">
        <v>1400</v>
      </c>
      <c r="F521" s="136" t="s">
        <v>1401</v>
      </c>
      <c r="G521" s="137">
        <v>164</v>
      </c>
      <c r="H521" s="136" t="s">
        <v>1400</v>
      </c>
      <c r="I521" s="77" t="s">
        <v>1409</v>
      </c>
      <c r="J521" s="77">
        <v>42643</v>
      </c>
      <c r="K521" s="77" t="s">
        <v>1410</v>
      </c>
    </row>
    <row r="522" spans="1:11" x14ac:dyDescent="0.65">
      <c r="A522" s="136" t="s">
        <v>1243</v>
      </c>
      <c r="B522" s="136" t="s">
        <v>1244</v>
      </c>
      <c r="C522" s="136" t="s">
        <v>734</v>
      </c>
      <c r="D522" s="136" t="s">
        <v>735</v>
      </c>
      <c r="E522" s="136" t="s">
        <v>1400</v>
      </c>
      <c r="F522" s="136" t="s">
        <v>1401</v>
      </c>
      <c r="G522" s="137">
        <v>164</v>
      </c>
      <c r="H522" s="136" t="s">
        <v>1400</v>
      </c>
      <c r="I522" s="77" t="s">
        <v>1409</v>
      </c>
      <c r="J522" s="77">
        <v>42643</v>
      </c>
      <c r="K522" s="77" t="s">
        <v>1410</v>
      </c>
    </row>
    <row r="523" spans="1:11" x14ac:dyDescent="0.65">
      <c r="A523" s="136" t="s">
        <v>546</v>
      </c>
      <c r="B523" s="136" t="s">
        <v>1528</v>
      </c>
      <c r="C523" s="136" t="s">
        <v>734</v>
      </c>
      <c r="D523" s="136" t="s">
        <v>735</v>
      </c>
      <c r="E523" s="136" t="s">
        <v>1400</v>
      </c>
      <c r="F523" s="136" t="s">
        <v>1401</v>
      </c>
      <c r="G523" s="137">
        <v>164</v>
      </c>
      <c r="H523" s="136" t="s">
        <v>1400</v>
      </c>
      <c r="I523" s="77" t="s">
        <v>1411</v>
      </c>
      <c r="K523" s="77" t="s">
        <v>1410</v>
      </c>
    </row>
    <row r="524" spans="1:11" x14ac:dyDescent="0.65">
      <c r="A524" s="136" t="s">
        <v>547</v>
      </c>
      <c r="B524" s="136" t="s">
        <v>1529</v>
      </c>
      <c r="C524" s="136" t="s">
        <v>734</v>
      </c>
      <c r="D524" s="136" t="s">
        <v>735</v>
      </c>
      <c r="E524" s="136" t="s">
        <v>1400</v>
      </c>
      <c r="F524" s="136" t="s">
        <v>1401</v>
      </c>
      <c r="G524" s="137">
        <v>164</v>
      </c>
      <c r="H524" s="136" t="s">
        <v>1400</v>
      </c>
      <c r="I524" s="77" t="s">
        <v>1411</v>
      </c>
      <c r="K524" s="77" t="s">
        <v>1410</v>
      </c>
    </row>
    <row r="525" spans="1:11" x14ac:dyDescent="0.65">
      <c r="A525" s="136" t="s">
        <v>984</v>
      </c>
      <c r="B525" s="136" t="s">
        <v>985</v>
      </c>
      <c r="C525" s="136" t="s">
        <v>734</v>
      </c>
      <c r="D525" s="136" t="s">
        <v>735</v>
      </c>
      <c r="E525" s="136" t="s">
        <v>1400</v>
      </c>
      <c r="F525" s="136" t="s">
        <v>1401</v>
      </c>
      <c r="G525" s="137">
        <v>164</v>
      </c>
      <c r="H525" s="136" t="s">
        <v>1400</v>
      </c>
      <c r="I525" s="77" t="s">
        <v>1411</v>
      </c>
      <c r="K525" s="77" t="s">
        <v>1413</v>
      </c>
    </row>
    <row r="526" spans="1:11" x14ac:dyDescent="0.65">
      <c r="A526" s="136" t="s">
        <v>1245</v>
      </c>
      <c r="B526" s="136" t="s">
        <v>1246</v>
      </c>
      <c r="C526" s="136" t="s">
        <v>734</v>
      </c>
      <c r="D526" s="136" t="s">
        <v>735</v>
      </c>
      <c r="E526" s="136" t="s">
        <v>1400</v>
      </c>
      <c r="F526" s="136" t="s">
        <v>1401</v>
      </c>
      <c r="G526" s="137">
        <v>164</v>
      </c>
      <c r="H526" s="136" t="s">
        <v>1400</v>
      </c>
      <c r="I526" s="77" t="s">
        <v>1409</v>
      </c>
      <c r="J526" s="77">
        <v>42643</v>
      </c>
      <c r="K526" s="77" t="s">
        <v>1410</v>
      </c>
    </row>
    <row r="527" spans="1:11" x14ac:dyDescent="0.65">
      <c r="A527" s="136" t="s">
        <v>1247</v>
      </c>
      <c r="B527" s="136" t="s">
        <v>1248</v>
      </c>
      <c r="C527" s="136" t="s">
        <v>734</v>
      </c>
      <c r="D527" s="136" t="s">
        <v>735</v>
      </c>
      <c r="E527" s="136" t="s">
        <v>1400</v>
      </c>
      <c r="F527" s="136" t="s">
        <v>1401</v>
      </c>
      <c r="G527" s="137">
        <v>164</v>
      </c>
      <c r="H527" s="136" t="s">
        <v>1400</v>
      </c>
      <c r="I527" s="77" t="s">
        <v>1409</v>
      </c>
      <c r="J527" s="77">
        <v>42643</v>
      </c>
      <c r="K527" s="77" t="s">
        <v>1410</v>
      </c>
    </row>
    <row r="528" spans="1:11" x14ac:dyDescent="0.65">
      <c r="A528" s="136" t="s">
        <v>1249</v>
      </c>
      <c r="B528" s="136" t="s">
        <v>1250</v>
      </c>
      <c r="C528" s="136" t="s">
        <v>734</v>
      </c>
      <c r="D528" s="136" t="s">
        <v>735</v>
      </c>
      <c r="E528" s="136" t="s">
        <v>1400</v>
      </c>
      <c r="F528" s="136" t="s">
        <v>1401</v>
      </c>
      <c r="G528" s="137">
        <v>164</v>
      </c>
      <c r="H528" s="136" t="s">
        <v>1400</v>
      </c>
      <c r="I528" s="77" t="s">
        <v>1409</v>
      </c>
      <c r="J528" s="77">
        <v>42643</v>
      </c>
      <c r="K528" s="77" t="s">
        <v>1410</v>
      </c>
    </row>
    <row r="529" spans="1:11" x14ac:dyDescent="0.65">
      <c r="A529" s="136" t="s">
        <v>548</v>
      </c>
      <c r="B529" s="136" t="s">
        <v>1530</v>
      </c>
      <c r="C529" s="136" t="s">
        <v>734</v>
      </c>
      <c r="D529" s="136" t="s">
        <v>735</v>
      </c>
      <c r="E529" s="136" t="s">
        <v>1400</v>
      </c>
      <c r="F529" s="136" t="s">
        <v>1401</v>
      </c>
      <c r="G529" s="137">
        <v>164</v>
      </c>
      <c r="H529" s="136" t="s">
        <v>1400</v>
      </c>
      <c r="I529" s="77" t="s">
        <v>1411</v>
      </c>
      <c r="K529" s="77" t="s">
        <v>1410</v>
      </c>
    </row>
    <row r="530" spans="1:11" x14ac:dyDescent="0.65">
      <c r="A530" s="136" t="s">
        <v>549</v>
      </c>
      <c r="B530" s="136" t="s">
        <v>1531</v>
      </c>
      <c r="C530" s="136" t="s">
        <v>734</v>
      </c>
      <c r="D530" s="136" t="s">
        <v>735</v>
      </c>
      <c r="E530" s="136" t="s">
        <v>1400</v>
      </c>
      <c r="F530" s="136" t="s">
        <v>1401</v>
      </c>
      <c r="G530" s="137">
        <v>164</v>
      </c>
      <c r="H530" s="136" t="s">
        <v>1400</v>
      </c>
      <c r="I530" s="77" t="s">
        <v>1411</v>
      </c>
      <c r="K530" s="77" t="s">
        <v>1410</v>
      </c>
    </row>
    <row r="531" spans="1:11" x14ac:dyDescent="0.65">
      <c r="A531" s="136" t="s">
        <v>550</v>
      </c>
      <c r="B531" s="136" t="s">
        <v>1532</v>
      </c>
      <c r="C531" s="136" t="s">
        <v>734</v>
      </c>
      <c r="D531" s="136" t="s">
        <v>735</v>
      </c>
      <c r="E531" s="136" t="s">
        <v>1400</v>
      </c>
      <c r="F531" s="136" t="s">
        <v>1401</v>
      </c>
      <c r="G531" s="137">
        <v>164</v>
      </c>
      <c r="H531" s="136" t="s">
        <v>1400</v>
      </c>
      <c r="I531" s="77" t="s">
        <v>1411</v>
      </c>
      <c r="K531" s="77" t="s">
        <v>1410</v>
      </c>
    </row>
    <row r="532" spans="1:11" x14ac:dyDescent="0.65">
      <c r="A532" s="136" t="s">
        <v>551</v>
      </c>
      <c r="B532" s="136" t="s">
        <v>1533</v>
      </c>
      <c r="C532" s="136" t="s">
        <v>734</v>
      </c>
      <c r="D532" s="136" t="s">
        <v>735</v>
      </c>
      <c r="E532" s="136" t="s">
        <v>1400</v>
      </c>
      <c r="F532" s="136" t="s">
        <v>1401</v>
      </c>
      <c r="G532" s="137">
        <v>164</v>
      </c>
      <c r="H532" s="136" t="s">
        <v>1400</v>
      </c>
      <c r="I532" s="77" t="s">
        <v>1411</v>
      </c>
      <c r="K532" s="77" t="s">
        <v>1410</v>
      </c>
    </row>
    <row r="533" spans="1:11" x14ac:dyDescent="0.65">
      <c r="A533" s="136" t="s">
        <v>552</v>
      </c>
      <c r="B533" s="136" t="s">
        <v>1534</v>
      </c>
      <c r="C533" s="136" t="s">
        <v>734</v>
      </c>
      <c r="D533" s="136" t="s">
        <v>735</v>
      </c>
      <c r="E533" s="136" t="s">
        <v>1400</v>
      </c>
      <c r="F533" s="136" t="s">
        <v>1401</v>
      </c>
      <c r="G533" s="137">
        <v>164</v>
      </c>
      <c r="H533" s="136" t="s">
        <v>1400</v>
      </c>
      <c r="I533" s="77" t="s">
        <v>1411</v>
      </c>
      <c r="K533" s="77" t="s">
        <v>1410</v>
      </c>
    </row>
    <row r="534" spans="1:11" x14ac:dyDescent="0.65">
      <c r="A534" s="136" t="s">
        <v>553</v>
      </c>
      <c r="B534" s="136" t="s">
        <v>1535</v>
      </c>
      <c r="C534" s="136" t="s">
        <v>734</v>
      </c>
      <c r="D534" s="136" t="s">
        <v>735</v>
      </c>
      <c r="E534" s="136" t="s">
        <v>1400</v>
      </c>
      <c r="F534" s="136" t="s">
        <v>1401</v>
      </c>
      <c r="G534" s="137">
        <v>164</v>
      </c>
      <c r="H534" s="136" t="s">
        <v>1400</v>
      </c>
      <c r="I534" s="77" t="s">
        <v>1411</v>
      </c>
      <c r="K534" s="77" t="s">
        <v>1410</v>
      </c>
    </row>
    <row r="535" spans="1:11" x14ac:dyDescent="0.65">
      <c r="A535" s="136" t="s">
        <v>1251</v>
      </c>
      <c r="B535" s="136" t="s">
        <v>1252</v>
      </c>
      <c r="C535" s="136" t="s">
        <v>734</v>
      </c>
      <c r="D535" s="136" t="s">
        <v>735</v>
      </c>
      <c r="E535" s="136" t="s">
        <v>1400</v>
      </c>
      <c r="F535" s="136" t="s">
        <v>1401</v>
      </c>
      <c r="G535" s="137">
        <v>164</v>
      </c>
      <c r="H535" s="136" t="s">
        <v>1400</v>
      </c>
      <c r="I535" s="77" t="s">
        <v>1409</v>
      </c>
      <c r="J535" s="77">
        <v>42643</v>
      </c>
      <c r="K535" s="77" t="s">
        <v>1410</v>
      </c>
    </row>
    <row r="536" spans="1:11" x14ac:dyDescent="0.65">
      <c r="A536" s="136" t="s">
        <v>1253</v>
      </c>
      <c r="B536" s="136" t="s">
        <v>1254</v>
      </c>
      <c r="C536" s="136" t="s">
        <v>734</v>
      </c>
      <c r="D536" s="136" t="s">
        <v>735</v>
      </c>
      <c r="E536" s="136" t="s">
        <v>1400</v>
      </c>
      <c r="F536" s="136" t="s">
        <v>1401</v>
      </c>
      <c r="G536" s="137">
        <v>164</v>
      </c>
      <c r="H536" s="136" t="s">
        <v>1400</v>
      </c>
      <c r="I536" s="77" t="s">
        <v>1409</v>
      </c>
      <c r="J536" s="77">
        <v>42643</v>
      </c>
      <c r="K536" s="77" t="s">
        <v>1410</v>
      </c>
    </row>
    <row r="537" spans="1:11" x14ac:dyDescent="0.65">
      <c r="A537" s="136" t="s">
        <v>1255</v>
      </c>
      <c r="B537" s="136" t="s">
        <v>1256</v>
      </c>
      <c r="C537" s="136" t="s">
        <v>734</v>
      </c>
      <c r="D537" s="136" t="s">
        <v>735</v>
      </c>
      <c r="E537" s="136" t="s">
        <v>1400</v>
      </c>
      <c r="F537" s="136" t="s">
        <v>1401</v>
      </c>
      <c r="G537" s="137">
        <v>164</v>
      </c>
      <c r="H537" s="136" t="s">
        <v>1400</v>
      </c>
      <c r="I537" s="77" t="s">
        <v>1409</v>
      </c>
      <c r="J537" s="77">
        <v>42643</v>
      </c>
      <c r="K537" s="77" t="s">
        <v>1410</v>
      </c>
    </row>
    <row r="538" spans="1:11" x14ac:dyDescent="0.65">
      <c r="A538" s="136" t="s">
        <v>1257</v>
      </c>
      <c r="B538" s="136" t="s">
        <v>1258</v>
      </c>
      <c r="C538" s="136" t="s">
        <v>734</v>
      </c>
      <c r="D538" s="136" t="s">
        <v>735</v>
      </c>
      <c r="E538" s="136" t="s">
        <v>1400</v>
      </c>
      <c r="F538" s="136" t="s">
        <v>1401</v>
      </c>
      <c r="G538" s="137">
        <v>164</v>
      </c>
      <c r="H538" s="136" t="s">
        <v>1400</v>
      </c>
      <c r="I538" s="77" t="s">
        <v>1409</v>
      </c>
      <c r="J538" s="77">
        <v>42643</v>
      </c>
      <c r="K538" s="77" t="s">
        <v>1410</v>
      </c>
    </row>
    <row r="539" spans="1:11" x14ac:dyDescent="0.65">
      <c r="A539" s="136" t="s">
        <v>1259</v>
      </c>
      <c r="B539" s="136" t="s">
        <v>1260</v>
      </c>
      <c r="C539" s="136" t="s">
        <v>734</v>
      </c>
      <c r="D539" s="136" t="s">
        <v>735</v>
      </c>
      <c r="E539" s="136" t="s">
        <v>1400</v>
      </c>
      <c r="F539" s="136" t="s">
        <v>1401</v>
      </c>
      <c r="G539" s="137">
        <v>164</v>
      </c>
      <c r="H539" s="136" t="s">
        <v>1400</v>
      </c>
      <c r="I539" s="77" t="s">
        <v>1409</v>
      </c>
      <c r="J539" s="77">
        <v>42643</v>
      </c>
      <c r="K539" s="77" t="s">
        <v>1410</v>
      </c>
    </row>
    <row r="540" spans="1:11" x14ac:dyDescent="0.65">
      <c r="A540" s="136" t="s">
        <v>1261</v>
      </c>
      <c r="B540" s="136" t="s">
        <v>1262</v>
      </c>
      <c r="C540" s="136" t="s">
        <v>734</v>
      </c>
      <c r="D540" s="136" t="s">
        <v>735</v>
      </c>
      <c r="E540" s="136" t="s">
        <v>1400</v>
      </c>
      <c r="F540" s="136" t="s">
        <v>1401</v>
      </c>
      <c r="G540" s="137">
        <v>164</v>
      </c>
      <c r="H540" s="136" t="s">
        <v>1400</v>
      </c>
      <c r="I540" s="77" t="s">
        <v>1409</v>
      </c>
      <c r="J540" s="77">
        <v>42643</v>
      </c>
      <c r="K540" s="77" t="s">
        <v>1410</v>
      </c>
    </row>
    <row r="541" spans="1:11" x14ac:dyDescent="0.65">
      <c r="A541" s="136" t="s">
        <v>1263</v>
      </c>
      <c r="B541" s="136" t="s">
        <v>1264</v>
      </c>
      <c r="C541" s="136" t="s">
        <v>734</v>
      </c>
      <c r="D541" s="136" t="s">
        <v>735</v>
      </c>
      <c r="E541" s="136" t="s">
        <v>1400</v>
      </c>
      <c r="F541" s="136" t="s">
        <v>1401</v>
      </c>
      <c r="G541" s="137">
        <v>164</v>
      </c>
      <c r="H541" s="136" t="s">
        <v>1400</v>
      </c>
      <c r="I541" s="77" t="s">
        <v>1409</v>
      </c>
      <c r="J541" s="77">
        <v>42643</v>
      </c>
      <c r="K541" s="77" t="s">
        <v>1410</v>
      </c>
    </row>
    <row r="542" spans="1:11" x14ac:dyDescent="0.65">
      <c r="A542" s="136" t="s">
        <v>1265</v>
      </c>
      <c r="B542" s="136" t="s">
        <v>1266</v>
      </c>
      <c r="C542" s="136" t="s">
        <v>734</v>
      </c>
      <c r="D542" s="136" t="s">
        <v>735</v>
      </c>
      <c r="E542" s="136" t="s">
        <v>1400</v>
      </c>
      <c r="F542" s="136" t="s">
        <v>1401</v>
      </c>
      <c r="G542" s="137">
        <v>164</v>
      </c>
      <c r="H542" s="136" t="s">
        <v>1400</v>
      </c>
      <c r="I542" s="77" t="s">
        <v>1409</v>
      </c>
      <c r="J542" s="77">
        <v>42643</v>
      </c>
      <c r="K542" s="77" t="s">
        <v>1410</v>
      </c>
    </row>
    <row r="543" spans="1:11" x14ac:dyDescent="0.65">
      <c r="A543" s="136" t="s">
        <v>1267</v>
      </c>
      <c r="B543" s="136" t="s">
        <v>1268</v>
      </c>
      <c r="C543" s="136" t="s">
        <v>734</v>
      </c>
      <c r="D543" s="136" t="s">
        <v>735</v>
      </c>
      <c r="E543" s="136" t="s">
        <v>1400</v>
      </c>
      <c r="F543" s="136" t="s">
        <v>1401</v>
      </c>
      <c r="G543" s="137">
        <v>164</v>
      </c>
      <c r="H543" s="136" t="s">
        <v>1400</v>
      </c>
      <c r="I543" s="77" t="s">
        <v>1409</v>
      </c>
      <c r="J543" s="77">
        <v>42643</v>
      </c>
      <c r="K543" s="77" t="s">
        <v>1410</v>
      </c>
    </row>
    <row r="544" spans="1:11" x14ac:dyDescent="0.65">
      <c r="A544" s="136" t="s">
        <v>1269</v>
      </c>
      <c r="B544" s="136" t="s">
        <v>1270</v>
      </c>
      <c r="C544" s="136" t="s">
        <v>734</v>
      </c>
      <c r="D544" s="136" t="s">
        <v>735</v>
      </c>
      <c r="E544" s="136" t="s">
        <v>1400</v>
      </c>
      <c r="F544" s="136" t="s">
        <v>1401</v>
      </c>
      <c r="G544" s="137">
        <v>164</v>
      </c>
      <c r="H544" s="136" t="s">
        <v>1400</v>
      </c>
      <c r="I544" s="77" t="s">
        <v>1409</v>
      </c>
      <c r="J544" s="77">
        <v>42643</v>
      </c>
      <c r="K544" s="77" t="s">
        <v>1410</v>
      </c>
    </row>
    <row r="545" spans="1:11" x14ac:dyDescent="0.65">
      <c r="A545" s="136" t="s">
        <v>1271</v>
      </c>
      <c r="B545" s="136" t="s">
        <v>1272</v>
      </c>
      <c r="C545" s="136" t="s">
        <v>734</v>
      </c>
      <c r="D545" s="136" t="s">
        <v>735</v>
      </c>
      <c r="E545" s="136" t="s">
        <v>1400</v>
      </c>
      <c r="F545" s="136" t="s">
        <v>1401</v>
      </c>
      <c r="G545" s="137">
        <v>164</v>
      </c>
      <c r="H545" s="136" t="s">
        <v>1400</v>
      </c>
      <c r="I545" s="77" t="s">
        <v>1409</v>
      </c>
      <c r="J545" s="77">
        <v>42643</v>
      </c>
      <c r="K545" s="77" t="s">
        <v>1410</v>
      </c>
    </row>
    <row r="546" spans="1:11" x14ac:dyDescent="0.65">
      <c r="A546" s="136" t="s">
        <v>554</v>
      </c>
      <c r="B546" s="136" t="s">
        <v>555</v>
      </c>
      <c r="C546" s="136" t="s">
        <v>41</v>
      </c>
      <c r="D546" s="136" t="s">
        <v>42</v>
      </c>
      <c r="E546" s="136" t="s">
        <v>1398</v>
      </c>
      <c r="F546" s="136" t="s">
        <v>1399</v>
      </c>
      <c r="G546" s="137">
        <v>25</v>
      </c>
      <c r="H546" s="136" t="s">
        <v>1398</v>
      </c>
      <c r="I546" s="77" t="s">
        <v>1411</v>
      </c>
      <c r="K546" s="77" t="s">
        <v>1410</v>
      </c>
    </row>
    <row r="547" spans="1:11" x14ac:dyDescent="0.65">
      <c r="A547" s="136" t="s">
        <v>556</v>
      </c>
      <c r="B547" s="136" t="s">
        <v>557</v>
      </c>
      <c r="C547" s="136" t="s">
        <v>41</v>
      </c>
      <c r="D547" s="136" t="s">
        <v>42</v>
      </c>
      <c r="E547" s="136" t="s">
        <v>1398</v>
      </c>
      <c r="F547" s="136" t="s">
        <v>1399</v>
      </c>
      <c r="G547" s="137">
        <v>25</v>
      </c>
      <c r="H547" s="136" t="s">
        <v>1398</v>
      </c>
      <c r="I547" s="77" t="s">
        <v>1411</v>
      </c>
      <c r="K547" s="77" t="s">
        <v>1410</v>
      </c>
    </row>
    <row r="548" spans="1:11" x14ac:dyDescent="0.65">
      <c r="A548" s="136" t="s">
        <v>558</v>
      </c>
      <c r="B548" s="136" t="s">
        <v>559</v>
      </c>
      <c r="C548" s="136" t="s">
        <v>41</v>
      </c>
      <c r="D548" s="136" t="s">
        <v>42</v>
      </c>
      <c r="E548" s="136" t="s">
        <v>1398</v>
      </c>
      <c r="F548" s="136" t="s">
        <v>1399</v>
      </c>
      <c r="G548" s="137">
        <v>25</v>
      </c>
      <c r="H548" s="136" t="s">
        <v>1398</v>
      </c>
      <c r="I548" s="77" t="s">
        <v>1411</v>
      </c>
      <c r="K548" s="77" t="s">
        <v>1410</v>
      </c>
    </row>
    <row r="549" spans="1:11" x14ac:dyDescent="0.65">
      <c r="A549" s="136" t="s">
        <v>560</v>
      </c>
      <c r="B549" s="136" t="s">
        <v>561</v>
      </c>
      <c r="C549" s="136" t="s">
        <v>41</v>
      </c>
      <c r="D549" s="136" t="s">
        <v>42</v>
      </c>
      <c r="E549" s="136" t="s">
        <v>1398</v>
      </c>
      <c r="F549" s="136" t="s">
        <v>1399</v>
      </c>
      <c r="G549" s="137">
        <v>25</v>
      </c>
      <c r="H549" s="136" t="s">
        <v>1398</v>
      </c>
      <c r="I549" s="77" t="s">
        <v>1411</v>
      </c>
      <c r="K549" s="77" t="s">
        <v>1410</v>
      </c>
    </row>
    <row r="550" spans="1:11" x14ac:dyDescent="0.65">
      <c r="A550" s="136" t="s">
        <v>562</v>
      </c>
      <c r="B550" s="136" t="s">
        <v>563</v>
      </c>
      <c r="C550" s="136" t="s">
        <v>41</v>
      </c>
      <c r="D550" s="136" t="s">
        <v>42</v>
      </c>
      <c r="E550" s="136" t="s">
        <v>1398</v>
      </c>
      <c r="F550" s="136" t="s">
        <v>1399</v>
      </c>
      <c r="G550" s="137">
        <v>25</v>
      </c>
      <c r="H550" s="136" t="s">
        <v>1398</v>
      </c>
      <c r="I550" s="77" t="s">
        <v>1411</v>
      </c>
      <c r="K550" s="77" t="s">
        <v>1410</v>
      </c>
    </row>
    <row r="551" spans="1:11" x14ac:dyDescent="0.65">
      <c r="A551" s="136" t="s">
        <v>564</v>
      </c>
      <c r="B551" s="136" t="s">
        <v>565</v>
      </c>
      <c r="C551" s="136" t="s">
        <v>41</v>
      </c>
      <c r="D551" s="136" t="s">
        <v>42</v>
      </c>
      <c r="E551" s="136" t="s">
        <v>1398</v>
      </c>
      <c r="F551" s="136" t="s">
        <v>1399</v>
      </c>
      <c r="G551" s="137">
        <v>25</v>
      </c>
      <c r="H551" s="136" t="s">
        <v>1398</v>
      </c>
      <c r="I551" s="77" t="s">
        <v>1411</v>
      </c>
      <c r="K551" s="77" t="s">
        <v>1410</v>
      </c>
    </row>
    <row r="552" spans="1:11" x14ac:dyDescent="0.65">
      <c r="A552" s="136" t="s">
        <v>566</v>
      </c>
      <c r="B552" s="136" t="s">
        <v>567</v>
      </c>
      <c r="C552" s="136" t="s">
        <v>41</v>
      </c>
      <c r="D552" s="136" t="s">
        <v>42</v>
      </c>
      <c r="E552" s="136" t="s">
        <v>1398</v>
      </c>
      <c r="F552" s="136" t="s">
        <v>1399</v>
      </c>
      <c r="G552" s="137">
        <v>25</v>
      </c>
      <c r="H552" s="136" t="s">
        <v>1398</v>
      </c>
      <c r="I552" s="77" t="s">
        <v>1411</v>
      </c>
      <c r="K552" s="77" t="s">
        <v>1410</v>
      </c>
    </row>
    <row r="553" spans="1:11" x14ac:dyDescent="0.65">
      <c r="A553" s="136" t="s">
        <v>568</v>
      </c>
      <c r="B553" s="136" t="s">
        <v>569</v>
      </c>
      <c r="C553" s="136" t="s">
        <v>41</v>
      </c>
      <c r="D553" s="136" t="s">
        <v>42</v>
      </c>
      <c r="E553" s="136" t="s">
        <v>1398</v>
      </c>
      <c r="F553" s="136" t="s">
        <v>1399</v>
      </c>
      <c r="G553" s="137">
        <v>25</v>
      </c>
      <c r="H553" s="136" t="s">
        <v>1398</v>
      </c>
      <c r="I553" s="77" t="s">
        <v>1411</v>
      </c>
      <c r="K553" s="77" t="s">
        <v>1410</v>
      </c>
    </row>
    <row r="554" spans="1:11" x14ac:dyDescent="0.65">
      <c r="A554" s="136" t="s">
        <v>570</v>
      </c>
      <c r="B554" s="136" t="s">
        <v>571</v>
      </c>
      <c r="C554" s="136" t="s">
        <v>41</v>
      </c>
      <c r="D554" s="136" t="s">
        <v>42</v>
      </c>
      <c r="E554" s="136" t="s">
        <v>1398</v>
      </c>
      <c r="F554" s="136" t="s">
        <v>1399</v>
      </c>
      <c r="G554" s="137">
        <v>25</v>
      </c>
      <c r="H554" s="136" t="s">
        <v>1398</v>
      </c>
      <c r="I554" s="77" t="s">
        <v>1411</v>
      </c>
      <c r="K554" s="77" t="s">
        <v>1410</v>
      </c>
    </row>
    <row r="555" spans="1:11" x14ac:dyDescent="0.65">
      <c r="A555" s="136" t="s">
        <v>572</v>
      </c>
      <c r="B555" s="136" t="s">
        <v>573</v>
      </c>
      <c r="C555" s="136" t="s">
        <v>41</v>
      </c>
      <c r="D555" s="136" t="s">
        <v>42</v>
      </c>
      <c r="E555" s="136" t="s">
        <v>1398</v>
      </c>
      <c r="F555" s="136" t="s">
        <v>1399</v>
      </c>
      <c r="G555" s="137">
        <v>25</v>
      </c>
      <c r="H555" s="136" t="s">
        <v>1398</v>
      </c>
      <c r="I555" s="77" t="s">
        <v>1411</v>
      </c>
      <c r="K555" s="77" t="s">
        <v>1410</v>
      </c>
    </row>
    <row r="556" spans="1:11" x14ac:dyDescent="0.65">
      <c r="A556" s="136" t="s">
        <v>574</v>
      </c>
      <c r="B556" s="136" t="s">
        <v>575</v>
      </c>
      <c r="C556" s="136" t="s">
        <v>41</v>
      </c>
      <c r="D556" s="136" t="s">
        <v>42</v>
      </c>
      <c r="E556" s="136" t="s">
        <v>1398</v>
      </c>
      <c r="F556" s="136" t="s">
        <v>1399</v>
      </c>
      <c r="G556" s="137">
        <v>25</v>
      </c>
      <c r="H556" s="136" t="s">
        <v>1398</v>
      </c>
      <c r="I556" s="77" t="s">
        <v>1411</v>
      </c>
      <c r="K556" s="77" t="s">
        <v>1410</v>
      </c>
    </row>
    <row r="557" spans="1:11" x14ac:dyDescent="0.65">
      <c r="A557" s="136" t="s">
        <v>576</v>
      </c>
      <c r="B557" s="136" t="s">
        <v>577</v>
      </c>
      <c r="C557" s="136" t="s">
        <v>41</v>
      </c>
      <c r="D557" s="136" t="s">
        <v>42</v>
      </c>
      <c r="E557" s="136" t="s">
        <v>1398</v>
      </c>
      <c r="F557" s="136" t="s">
        <v>1399</v>
      </c>
      <c r="G557" s="137">
        <v>25</v>
      </c>
      <c r="H557" s="136" t="s">
        <v>1398</v>
      </c>
      <c r="I557" s="77" t="s">
        <v>1411</v>
      </c>
      <c r="K557" s="77" t="s">
        <v>1410</v>
      </c>
    </row>
    <row r="558" spans="1:11" x14ac:dyDescent="0.65">
      <c r="A558" s="136" t="s">
        <v>578</v>
      </c>
      <c r="B558" s="136" t="s">
        <v>579</v>
      </c>
      <c r="C558" s="136" t="s">
        <v>41</v>
      </c>
      <c r="D558" s="136" t="s">
        <v>42</v>
      </c>
      <c r="E558" s="136" t="s">
        <v>1398</v>
      </c>
      <c r="F558" s="136" t="s">
        <v>1399</v>
      </c>
      <c r="G558" s="137">
        <v>25</v>
      </c>
      <c r="H558" s="136" t="s">
        <v>1398</v>
      </c>
      <c r="I558" s="77" t="s">
        <v>1411</v>
      </c>
      <c r="K558" s="77" t="s">
        <v>1410</v>
      </c>
    </row>
    <row r="559" spans="1:11" x14ac:dyDescent="0.65">
      <c r="A559" s="136" t="s">
        <v>580</v>
      </c>
      <c r="B559" s="136" t="s">
        <v>581</v>
      </c>
      <c r="C559" s="136" t="s">
        <v>41</v>
      </c>
      <c r="D559" s="136" t="s">
        <v>42</v>
      </c>
      <c r="E559" s="136" t="s">
        <v>1398</v>
      </c>
      <c r="F559" s="136" t="s">
        <v>1399</v>
      </c>
      <c r="G559" s="137">
        <v>25</v>
      </c>
      <c r="H559" s="136" t="s">
        <v>1398</v>
      </c>
      <c r="I559" s="77" t="s">
        <v>1411</v>
      </c>
      <c r="K559" s="77" t="s">
        <v>1410</v>
      </c>
    </row>
    <row r="560" spans="1:11" x14ac:dyDescent="0.65">
      <c r="A560" s="136" t="s">
        <v>582</v>
      </c>
      <c r="B560" s="136" t="s">
        <v>583</v>
      </c>
      <c r="C560" s="136" t="s">
        <v>41</v>
      </c>
      <c r="D560" s="136" t="s">
        <v>42</v>
      </c>
      <c r="E560" s="136" t="s">
        <v>1398</v>
      </c>
      <c r="F560" s="136" t="s">
        <v>1399</v>
      </c>
      <c r="G560" s="137">
        <v>25</v>
      </c>
      <c r="H560" s="136" t="s">
        <v>1398</v>
      </c>
      <c r="I560" s="77" t="s">
        <v>1411</v>
      </c>
      <c r="K560" s="77" t="s">
        <v>1410</v>
      </c>
    </row>
    <row r="561" spans="1:11" x14ac:dyDescent="0.65">
      <c r="A561" s="136" t="s">
        <v>1273</v>
      </c>
      <c r="B561" s="136" t="s">
        <v>1274</v>
      </c>
      <c r="C561" s="136" t="s">
        <v>41</v>
      </c>
      <c r="D561" s="136" t="s">
        <v>42</v>
      </c>
      <c r="E561" s="136" t="s">
        <v>1398</v>
      </c>
      <c r="F561" s="136" t="s">
        <v>1399</v>
      </c>
      <c r="G561" s="137">
        <v>25</v>
      </c>
      <c r="H561" s="136" t="s">
        <v>1398</v>
      </c>
      <c r="I561" s="77" t="s">
        <v>1409</v>
      </c>
      <c r="J561" s="77">
        <v>42643</v>
      </c>
      <c r="K561" s="77" t="s">
        <v>1410</v>
      </c>
    </row>
    <row r="562" spans="1:11" x14ac:dyDescent="0.65">
      <c r="A562" s="136" t="s">
        <v>1275</v>
      </c>
      <c r="B562" s="136" t="s">
        <v>1276</v>
      </c>
      <c r="C562" s="136" t="s">
        <v>41</v>
      </c>
      <c r="D562" s="136" t="s">
        <v>42</v>
      </c>
      <c r="E562" s="136" t="s">
        <v>1398</v>
      </c>
      <c r="F562" s="136" t="s">
        <v>1399</v>
      </c>
      <c r="G562" s="137">
        <v>25</v>
      </c>
      <c r="H562" s="136" t="s">
        <v>1398</v>
      </c>
      <c r="I562" s="77" t="s">
        <v>1409</v>
      </c>
      <c r="J562" s="77">
        <v>42643</v>
      </c>
      <c r="K562" s="77" t="s">
        <v>1410</v>
      </c>
    </row>
    <row r="563" spans="1:11" x14ac:dyDescent="0.65">
      <c r="A563" s="136" t="s">
        <v>1277</v>
      </c>
      <c r="B563" s="136" t="s">
        <v>1278</v>
      </c>
      <c r="C563" s="136" t="s">
        <v>41</v>
      </c>
      <c r="D563" s="136" t="s">
        <v>42</v>
      </c>
      <c r="E563" s="136" t="s">
        <v>1398</v>
      </c>
      <c r="F563" s="136" t="s">
        <v>1399</v>
      </c>
      <c r="G563" s="137">
        <v>25</v>
      </c>
      <c r="H563" s="136" t="s">
        <v>1398</v>
      </c>
      <c r="I563" s="77" t="s">
        <v>1409</v>
      </c>
      <c r="J563" s="77">
        <v>42643</v>
      </c>
      <c r="K563" s="77" t="s">
        <v>1410</v>
      </c>
    </row>
    <row r="564" spans="1:11" x14ac:dyDescent="0.65">
      <c r="A564" s="136" t="s">
        <v>584</v>
      </c>
      <c r="B564" s="136" t="s">
        <v>585</v>
      </c>
      <c r="C564" s="136" t="s">
        <v>41</v>
      </c>
      <c r="D564" s="136" t="s">
        <v>42</v>
      </c>
      <c r="E564" s="136" t="s">
        <v>1398</v>
      </c>
      <c r="F564" s="136" t="s">
        <v>1399</v>
      </c>
      <c r="G564" s="137">
        <v>25</v>
      </c>
      <c r="H564" s="136" t="s">
        <v>1398</v>
      </c>
      <c r="I564" s="77" t="s">
        <v>1411</v>
      </c>
      <c r="K564" s="77" t="s">
        <v>1410</v>
      </c>
    </row>
    <row r="565" spans="1:11" x14ac:dyDescent="0.65">
      <c r="A565" s="136" t="s">
        <v>586</v>
      </c>
      <c r="B565" s="136" t="s">
        <v>587</v>
      </c>
      <c r="C565" s="136" t="s">
        <v>41</v>
      </c>
      <c r="D565" s="136" t="s">
        <v>42</v>
      </c>
      <c r="E565" s="136" t="s">
        <v>1398</v>
      </c>
      <c r="F565" s="136" t="s">
        <v>1399</v>
      </c>
      <c r="G565" s="137">
        <v>25</v>
      </c>
      <c r="H565" s="136" t="s">
        <v>1398</v>
      </c>
      <c r="I565" s="77" t="s">
        <v>1411</v>
      </c>
      <c r="K565" s="77" t="s">
        <v>1410</v>
      </c>
    </row>
    <row r="566" spans="1:11" x14ac:dyDescent="0.65">
      <c r="A566" s="136" t="s">
        <v>1279</v>
      </c>
      <c r="B566" s="136" t="s">
        <v>1280</v>
      </c>
      <c r="C566" s="136" t="s">
        <v>41</v>
      </c>
      <c r="D566" s="136" t="s">
        <v>42</v>
      </c>
      <c r="E566" s="136" t="s">
        <v>1398</v>
      </c>
      <c r="F566" s="136" t="s">
        <v>1399</v>
      </c>
      <c r="G566" s="137">
        <v>25</v>
      </c>
      <c r="H566" s="136" t="s">
        <v>1398</v>
      </c>
      <c r="I566" s="77" t="s">
        <v>1409</v>
      </c>
      <c r="J566" s="77">
        <v>42643</v>
      </c>
      <c r="K566" s="77" t="s">
        <v>1410</v>
      </c>
    </row>
    <row r="567" spans="1:11" x14ac:dyDescent="0.65">
      <c r="A567" s="136" t="s">
        <v>588</v>
      </c>
      <c r="B567" s="136" t="s">
        <v>589</v>
      </c>
      <c r="C567" s="136" t="s">
        <v>41</v>
      </c>
      <c r="D567" s="136" t="s">
        <v>42</v>
      </c>
      <c r="E567" s="136" t="s">
        <v>1398</v>
      </c>
      <c r="F567" s="136" t="s">
        <v>1399</v>
      </c>
      <c r="G567" s="137">
        <v>25</v>
      </c>
      <c r="H567" s="136" t="s">
        <v>1398</v>
      </c>
      <c r="I567" s="77" t="s">
        <v>1411</v>
      </c>
      <c r="K567" s="77" t="s">
        <v>1410</v>
      </c>
    </row>
    <row r="568" spans="1:11" x14ac:dyDescent="0.65">
      <c r="A568" s="136" t="s">
        <v>590</v>
      </c>
      <c r="B568" s="136" t="s">
        <v>591</v>
      </c>
      <c r="C568" s="136" t="s">
        <v>41</v>
      </c>
      <c r="D568" s="136" t="s">
        <v>42</v>
      </c>
      <c r="E568" s="136" t="s">
        <v>1398</v>
      </c>
      <c r="F568" s="136" t="s">
        <v>1399</v>
      </c>
      <c r="G568" s="137">
        <v>25</v>
      </c>
      <c r="H568" s="136" t="s">
        <v>1398</v>
      </c>
      <c r="I568" s="77" t="s">
        <v>1411</v>
      </c>
      <c r="K568" s="77" t="s">
        <v>1410</v>
      </c>
    </row>
    <row r="569" spans="1:11" x14ac:dyDescent="0.65">
      <c r="A569" s="136" t="s">
        <v>592</v>
      </c>
      <c r="B569" s="136" t="s">
        <v>593</v>
      </c>
      <c r="C569" s="136" t="s">
        <v>41</v>
      </c>
      <c r="D569" s="136" t="s">
        <v>42</v>
      </c>
      <c r="E569" s="136" t="s">
        <v>1398</v>
      </c>
      <c r="F569" s="136" t="s">
        <v>1399</v>
      </c>
      <c r="G569" s="137">
        <v>25</v>
      </c>
      <c r="H569" s="136" t="s">
        <v>1398</v>
      </c>
      <c r="I569" s="77" t="s">
        <v>1411</v>
      </c>
      <c r="K569" s="77" t="s">
        <v>1410</v>
      </c>
    </row>
    <row r="570" spans="1:11" x14ac:dyDescent="0.65">
      <c r="A570" s="136" t="s">
        <v>986</v>
      </c>
      <c r="B570" s="136" t="s">
        <v>987</v>
      </c>
      <c r="C570" s="136" t="s">
        <v>41</v>
      </c>
      <c r="D570" s="136" t="s">
        <v>42</v>
      </c>
      <c r="E570" s="136" t="s">
        <v>1398</v>
      </c>
      <c r="F570" s="136" t="s">
        <v>1399</v>
      </c>
      <c r="G570" s="137">
        <v>25</v>
      </c>
      <c r="H570" s="136" t="s">
        <v>1398</v>
      </c>
      <c r="I570" s="77" t="s">
        <v>1411</v>
      </c>
      <c r="K570" s="77" t="s">
        <v>1413</v>
      </c>
    </row>
    <row r="571" spans="1:11" x14ac:dyDescent="0.65">
      <c r="A571" s="136" t="s">
        <v>988</v>
      </c>
      <c r="B571" s="136" t="s">
        <v>989</v>
      </c>
      <c r="C571" s="136" t="s">
        <v>41</v>
      </c>
      <c r="D571" s="136" t="s">
        <v>42</v>
      </c>
      <c r="E571" s="136" t="s">
        <v>1398</v>
      </c>
      <c r="F571" s="136" t="s">
        <v>1399</v>
      </c>
      <c r="G571" s="137">
        <v>25</v>
      </c>
      <c r="H571" s="136" t="s">
        <v>1398</v>
      </c>
      <c r="I571" s="77" t="s">
        <v>1411</v>
      </c>
      <c r="K571" s="77" t="s">
        <v>1413</v>
      </c>
    </row>
    <row r="572" spans="1:11" x14ac:dyDescent="0.65">
      <c r="A572" s="136" t="s">
        <v>990</v>
      </c>
      <c r="B572" s="136" t="s">
        <v>991</v>
      </c>
      <c r="C572" s="136" t="s">
        <v>41</v>
      </c>
      <c r="D572" s="136" t="s">
        <v>42</v>
      </c>
      <c r="E572" s="136" t="s">
        <v>1398</v>
      </c>
      <c r="F572" s="136" t="s">
        <v>1399</v>
      </c>
      <c r="G572" s="137">
        <v>25</v>
      </c>
      <c r="H572" s="136" t="s">
        <v>1398</v>
      </c>
      <c r="I572" s="77" t="s">
        <v>1411</v>
      </c>
      <c r="K572" s="77" t="s">
        <v>1413</v>
      </c>
    </row>
    <row r="573" spans="1:11" x14ac:dyDescent="0.65">
      <c r="A573" s="136" t="s">
        <v>594</v>
      </c>
      <c r="B573" s="136" t="s">
        <v>1536</v>
      </c>
      <c r="C573" s="136" t="s">
        <v>41</v>
      </c>
      <c r="D573" s="136" t="s">
        <v>42</v>
      </c>
      <c r="E573" s="136" t="s">
        <v>1398</v>
      </c>
      <c r="F573" s="136" t="s">
        <v>1399</v>
      </c>
      <c r="G573" s="137">
        <v>25</v>
      </c>
      <c r="H573" s="136" t="s">
        <v>1398</v>
      </c>
      <c r="I573" s="77" t="s">
        <v>1411</v>
      </c>
      <c r="K573" s="77" t="s">
        <v>1410</v>
      </c>
    </row>
    <row r="574" spans="1:11" x14ac:dyDescent="0.65">
      <c r="A574" s="136" t="s">
        <v>992</v>
      </c>
      <c r="B574" s="136" t="s">
        <v>993</v>
      </c>
      <c r="C574" s="136" t="s">
        <v>41</v>
      </c>
      <c r="D574" s="136" t="s">
        <v>42</v>
      </c>
      <c r="E574" s="136" t="s">
        <v>1398</v>
      </c>
      <c r="F574" s="136" t="s">
        <v>1399</v>
      </c>
      <c r="G574" s="137">
        <v>25</v>
      </c>
      <c r="H574" s="136" t="s">
        <v>1398</v>
      </c>
      <c r="I574" s="77" t="s">
        <v>1411</v>
      </c>
      <c r="K574" s="77" t="s">
        <v>1413</v>
      </c>
    </row>
    <row r="575" spans="1:11" x14ac:dyDescent="0.65">
      <c r="A575" s="136" t="s">
        <v>994</v>
      </c>
      <c r="B575" s="136" t="s">
        <v>995</v>
      </c>
      <c r="C575" s="136" t="s">
        <v>41</v>
      </c>
      <c r="D575" s="136" t="s">
        <v>42</v>
      </c>
      <c r="E575" s="136" t="s">
        <v>1398</v>
      </c>
      <c r="F575" s="136" t="s">
        <v>1399</v>
      </c>
      <c r="G575" s="137">
        <v>25</v>
      </c>
      <c r="H575" s="136" t="s">
        <v>1398</v>
      </c>
      <c r="I575" s="77" t="s">
        <v>1411</v>
      </c>
      <c r="K575" s="77" t="s">
        <v>1413</v>
      </c>
    </row>
    <row r="576" spans="1:11" x14ac:dyDescent="0.65">
      <c r="A576" s="136" t="s">
        <v>595</v>
      </c>
      <c r="B576" s="136" t="s">
        <v>1537</v>
      </c>
      <c r="C576" s="136" t="s">
        <v>41</v>
      </c>
      <c r="D576" s="136" t="s">
        <v>42</v>
      </c>
      <c r="E576" s="136" t="s">
        <v>1398</v>
      </c>
      <c r="F576" s="136" t="s">
        <v>1399</v>
      </c>
      <c r="G576" s="137">
        <v>25</v>
      </c>
      <c r="H576" s="136" t="s">
        <v>1398</v>
      </c>
      <c r="I576" s="77" t="s">
        <v>1411</v>
      </c>
      <c r="K576" s="77" t="s">
        <v>1410</v>
      </c>
    </row>
    <row r="577" spans="1:11" x14ac:dyDescent="0.65">
      <c r="A577" s="136" t="s">
        <v>1281</v>
      </c>
      <c r="B577" s="136" t="s">
        <v>1282</v>
      </c>
      <c r="C577" s="136" t="s">
        <v>41</v>
      </c>
      <c r="D577" s="136" t="s">
        <v>42</v>
      </c>
      <c r="E577" s="136" t="s">
        <v>1398</v>
      </c>
      <c r="F577" s="136" t="s">
        <v>1399</v>
      </c>
      <c r="G577" s="137">
        <v>25</v>
      </c>
      <c r="H577" s="136" t="s">
        <v>1398</v>
      </c>
      <c r="I577" s="77" t="s">
        <v>1409</v>
      </c>
      <c r="J577" s="77">
        <v>42643</v>
      </c>
      <c r="K577" s="77" t="s">
        <v>1410</v>
      </c>
    </row>
    <row r="578" spans="1:11" x14ac:dyDescent="0.65">
      <c r="A578" s="136" t="s">
        <v>1283</v>
      </c>
      <c r="B578" s="136" t="s">
        <v>1284</v>
      </c>
      <c r="C578" s="136" t="s">
        <v>41</v>
      </c>
      <c r="D578" s="136" t="s">
        <v>42</v>
      </c>
      <c r="E578" s="136" t="s">
        <v>1398</v>
      </c>
      <c r="F578" s="136" t="s">
        <v>1399</v>
      </c>
      <c r="G578" s="137">
        <v>25</v>
      </c>
      <c r="H578" s="136" t="s">
        <v>1398</v>
      </c>
      <c r="I578" s="77" t="s">
        <v>1409</v>
      </c>
      <c r="J578" s="77">
        <v>42643</v>
      </c>
      <c r="K578" s="77" t="s">
        <v>1410</v>
      </c>
    </row>
    <row r="579" spans="1:11" x14ac:dyDescent="0.65">
      <c r="A579" s="136" t="s">
        <v>1285</v>
      </c>
      <c r="B579" s="136" t="s">
        <v>1286</v>
      </c>
      <c r="C579" s="136" t="s">
        <v>41</v>
      </c>
      <c r="D579" s="136" t="s">
        <v>42</v>
      </c>
      <c r="E579" s="136" t="s">
        <v>1398</v>
      </c>
      <c r="F579" s="136" t="s">
        <v>1399</v>
      </c>
      <c r="G579" s="137">
        <v>25</v>
      </c>
      <c r="H579" s="136" t="s">
        <v>1398</v>
      </c>
      <c r="I579" s="77" t="s">
        <v>1409</v>
      </c>
      <c r="J579" s="77">
        <v>42643</v>
      </c>
      <c r="K579" s="77" t="s">
        <v>1410</v>
      </c>
    </row>
    <row r="580" spans="1:11" x14ac:dyDescent="0.65">
      <c r="A580" s="136" t="s">
        <v>1287</v>
      </c>
      <c r="B580" s="136" t="s">
        <v>1288</v>
      </c>
      <c r="C580" s="136" t="s">
        <v>41</v>
      </c>
      <c r="D580" s="136" t="s">
        <v>42</v>
      </c>
      <c r="E580" s="136" t="s">
        <v>1398</v>
      </c>
      <c r="F580" s="136" t="s">
        <v>1399</v>
      </c>
      <c r="G580" s="137">
        <v>25</v>
      </c>
      <c r="H580" s="136" t="s">
        <v>1398</v>
      </c>
      <c r="I580" s="77" t="s">
        <v>1409</v>
      </c>
      <c r="J580" s="77">
        <v>42643</v>
      </c>
      <c r="K580" s="77" t="s">
        <v>1410</v>
      </c>
    </row>
    <row r="581" spans="1:11" x14ac:dyDescent="0.65">
      <c r="A581" s="136" t="s">
        <v>1289</v>
      </c>
      <c r="B581" s="136" t="s">
        <v>1290</v>
      </c>
      <c r="C581" s="136" t="s">
        <v>41</v>
      </c>
      <c r="D581" s="136" t="s">
        <v>42</v>
      </c>
      <c r="E581" s="136" t="s">
        <v>1398</v>
      </c>
      <c r="F581" s="136" t="s">
        <v>1399</v>
      </c>
      <c r="G581" s="137">
        <v>25</v>
      </c>
      <c r="H581" s="136" t="s">
        <v>1398</v>
      </c>
      <c r="I581" s="77" t="s">
        <v>1409</v>
      </c>
      <c r="J581" s="77">
        <v>42643</v>
      </c>
      <c r="K581" s="77" t="s">
        <v>1410</v>
      </c>
    </row>
    <row r="582" spans="1:11" x14ac:dyDescent="0.65">
      <c r="A582" s="136" t="s">
        <v>1291</v>
      </c>
      <c r="B582" s="136" t="s">
        <v>596</v>
      </c>
      <c r="C582" s="136" t="s">
        <v>41</v>
      </c>
      <c r="D582" s="136" t="s">
        <v>42</v>
      </c>
      <c r="E582" s="136" t="s">
        <v>1398</v>
      </c>
      <c r="F582" s="136" t="s">
        <v>1399</v>
      </c>
      <c r="G582" s="137">
        <v>25</v>
      </c>
      <c r="H582" s="136" t="s">
        <v>1398</v>
      </c>
      <c r="I582" s="77" t="s">
        <v>1409</v>
      </c>
      <c r="J582" s="77">
        <v>42643</v>
      </c>
      <c r="K582" s="77" t="s">
        <v>1410</v>
      </c>
    </row>
    <row r="583" spans="1:11" x14ac:dyDescent="0.65">
      <c r="A583" s="136" t="s">
        <v>996</v>
      </c>
      <c r="B583" s="136" t="s">
        <v>596</v>
      </c>
      <c r="C583" s="136" t="s">
        <v>41</v>
      </c>
      <c r="D583" s="136" t="s">
        <v>42</v>
      </c>
      <c r="E583" s="136" t="s">
        <v>1398</v>
      </c>
      <c r="F583" s="136" t="s">
        <v>1399</v>
      </c>
      <c r="G583" s="137">
        <v>25</v>
      </c>
      <c r="H583" s="136" t="s">
        <v>1398</v>
      </c>
      <c r="I583" s="77" t="s">
        <v>1411</v>
      </c>
      <c r="K583" s="77" t="s">
        <v>1413</v>
      </c>
    </row>
    <row r="584" spans="1:11" x14ac:dyDescent="0.65">
      <c r="A584" s="136" t="s">
        <v>597</v>
      </c>
      <c r="B584" s="136" t="s">
        <v>598</v>
      </c>
      <c r="C584" s="136" t="s">
        <v>41</v>
      </c>
      <c r="D584" s="136" t="s">
        <v>42</v>
      </c>
      <c r="E584" s="136" t="s">
        <v>1398</v>
      </c>
      <c r="F584" s="136" t="s">
        <v>1399</v>
      </c>
      <c r="G584" s="137">
        <v>25</v>
      </c>
      <c r="H584" s="136" t="s">
        <v>1398</v>
      </c>
      <c r="I584" s="77" t="s">
        <v>1411</v>
      </c>
      <c r="K584" s="77" t="s">
        <v>1410</v>
      </c>
    </row>
    <row r="585" spans="1:11" x14ac:dyDescent="0.65">
      <c r="A585" s="136" t="s">
        <v>599</v>
      </c>
      <c r="B585" s="136" t="s">
        <v>600</v>
      </c>
      <c r="C585" s="136" t="s">
        <v>41</v>
      </c>
      <c r="D585" s="136" t="s">
        <v>42</v>
      </c>
      <c r="E585" s="136" t="s">
        <v>1398</v>
      </c>
      <c r="F585" s="136" t="s">
        <v>1399</v>
      </c>
      <c r="G585" s="137">
        <v>25</v>
      </c>
      <c r="H585" s="136" t="s">
        <v>1398</v>
      </c>
      <c r="I585" s="77" t="s">
        <v>1411</v>
      </c>
      <c r="K585" s="77" t="s">
        <v>1410</v>
      </c>
    </row>
    <row r="586" spans="1:11" x14ac:dyDescent="0.65">
      <c r="A586" s="136" t="s">
        <v>1292</v>
      </c>
      <c r="B586" s="136" t="s">
        <v>1293</v>
      </c>
      <c r="C586" s="136" t="s">
        <v>41</v>
      </c>
      <c r="D586" s="136" t="s">
        <v>42</v>
      </c>
      <c r="E586" s="136" t="s">
        <v>1398</v>
      </c>
      <c r="F586" s="136" t="s">
        <v>1399</v>
      </c>
      <c r="G586" s="137">
        <v>25</v>
      </c>
      <c r="H586" s="136" t="s">
        <v>1398</v>
      </c>
      <c r="I586" s="77" t="s">
        <v>1409</v>
      </c>
      <c r="J586" s="77">
        <v>42643</v>
      </c>
      <c r="K586" s="77" t="s">
        <v>1410</v>
      </c>
    </row>
    <row r="587" spans="1:11" x14ac:dyDescent="0.65">
      <c r="A587" s="136" t="s">
        <v>601</v>
      </c>
      <c r="B587" s="136" t="s">
        <v>602</v>
      </c>
      <c r="C587" s="136" t="s">
        <v>41</v>
      </c>
      <c r="D587" s="136" t="s">
        <v>42</v>
      </c>
      <c r="E587" s="136" t="s">
        <v>1398</v>
      </c>
      <c r="F587" s="136" t="s">
        <v>1399</v>
      </c>
      <c r="G587" s="137">
        <v>25</v>
      </c>
      <c r="H587" s="136" t="s">
        <v>1398</v>
      </c>
      <c r="I587" s="77" t="s">
        <v>1411</v>
      </c>
      <c r="K587" s="77" t="s">
        <v>1410</v>
      </c>
    </row>
    <row r="588" spans="1:11" x14ac:dyDescent="0.65">
      <c r="A588" s="136" t="s">
        <v>603</v>
      </c>
      <c r="B588" s="136" t="s">
        <v>604</v>
      </c>
      <c r="C588" s="136" t="s">
        <v>41</v>
      </c>
      <c r="D588" s="136" t="s">
        <v>42</v>
      </c>
      <c r="E588" s="136" t="s">
        <v>1398</v>
      </c>
      <c r="F588" s="136" t="s">
        <v>1399</v>
      </c>
      <c r="G588" s="137">
        <v>25</v>
      </c>
      <c r="H588" s="136" t="s">
        <v>1398</v>
      </c>
      <c r="I588" s="77" t="s">
        <v>1411</v>
      </c>
      <c r="K588" s="77" t="s">
        <v>1410</v>
      </c>
    </row>
    <row r="589" spans="1:11" x14ac:dyDescent="0.65">
      <c r="A589" s="136" t="s">
        <v>605</v>
      </c>
      <c r="B589" s="136" t="s">
        <v>1538</v>
      </c>
      <c r="C589" s="136" t="s">
        <v>41</v>
      </c>
      <c r="D589" s="136" t="s">
        <v>42</v>
      </c>
      <c r="E589" s="136" t="s">
        <v>1398</v>
      </c>
      <c r="F589" s="136" t="s">
        <v>1399</v>
      </c>
      <c r="G589" s="137">
        <v>25</v>
      </c>
      <c r="H589" s="136" t="s">
        <v>1398</v>
      </c>
      <c r="I589" s="77" t="s">
        <v>1411</v>
      </c>
      <c r="K589" s="77" t="s">
        <v>1410</v>
      </c>
    </row>
    <row r="590" spans="1:11" x14ac:dyDescent="0.65">
      <c r="A590" s="136" t="s">
        <v>606</v>
      </c>
      <c r="B590" s="136" t="s">
        <v>1539</v>
      </c>
      <c r="C590" s="136" t="s">
        <v>41</v>
      </c>
      <c r="D590" s="136" t="s">
        <v>42</v>
      </c>
      <c r="E590" s="136" t="s">
        <v>1398</v>
      </c>
      <c r="F590" s="136" t="s">
        <v>1399</v>
      </c>
      <c r="G590" s="137">
        <v>25</v>
      </c>
      <c r="H590" s="136" t="s">
        <v>1398</v>
      </c>
      <c r="I590" s="77" t="s">
        <v>1411</v>
      </c>
      <c r="K590" s="77" t="s">
        <v>1410</v>
      </c>
    </row>
    <row r="591" spans="1:11" x14ac:dyDescent="0.65">
      <c r="A591" s="136" t="s">
        <v>607</v>
      </c>
      <c r="B591" s="136" t="s">
        <v>608</v>
      </c>
      <c r="C591" s="136" t="s">
        <v>41</v>
      </c>
      <c r="D591" s="136" t="s">
        <v>42</v>
      </c>
      <c r="E591" s="136" t="s">
        <v>1398</v>
      </c>
      <c r="F591" s="136" t="s">
        <v>1399</v>
      </c>
      <c r="G591" s="137">
        <v>25</v>
      </c>
      <c r="H591" s="136" t="s">
        <v>1398</v>
      </c>
      <c r="I591" s="77" t="s">
        <v>1411</v>
      </c>
      <c r="K591" s="77" t="s">
        <v>1410</v>
      </c>
    </row>
    <row r="592" spans="1:11" x14ac:dyDescent="0.65">
      <c r="A592" s="136" t="s">
        <v>609</v>
      </c>
      <c r="B592" s="136" t="s">
        <v>610</v>
      </c>
      <c r="C592" s="136" t="s">
        <v>41</v>
      </c>
      <c r="D592" s="136" t="s">
        <v>42</v>
      </c>
      <c r="E592" s="136" t="s">
        <v>1398</v>
      </c>
      <c r="F592" s="136" t="s">
        <v>1399</v>
      </c>
      <c r="G592" s="137">
        <v>25</v>
      </c>
      <c r="H592" s="136" t="s">
        <v>1398</v>
      </c>
      <c r="I592" s="77" t="s">
        <v>1411</v>
      </c>
      <c r="K592" s="77" t="s">
        <v>1410</v>
      </c>
    </row>
    <row r="593" spans="1:11" x14ac:dyDescent="0.65">
      <c r="A593" s="136" t="s">
        <v>611</v>
      </c>
      <c r="B593" s="136" t="s">
        <v>612</v>
      </c>
      <c r="C593" s="136" t="s">
        <v>41</v>
      </c>
      <c r="D593" s="136" t="s">
        <v>42</v>
      </c>
      <c r="E593" s="136" t="s">
        <v>1398</v>
      </c>
      <c r="F593" s="136" t="s">
        <v>1399</v>
      </c>
      <c r="G593" s="137">
        <v>25</v>
      </c>
      <c r="H593" s="136" t="s">
        <v>1398</v>
      </c>
      <c r="I593" s="77" t="s">
        <v>1411</v>
      </c>
      <c r="K593" s="77" t="s">
        <v>1410</v>
      </c>
    </row>
    <row r="594" spans="1:11" x14ac:dyDescent="0.65">
      <c r="A594" s="136" t="s">
        <v>613</v>
      </c>
      <c r="B594" s="136" t="s">
        <v>614</v>
      </c>
      <c r="C594" s="136" t="s">
        <v>41</v>
      </c>
      <c r="D594" s="136" t="s">
        <v>42</v>
      </c>
      <c r="E594" s="136" t="s">
        <v>1398</v>
      </c>
      <c r="F594" s="136" t="s">
        <v>1399</v>
      </c>
      <c r="G594" s="137">
        <v>25</v>
      </c>
      <c r="H594" s="136" t="s">
        <v>1398</v>
      </c>
      <c r="I594" s="77" t="s">
        <v>1411</v>
      </c>
      <c r="K594" s="77" t="s">
        <v>1410</v>
      </c>
    </row>
    <row r="595" spans="1:11" x14ac:dyDescent="0.65">
      <c r="A595" s="136" t="s">
        <v>615</v>
      </c>
      <c r="B595" s="136" t="s">
        <v>616</v>
      </c>
      <c r="C595" s="136" t="s">
        <v>41</v>
      </c>
      <c r="D595" s="136" t="s">
        <v>42</v>
      </c>
      <c r="E595" s="136" t="s">
        <v>1398</v>
      </c>
      <c r="F595" s="136" t="s">
        <v>1399</v>
      </c>
      <c r="G595" s="137">
        <v>25</v>
      </c>
      <c r="H595" s="136" t="s">
        <v>1398</v>
      </c>
      <c r="I595" s="77" t="s">
        <v>1411</v>
      </c>
      <c r="K595" s="77" t="s">
        <v>1410</v>
      </c>
    </row>
    <row r="596" spans="1:11" x14ac:dyDescent="0.65">
      <c r="A596" s="136" t="s">
        <v>617</v>
      </c>
      <c r="B596" s="136" t="s">
        <v>618</v>
      </c>
      <c r="C596" s="136" t="s">
        <v>41</v>
      </c>
      <c r="D596" s="136" t="s">
        <v>42</v>
      </c>
      <c r="E596" s="136" t="s">
        <v>1398</v>
      </c>
      <c r="F596" s="136" t="s">
        <v>1399</v>
      </c>
      <c r="G596" s="137">
        <v>25</v>
      </c>
      <c r="H596" s="136" t="s">
        <v>1398</v>
      </c>
      <c r="I596" s="77" t="s">
        <v>1411</v>
      </c>
      <c r="K596" s="77" t="s">
        <v>1410</v>
      </c>
    </row>
    <row r="597" spans="1:11" x14ac:dyDescent="0.65">
      <c r="A597" s="136" t="s">
        <v>619</v>
      </c>
      <c r="B597" s="136" t="s">
        <v>620</v>
      </c>
      <c r="C597" s="136" t="s">
        <v>41</v>
      </c>
      <c r="D597" s="136" t="s">
        <v>42</v>
      </c>
      <c r="E597" s="136" t="s">
        <v>1398</v>
      </c>
      <c r="F597" s="136" t="s">
        <v>1399</v>
      </c>
      <c r="G597" s="137">
        <v>25</v>
      </c>
      <c r="H597" s="136" t="s">
        <v>1398</v>
      </c>
      <c r="I597" s="77" t="s">
        <v>1411</v>
      </c>
      <c r="K597" s="77" t="s">
        <v>1410</v>
      </c>
    </row>
    <row r="598" spans="1:11" x14ac:dyDescent="0.65">
      <c r="A598" s="136" t="s">
        <v>621</v>
      </c>
      <c r="B598" s="136" t="s">
        <v>622</v>
      </c>
      <c r="C598" s="136" t="s">
        <v>41</v>
      </c>
      <c r="D598" s="136" t="s">
        <v>42</v>
      </c>
      <c r="E598" s="136" t="s">
        <v>1398</v>
      </c>
      <c r="F598" s="136" t="s">
        <v>1399</v>
      </c>
      <c r="G598" s="137">
        <v>25</v>
      </c>
      <c r="H598" s="136" t="s">
        <v>1398</v>
      </c>
      <c r="I598" s="77" t="s">
        <v>1411</v>
      </c>
      <c r="K598" s="77" t="s">
        <v>1410</v>
      </c>
    </row>
  </sheetData>
  <autoFilter ref="A1:K598"/>
  <sortState ref="A2:H598">
    <sortCondition ref="A1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99"/>
  <sheetViews>
    <sheetView topLeftCell="A7" workbookViewId="0">
      <selection activeCell="B8" sqref="B8"/>
    </sheetView>
  </sheetViews>
  <sheetFormatPr defaultRowHeight="18" x14ac:dyDescent="0.25"/>
  <cols>
    <col min="1" max="1" width="17.375" customWidth="1"/>
    <col min="2" max="2" width="84" customWidth="1"/>
    <col min="3" max="3" width="20.125" style="84" customWidth="1"/>
    <col min="4" max="4" width="10.125" hidden="1" customWidth="1"/>
    <col min="5" max="5" width="14.375" style="79" hidden="1" customWidth="1"/>
    <col min="6" max="6" width="16.25" style="79" hidden="1" customWidth="1"/>
    <col min="7" max="8" width="4.375" hidden="1" customWidth="1"/>
    <col min="9" max="9" width="3.375" hidden="1" customWidth="1"/>
    <col min="10" max="10" width="0" hidden="1" customWidth="1"/>
  </cols>
  <sheetData>
    <row r="1" spans="1:10" ht="18" customHeight="1" x14ac:dyDescent="0.2">
      <c r="A1" s="81"/>
      <c r="B1" s="81" t="s">
        <v>997</v>
      </c>
      <c r="C1" s="82"/>
      <c r="D1" s="81"/>
      <c r="E1" s="81"/>
      <c r="F1" s="81"/>
    </row>
    <row r="2" spans="1:10" ht="27.75" x14ac:dyDescent="0.65">
      <c r="A2" s="27" t="s">
        <v>736</v>
      </c>
      <c r="B2" s="27" t="s">
        <v>737</v>
      </c>
      <c r="C2" s="83" t="s">
        <v>707</v>
      </c>
      <c r="D2" s="22"/>
      <c r="E2" s="80" t="s">
        <v>800</v>
      </c>
      <c r="F2" s="80" t="s">
        <v>801</v>
      </c>
      <c r="G2" s="77" t="s">
        <v>1540</v>
      </c>
      <c r="H2" s="77"/>
    </row>
    <row r="3" spans="1:10" ht="27.75" x14ac:dyDescent="0.65">
      <c r="A3" s="139" t="s">
        <v>1001</v>
      </c>
      <c r="B3" s="139" t="s">
        <v>1002</v>
      </c>
      <c r="C3" s="135">
        <f>IFERROR(VLOOKUP(A3,'งบทดลอง รพ.'!$A$2:$C$600,3,0),0)</f>
        <v>0</v>
      </c>
      <c r="D3" s="22"/>
      <c r="E3" s="80" t="s">
        <v>1340</v>
      </c>
      <c r="F3" s="80" t="s">
        <v>16</v>
      </c>
      <c r="G3" s="77" t="s">
        <v>1409</v>
      </c>
      <c r="H3" s="77"/>
      <c r="I3" s="141"/>
      <c r="J3" t="s">
        <v>1541</v>
      </c>
    </row>
    <row r="4" spans="1:10" ht="27.75" x14ac:dyDescent="0.65">
      <c r="A4" s="142" t="s">
        <v>144</v>
      </c>
      <c r="B4" s="142" t="s">
        <v>145</v>
      </c>
      <c r="C4" s="135">
        <f>IFERROR(VLOOKUP(A4,'งบทดลอง รพ.'!$A$2:$C$600,3,0),0)</f>
        <v>0</v>
      </c>
      <c r="D4" s="22"/>
      <c r="E4" s="80" t="s">
        <v>1340</v>
      </c>
      <c r="F4" s="80" t="s">
        <v>16</v>
      </c>
      <c r="G4" s="77" t="s">
        <v>1411</v>
      </c>
      <c r="H4" s="77"/>
      <c r="I4" s="144"/>
      <c r="J4" t="s">
        <v>1542</v>
      </c>
    </row>
    <row r="5" spans="1:10" ht="27.75" x14ac:dyDescent="0.65">
      <c r="A5" s="142" t="s">
        <v>146</v>
      </c>
      <c r="B5" s="142" t="s">
        <v>147</v>
      </c>
      <c r="C5" s="135">
        <f>IFERROR(VLOOKUP(A5,'งบทดลอง รพ.'!$A$2:$C$600,3,0),0)</f>
        <v>0</v>
      </c>
      <c r="D5" s="22"/>
      <c r="E5" s="80" t="s">
        <v>1340</v>
      </c>
      <c r="F5" s="80" t="s">
        <v>16</v>
      </c>
      <c r="G5" s="77" t="s">
        <v>1411</v>
      </c>
      <c r="H5" s="77"/>
    </row>
    <row r="6" spans="1:10" ht="27.75" x14ac:dyDescent="0.65">
      <c r="A6" s="142" t="s">
        <v>148</v>
      </c>
      <c r="B6" s="142" t="s">
        <v>149</v>
      </c>
      <c r="C6" s="135">
        <f>IFERROR(VLOOKUP(A6,'งบทดลอง รพ.'!$A$2:$C$600,3,0),0)</f>
        <v>0</v>
      </c>
      <c r="D6" s="22"/>
      <c r="E6" s="80" t="s">
        <v>1340</v>
      </c>
      <c r="F6" s="80" t="s">
        <v>16</v>
      </c>
      <c r="G6" s="77" t="s">
        <v>1411</v>
      </c>
      <c r="H6" s="77"/>
    </row>
    <row r="7" spans="1:10" ht="27.75" x14ac:dyDescent="0.65">
      <c r="A7" s="142" t="s">
        <v>150</v>
      </c>
      <c r="B7" s="142" t="s">
        <v>151</v>
      </c>
      <c r="C7" s="135">
        <f>IFERROR(VLOOKUP(A7,'งบทดลอง รพ.'!$A$2:$C$600,3,0),0)</f>
        <v>0</v>
      </c>
      <c r="D7" s="22"/>
      <c r="E7" s="80" t="s">
        <v>1340</v>
      </c>
      <c r="F7" s="80" t="s">
        <v>16</v>
      </c>
      <c r="G7" s="77" t="s">
        <v>1411</v>
      </c>
      <c r="H7" s="77"/>
    </row>
    <row r="8" spans="1:10" ht="27.75" x14ac:dyDescent="0.65">
      <c r="A8" s="142" t="s">
        <v>152</v>
      </c>
      <c r="B8" s="142" t="s">
        <v>1412</v>
      </c>
      <c r="C8" s="135">
        <f>IFERROR(VLOOKUP(A8,'งบทดลอง รพ.'!$A$2:$C$600,3,0),0)</f>
        <v>0</v>
      </c>
      <c r="D8" s="22"/>
      <c r="E8" s="80" t="s">
        <v>1340</v>
      </c>
      <c r="F8" s="80" t="s">
        <v>16</v>
      </c>
      <c r="G8" s="77" t="s">
        <v>1411</v>
      </c>
      <c r="H8" s="77"/>
    </row>
    <row r="9" spans="1:10" ht="27.75" x14ac:dyDescent="0.65">
      <c r="A9" s="139" t="s">
        <v>1003</v>
      </c>
      <c r="B9" s="139" t="s">
        <v>1004</v>
      </c>
      <c r="C9" s="135">
        <f>IFERROR(VLOOKUP(A9,'งบทดลอง รพ.'!$A$2:$C$600,3,0),0)</f>
        <v>0</v>
      </c>
      <c r="D9" s="22"/>
      <c r="E9" s="80" t="s">
        <v>1340</v>
      </c>
      <c r="F9" s="80" t="s">
        <v>16</v>
      </c>
      <c r="G9" s="77" t="s">
        <v>1409</v>
      </c>
      <c r="H9" s="77"/>
    </row>
    <row r="10" spans="1:10" ht="27.75" x14ac:dyDescent="0.65">
      <c r="A10" s="142" t="s">
        <v>153</v>
      </c>
      <c r="B10" s="142" t="s">
        <v>154</v>
      </c>
      <c r="C10" s="135">
        <f>IFERROR(VLOOKUP(A10,'งบทดลอง รพ.'!$A$2:$C$600,3,0),0)</f>
        <v>0</v>
      </c>
      <c r="D10" s="22"/>
      <c r="E10" s="80" t="s">
        <v>1340</v>
      </c>
      <c r="F10" s="80" t="s">
        <v>16</v>
      </c>
      <c r="G10" s="77" t="s">
        <v>1411</v>
      </c>
      <c r="H10" s="77"/>
    </row>
    <row r="11" spans="1:10" ht="27.75" x14ac:dyDescent="0.65">
      <c r="A11" s="139" t="s">
        <v>1005</v>
      </c>
      <c r="B11" s="139" t="s">
        <v>1006</v>
      </c>
      <c r="C11" s="135">
        <f>IFERROR(VLOOKUP(A11,'งบทดลอง รพ.'!$A$2:$C$600,3,0),0)</f>
        <v>0</v>
      </c>
      <c r="D11" s="22"/>
      <c r="E11" s="80" t="s">
        <v>1340</v>
      </c>
      <c r="F11" s="80" t="s">
        <v>16</v>
      </c>
      <c r="G11" s="77" t="s">
        <v>1409</v>
      </c>
      <c r="H11" s="77"/>
    </row>
    <row r="12" spans="1:10" ht="27.75" x14ac:dyDescent="0.65">
      <c r="A12" s="139" t="s">
        <v>1007</v>
      </c>
      <c r="B12" s="139" t="s">
        <v>1008</v>
      </c>
      <c r="C12" s="135">
        <f>IFERROR(VLOOKUP(A12,'งบทดลอง รพ.'!$A$2:$C$600,3,0),0)</f>
        <v>0</v>
      </c>
      <c r="D12" s="22"/>
      <c r="E12" s="80" t="s">
        <v>1340</v>
      </c>
      <c r="F12" s="80" t="s">
        <v>16</v>
      </c>
      <c r="G12" s="77" t="s">
        <v>1409</v>
      </c>
      <c r="H12" s="77"/>
    </row>
    <row r="13" spans="1:10" ht="27.75" x14ac:dyDescent="0.65">
      <c r="A13" s="142" t="s">
        <v>155</v>
      </c>
      <c r="B13" s="142" t="s">
        <v>177</v>
      </c>
      <c r="C13" s="135">
        <f>IFERROR(VLOOKUP(A13,'งบทดลอง รพ.'!$A$2:$C$600,3,0),0)</f>
        <v>0</v>
      </c>
      <c r="D13" s="22"/>
      <c r="E13" s="80" t="s">
        <v>1340</v>
      </c>
      <c r="F13" s="80" t="s">
        <v>16</v>
      </c>
      <c r="G13" s="77" t="s">
        <v>1411</v>
      </c>
      <c r="H13" s="77"/>
    </row>
    <row r="14" spans="1:10" ht="27.75" x14ac:dyDescent="0.65">
      <c r="A14" s="142" t="s">
        <v>156</v>
      </c>
      <c r="B14" s="142" t="s">
        <v>179</v>
      </c>
      <c r="C14" s="135">
        <f>IFERROR(VLOOKUP(A14,'งบทดลอง รพ.'!$A$2:$C$600,3,0),0)</f>
        <v>0</v>
      </c>
      <c r="D14" s="22"/>
      <c r="E14" s="80" t="s">
        <v>1340</v>
      </c>
      <c r="F14" s="80" t="s">
        <v>16</v>
      </c>
      <c r="G14" s="77" t="s">
        <v>1411</v>
      </c>
      <c r="H14" s="77"/>
    </row>
    <row r="15" spans="1:10" ht="27.75" x14ac:dyDescent="0.65">
      <c r="A15" s="142" t="s">
        <v>157</v>
      </c>
      <c r="B15" s="142" t="s">
        <v>158</v>
      </c>
      <c r="C15" s="135">
        <f>IFERROR(VLOOKUP(A15,'งบทดลอง รพ.'!$A$2:$C$600,3,0),0)</f>
        <v>0</v>
      </c>
      <c r="D15" s="22"/>
      <c r="E15" s="80" t="s">
        <v>1340</v>
      </c>
      <c r="F15" s="80" t="s">
        <v>16</v>
      </c>
      <c r="G15" s="77" t="s">
        <v>1411</v>
      </c>
      <c r="H15" s="77"/>
    </row>
    <row r="16" spans="1:10" ht="27.75" x14ac:dyDescent="0.65">
      <c r="A16" s="139" t="s">
        <v>1009</v>
      </c>
      <c r="B16" s="139" t="s">
        <v>1010</v>
      </c>
      <c r="C16" s="135">
        <f>IFERROR(VLOOKUP(A16,'งบทดลอง รพ.'!$A$2:$C$600,3,0),0)</f>
        <v>0</v>
      </c>
      <c r="D16" s="22"/>
      <c r="E16" s="80" t="s">
        <v>1340</v>
      </c>
      <c r="F16" s="80" t="s">
        <v>16</v>
      </c>
      <c r="G16" s="77" t="s">
        <v>1409</v>
      </c>
      <c r="H16" s="77"/>
    </row>
    <row r="17" spans="1:8" ht="27.75" x14ac:dyDescent="0.65">
      <c r="A17" s="139" t="s">
        <v>1011</v>
      </c>
      <c r="B17" s="139" t="s">
        <v>1012</v>
      </c>
      <c r="C17" s="135">
        <f>IFERROR(VLOOKUP(A17,'งบทดลอง รพ.'!$A$2:$C$600,3,0),0)</f>
        <v>0</v>
      </c>
      <c r="D17" s="22"/>
      <c r="E17" s="80" t="s">
        <v>1340</v>
      </c>
      <c r="F17" s="80" t="s">
        <v>16</v>
      </c>
      <c r="G17" s="77" t="s">
        <v>1409</v>
      </c>
      <c r="H17" s="77"/>
    </row>
    <row r="18" spans="1:8" ht="27.75" x14ac:dyDescent="0.65">
      <c r="A18" s="142" t="s">
        <v>159</v>
      </c>
      <c r="B18" s="142" t="s">
        <v>160</v>
      </c>
      <c r="C18" s="135">
        <f>IFERROR(VLOOKUP(A18,'งบทดลอง รพ.'!$A$2:$C$600,3,0),0)</f>
        <v>0</v>
      </c>
      <c r="D18" s="22"/>
      <c r="E18" s="80" t="s">
        <v>1340</v>
      </c>
      <c r="F18" s="80" t="s">
        <v>16</v>
      </c>
      <c r="G18" s="77" t="s">
        <v>1411</v>
      </c>
      <c r="H18" s="77"/>
    </row>
    <row r="19" spans="1:8" ht="27.75" x14ac:dyDescent="0.65">
      <c r="A19" s="142" t="s">
        <v>117</v>
      </c>
      <c r="B19" s="142" t="s">
        <v>118</v>
      </c>
      <c r="C19" s="135">
        <f>IFERROR(VLOOKUP(A19,'งบทดลอง รพ.'!$A$2:$C$600,3,0),0)</f>
        <v>0</v>
      </c>
      <c r="D19" s="22"/>
      <c r="E19" s="80" t="s">
        <v>1333</v>
      </c>
      <c r="F19" s="80" t="s">
        <v>12</v>
      </c>
      <c r="G19" s="77" t="s">
        <v>1411</v>
      </c>
      <c r="H19" s="77"/>
    </row>
    <row r="20" spans="1:8" ht="27.75" x14ac:dyDescent="0.65">
      <c r="A20" s="142" t="s">
        <v>119</v>
      </c>
      <c r="B20" s="142" t="s">
        <v>120</v>
      </c>
      <c r="C20" s="135">
        <f>IFERROR(VLOOKUP(A20,'งบทดลอง รพ.'!$A$2:$C$600,3,0),0)</f>
        <v>0</v>
      </c>
      <c r="D20" s="22"/>
      <c r="E20" s="80" t="s">
        <v>1333</v>
      </c>
      <c r="F20" s="80" t="s">
        <v>12</v>
      </c>
      <c r="G20" s="77" t="s">
        <v>1411</v>
      </c>
      <c r="H20" s="77"/>
    </row>
    <row r="21" spans="1:8" ht="27.75" x14ac:dyDescent="0.65">
      <c r="A21" s="142" t="s">
        <v>837</v>
      </c>
      <c r="B21" s="142" t="s">
        <v>122</v>
      </c>
      <c r="C21" s="135">
        <f>IFERROR(VLOOKUP(A21,'งบทดลอง รพ.'!$A$2:$C$600,3,0),0)</f>
        <v>0</v>
      </c>
      <c r="D21" s="22"/>
      <c r="E21" s="80" t="s">
        <v>1333</v>
      </c>
      <c r="F21" s="80" t="s">
        <v>12</v>
      </c>
      <c r="G21" s="77" t="s">
        <v>1411</v>
      </c>
      <c r="H21" s="77"/>
    </row>
    <row r="22" spans="1:8" ht="27.75" x14ac:dyDescent="0.65">
      <c r="A22" s="142" t="s">
        <v>838</v>
      </c>
      <c r="B22" s="142" t="s">
        <v>123</v>
      </c>
      <c r="C22" s="135">
        <f>IFERROR(VLOOKUP(A22,'งบทดลอง รพ.'!$A$2:$C$600,3,0),0)</f>
        <v>0</v>
      </c>
      <c r="D22" s="22"/>
      <c r="E22" s="80" t="s">
        <v>1333</v>
      </c>
      <c r="F22" s="80" t="s">
        <v>12</v>
      </c>
      <c r="G22" s="77" t="s">
        <v>1411</v>
      </c>
      <c r="H22" s="77"/>
    </row>
    <row r="23" spans="1:8" ht="27.75" x14ac:dyDescent="0.65">
      <c r="A23" s="142" t="s">
        <v>839</v>
      </c>
      <c r="B23" s="142" t="s">
        <v>840</v>
      </c>
      <c r="C23" s="135">
        <f>IFERROR(VLOOKUP(A23,'งบทดลอง รพ.'!$A$2:$C$600,3,0),0)</f>
        <v>0</v>
      </c>
      <c r="D23" s="22"/>
      <c r="E23" s="80" t="s">
        <v>1333</v>
      </c>
      <c r="F23" s="80" t="s">
        <v>12</v>
      </c>
      <c r="G23" s="77" t="s">
        <v>1411</v>
      </c>
      <c r="H23" s="77"/>
    </row>
    <row r="24" spans="1:8" ht="27.75" x14ac:dyDescent="0.65">
      <c r="A24" s="139" t="s">
        <v>1013</v>
      </c>
      <c r="B24" s="139" t="s">
        <v>121</v>
      </c>
      <c r="C24" s="135">
        <f>IFERROR(VLOOKUP(A24,'งบทดลอง รพ.'!$A$2:$C$600,3,0),0)</f>
        <v>0</v>
      </c>
      <c r="D24" s="22"/>
      <c r="E24" s="80" t="s">
        <v>1333</v>
      </c>
      <c r="F24" s="80" t="s">
        <v>12</v>
      </c>
      <c r="G24" s="77" t="s">
        <v>1409</v>
      </c>
      <c r="H24" s="77"/>
    </row>
    <row r="25" spans="1:8" ht="27.75" x14ac:dyDescent="0.65">
      <c r="A25" s="139" t="s">
        <v>1014</v>
      </c>
      <c r="B25" s="139" t="s">
        <v>84</v>
      </c>
      <c r="C25" s="135">
        <f>IFERROR(VLOOKUP(A25,'งบทดลอง รพ.'!$A$2:$C$600,3,0),0)</f>
        <v>300000</v>
      </c>
      <c r="D25" s="22"/>
      <c r="E25" s="80" t="s">
        <v>1312</v>
      </c>
      <c r="F25" s="80" t="s">
        <v>6</v>
      </c>
      <c r="G25" s="77" t="s">
        <v>1409</v>
      </c>
      <c r="H25" s="77"/>
    </row>
    <row r="26" spans="1:8" ht="27.75" x14ac:dyDescent="0.65">
      <c r="A26" s="139" t="s">
        <v>1015</v>
      </c>
      <c r="B26" s="139" t="s">
        <v>122</v>
      </c>
      <c r="C26" s="135">
        <f>IFERROR(VLOOKUP(A26,'งบทดลอง รพ.'!$A$2:$C$600,3,0),0)</f>
        <v>0</v>
      </c>
      <c r="D26" s="22"/>
      <c r="E26" s="80" t="s">
        <v>1333</v>
      </c>
      <c r="F26" s="80" t="s">
        <v>12</v>
      </c>
      <c r="G26" s="77" t="s">
        <v>1409</v>
      </c>
      <c r="H26" s="77"/>
    </row>
    <row r="27" spans="1:8" ht="27.75" x14ac:dyDescent="0.65">
      <c r="A27" s="139" t="s">
        <v>1016</v>
      </c>
      <c r="B27" s="139" t="s">
        <v>123</v>
      </c>
      <c r="C27" s="135">
        <f>IFERROR(VLOOKUP(A27,'งบทดลอง รพ.'!$A$2:$C$600,3,0),0)</f>
        <v>0</v>
      </c>
      <c r="D27" s="22"/>
      <c r="E27" s="80" t="s">
        <v>1333</v>
      </c>
      <c r="F27" s="80" t="s">
        <v>12</v>
      </c>
      <c r="G27" s="77" t="s">
        <v>1409</v>
      </c>
      <c r="H27" s="77"/>
    </row>
    <row r="28" spans="1:8" ht="27.75" x14ac:dyDescent="0.65">
      <c r="A28" s="142" t="s">
        <v>124</v>
      </c>
      <c r="B28" s="142" t="s">
        <v>125</v>
      </c>
      <c r="C28" s="135">
        <f>IFERROR(VLOOKUP(A28,'งบทดลอง รพ.'!$A$2:$C$600,3,0),0)</f>
        <v>0</v>
      </c>
      <c r="D28" s="22"/>
      <c r="E28" s="80" t="s">
        <v>1333</v>
      </c>
      <c r="F28" s="80" t="s">
        <v>12</v>
      </c>
      <c r="G28" s="77" t="s">
        <v>1411</v>
      </c>
      <c r="H28" s="77"/>
    </row>
    <row r="29" spans="1:8" ht="27.75" x14ac:dyDescent="0.65">
      <c r="A29" s="142" t="s">
        <v>126</v>
      </c>
      <c r="B29" s="142" t="s">
        <v>127</v>
      </c>
      <c r="C29" s="135">
        <f>IFERROR(VLOOKUP(A29,'งบทดลอง รพ.'!$A$2:$C$600,3,0),0)</f>
        <v>0</v>
      </c>
      <c r="D29" s="22"/>
      <c r="E29" s="80" t="s">
        <v>1333</v>
      </c>
      <c r="F29" s="80" t="s">
        <v>12</v>
      </c>
      <c r="G29" s="77" t="s">
        <v>1411</v>
      </c>
      <c r="H29" s="77"/>
    </row>
    <row r="30" spans="1:8" ht="27.75" x14ac:dyDescent="0.65">
      <c r="A30" s="142" t="s">
        <v>841</v>
      </c>
      <c r="B30" s="142" t="s">
        <v>121</v>
      </c>
      <c r="C30" s="135">
        <f>IFERROR(VLOOKUP(A30,'งบทดลอง รพ.'!$A$2:$C$600,3,0),0)</f>
        <v>0</v>
      </c>
      <c r="D30" s="22"/>
      <c r="E30" s="80" t="s">
        <v>1333</v>
      </c>
      <c r="F30" s="80" t="s">
        <v>12</v>
      </c>
      <c r="G30" s="77" t="s">
        <v>1411</v>
      </c>
      <c r="H30" s="77"/>
    </row>
    <row r="31" spans="1:8" ht="27.75" x14ac:dyDescent="0.65">
      <c r="A31" s="142" t="s">
        <v>842</v>
      </c>
      <c r="B31" s="142" t="s">
        <v>84</v>
      </c>
      <c r="C31" s="135">
        <f>IFERROR(VLOOKUP(A31,'งบทดลอง รพ.'!$A$2:$C$600,3,0),0)</f>
        <v>0</v>
      </c>
      <c r="D31" s="22"/>
      <c r="E31" s="80" t="s">
        <v>1312</v>
      </c>
      <c r="F31" s="80" t="s">
        <v>6</v>
      </c>
      <c r="G31" s="77" t="s">
        <v>1411</v>
      </c>
      <c r="H31" s="77"/>
    </row>
    <row r="32" spans="1:8" ht="27.75" x14ac:dyDescent="0.65">
      <c r="A32" s="142" t="s">
        <v>843</v>
      </c>
      <c r="B32" s="142" t="s">
        <v>844</v>
      </c>
      <c r="C32" s="135">
        <f>IFERROR(VLOOKUP(A32,'งบทดลอง รพ.'!$A$2:$C$600,3,0),0)</f>
        <v>0</v>
      </c>
      <c r="D32" s="22"/>
      <c r="E32" s="80" t="s">
        <v>1301</v>
      </c>
      <c r="F32" s="80" t="s">
        <v>2</v>
      </c>
      <c r="G32" s="77" t="s">
        <v>1411</v>
      </c>
      <c r="H32" s="77"/>
    </row>
    <row r="33" spans="1:8" ht="27.75" x14ac:dyDescent="0.65">
      <c r="A33" s="142" t="s">
        <v>845</v>
      </c>
      <c r="B33" s="142" t="s">
        <v>846</v>
      </c>
      <c r="C33" s="135">
        <f>IFERROR(VLOOKUP(A33,'งบทดลอง รพ.'!$A$2:$C$600,3,0),0)</f>
        <v>0</v>
      </c>
      <c r="D33" s="22"/>
      <c r="E33" s="80" t="s">
        <v>1333</v>
      </c>
      <c r="F33" s="80" t="s">
        <v>12</v>
      </c>
      <c r="G33" s="77" t="s">
        <v>1411</v>
      </c>
      <c r="H33" s="77"/>
    </row>
    <row r="34" spans="1:8" ht="27.75" x14ac:dyDescent="0.65">
      <c r="A34" s="139" t="s">
        <v>1017</v>
      </c>
      <c r="B34" s="139" t="s">
        <v>1018</v>
      </c>
      <c r="C34" s="135">
        <f>IFERROR(VLOOKUP(A34,'งบทดลอง รพ.'!$A$2:$C$600,3,0),0)</f>
        <v>0</v>
      </c>
      <c r="D34" s="22"/>
      <c r="E34" s="80" t="s">
        <v>1333</v>
      </c>
      <c r="F34" s="80" t="s">
        <v>12</v>
      </c>
      <c r="G34" s="77" t="s">
        <v>1409</v>
      </c>
      <c r="H34" s="77"/>
    </row>
    <row r="35" spans="1:8" ht="27.75" x14ac:dyDescent="0.65">
      <c r="A35" s="142" t="s">
        <v>76</v>
      </c>
      <c r="B35" s="142" t="s">
        <v>1414</v>
      </c>
      <c r="C35" s="135">
        <f>IFERROR(VLOOKUP(A35,'งบทดลอง รพ.'!$A$2:$C$600,3,0),0)</f>
        <v>0</v>
      </c>
      <c r="D35" s="22"/>
      <c r="E35" s="80" t="s">
        <v>1302</v>
      </c>
      <c r="F35" s="80" t="s">
        <v>4</v>
      </c>
      <c r="G35" s="77" t="s">
        <v>1411</v>
      </c>
      <c r="H35" s="77"/>
    </row>
    <row r="36" spans="1:8" ht="27.75" x14ac:dyDescent="0.65">
      <c r="A36" s="142" t="s">
        <v>77</v>
      </c>
      <c r="B36" s="142" t="s">
        <v>1415</v>
      </c>
      <c r="C36" s="135">
        <f>IFERROR(VLOOKUP(A36,'งบทดลอง รพ.'!$A$2:$C$600,3,0),0)</f>
        <v>200000</v>
      </c>
      <c r="D36" s="22"/>
      <c r="E36" s="80" t="s">
        <v>1304</v>
      </c>
      <c r="F36" s="80" t="s">
        <v>4</v>
      </c>
      <c r="G36" s="77" t="s">
        <v>1411</v>
      </c>
      <c r="H36" s="77"/>
    </row>
    <row r="37" spans="1:8" ht="27.75" x14ac:dyDescent="0.65">
      <c r="A37" s="142" t="s">
        <v>128</v>
      </c>
      <c r="B37" s="142" t="s">
        <v>1416</v>
      </c>
      <c r="C37" s="135">
        <f>IFERROR(VLOOKUP(A37,'งบทดลอง รพ.'!$A$2:$C$600,3,0),0)</f>
        <v>6049888</v>
      </c>
      <c r="D37" s="22"/>
      <c r="E37" s="80" t="s">
        <v>1335</v>
      </c>
      <c r="F37" s="80" t="s">
        <v>12</v>
      </c>
      <c r="G37" s="77" t="s">
        <v>1411</v>
      </c>
      <c r="H37" s="77"/>
    </row>
    <row r="38" spans="1:8" ht="27.75" x14ac:dyDescent="0.65">
      <c r="A38" s="142" t="s">
        <v>129</v>
      </c>
      <c r="B38" s="142" t="s">
        <v>1417</v>
      </c>
      <c r="C38" s="135">
        <f>IFERROR(VLOOKUP(A38,'งบทดลอง รพ.'!$A$2:$C$600,3,0),0)</f>
        <v>3434296.8</v>
      </c>
      <c r="D38" s="22"/>
      <c r="E38" s="80" t="s">
        <v>1337</v>
      </c>
      <c r="F38" s="80" t="s">
        <v>12</v>
      </c>
      <c r="G38" s="77" t="s">
        <v>1411</v>
      </c>
      <c r="H38" s="77"/>
    </row>
    <row r="39" spans="1:8" ht="27.75" x14ac:dyDescent="0.65">
      <c r="A39" s="142" t="s">
        <v>85</v>
      </c>
      <c r="B39" s="142" t="s">
        <v>1418</v>
      </c>
      <c r="C39" s="135">
        <f>IFERROR(VLOOKUP(A39,'งบทดลอง รพ.'!$A$2:$C$600,3,0),0)</f>
        <v>8486877.4900000002</v>
      </c>
      <c r="D39" s="22"/>
      <c r="E39" s="80" t="s">
        <v>1314</v>
      </c>
      <c r="F39" s="80" t="s">
        <v>6</v>
      </c>
      <c r="G39" s="77" t="s">
        <v>1411</v>
      </c>
      <c r="H39" s="77"/>
    </row>
    <row r="40" spans="1:8" ht="27.75" x14ac:dyDescent="0.65">
      <c r="A40" s="142" t="s">
        <v>86</v>
      </c>
      <c r="B40" s="142" t="s">
        <v>1419</v>
      </c>
      <c r="C40" s="135">
        <f>IFERROR(VLOOKUP(A40,'งบทดลอง รพ.'!$A$2:$C$600,3,0),0)</f>
        <v>2660988.75</v>
      </c>
      <c r="D40" s="22"/>
      <c r="E40" s="80" t="s">
        <v>1316</v>
      </c>
      <c r="F40" s="80" t="s">
        <v>6</v>
      </c>
      <c r="G40" s="77" t="s">
        <v>1411</v>
      </c>
      <c r="H40" s="77"/>
    </row>
    <row r="41" spans="1:8" ht="27.75" x14ac:dyDescent="0.65">
      <c r="A41" s="142" t="s">
        <v>87</v>
      </c>
      <c r="B41" s="142" t="s">
        <v>88</v>
      </c>
      <c r="C41" s="135">
        <f>IFERROR(VLOOKUP(A41,'งบทดลอง รพ.'!$A$2:$C$600,3,0),0)</f>
        <v>-437838.17</v>
      </c>
      <c r="D41" s="22"/>
      <c r="E41" s="80" t="s">
        <v>1318</v>
      </c>
      <c r="F41" s="80" t="s">
        <v>6</v>
      </c>
      <c r="G41" s="77" t="s">
        <v>1411</v>
      </c>
      <c r="H41" s="77"/>
    </row>
    <row r="42" spans="1:8" ht="27.75" x14ac:dyDescent="0.65">
      <c r="A42" s="142" t="s">
        <v>89</v>
      </c>
      <c r="B42" s="142" t="s">
        <v>90</v>
      </c>
      <c r="C42" s="135">
        <f>IFERROR(VLOOKUP(A42,'งบทดลอง รพ.'!$A$2:$C$600,3,0),0)</f>
        <v>389971.93</v>
      </c>
      <c r="D42" s="22"/>
      <c r="E42" s="80" t="s">
        <v>1318</v>
      </c>
      <c r="F42" s="80" t="s">
        <v>6</v>
      </c>
      <c r="G42" s="77" t="s">
        <v>1411</v>
      </c>
      <c r="H42" s="77"/>
    </row>
    <row r="43" spans="1:8" ht="27.75" x14ac:dyDescent="0.65">
      <c r="A43" s="142" t="s">
        <v>130</v>
      </c>
      <c r="B43" s="142" t="s">
        <v>1420</v>
      </c>
      <c r="C43" s="135">
        <f>IFERROR(VLOOKUP(A43,'งบทดลอง รพ.'!$A$2:$C$600,3,0),0)</f>
        <v>200000</v>
      </c>
      <c r="D43" s="22"/>
      <c r="E43" s="80" t="s">
        <v>1335</v>
      </c>
      <c r="F43" s="80" t="s">
        <v>12</v>
      </c>
      <c r="G43" s="77" t="s">
        <v>1411</v>
      </c>
      <c r="H43" s="77"/>
    </row>
    <row r="44" spans="1:8" ht="27.75" x14ac:dyDescent="0.65">
      <c r="A44" s="142" t="s">
        <v>131</v>
      </c>
      <c r="B44" s="142" t="s">
        <v>1421</v>
      </c>
      <c r="C44" s="135">
        <f>IFERROR(VLOOKUP(A44,'งบทดลอง รพ.'!$A$2:$C$600,3,0),0)</f>
        <v>653234.19999999995</v>
      </c>
      <c r="D44" s="22"/>
      <c r="E44" s="80" t="s">
        <v>1337</v>
      </c>
      <c r="F44" s="80" t="s">
        <v>12</v>
      </c>
      <c r="G44" s="77" t="s">
        <v>1411</v>
      </c>
      <c r="H44" s="77"/>
    </row>
    <row r="45" spans="1:8" ht="27.75" x14ac:dyDescent="0.65">
      <c r="A45" s="143" t="s">
        <v>78</v>
      </c>
      <c r="B45" s="143" t="s">
        <v>1422</v>
      </c>
      <c r="C45" s="135">
        <f>IFERROR(VLOOKUP(A45,'งบทดลอง รพ.'!$A$2:$C$600,3,0),0)</f>
        <v>1044181.9</v>
      </c>
      <c r="D45" s="22"/>
      <c r="E45" s="80" t="s">
        <v>1307</v>
      </c>
      <c r="F45" s="80" t="s">
        <v>1306</v>
      </c>
      <c r="G45" s="77" t="s">
        <v>1411</v>
      </c>
      <c r="H45" s="77"/>
    </row>
    <row r="46" spans="1:8" ht="27.75" x14ac:dyDescent="0.65">
      <c r="A46" s="143" t="s">
        <v>79</v>
      </c>
      <c r="B46" s="143" t="s">
        <v>1423</v>
      </c>
      <c r="C46" s="135">
        <f>IFERROR(VLOOKUP(A46,'งบทดลอง รพ.'!$A$2:$C$600,3,0),0)</f>
        <v>159268.06</v>
      </c>
      <c r="D46" s="22"/>
      <c r="E46" s="80" t="s">
        <v>1309</v>
      </c>
      <c r="F46" s="80" t="s">
        <v>1306</v>
      </c>
      <c r="G46" s="77" t="s">
        <v>1411</v>
      </c>
      <c r="H46" s="77"/>
    </row>
    <row r="47" spans="1:8" ht="27.75" x14ac:dyDescent="0.65">
      <c r="A47" s="143" t="s">
        <v>80</v>
      </c>
      <c r="B47" s="143" t="s">
        <v>81</v>
      </c>
      <c r="C47" s="135">
        <f>IFERROR(VLOOKUP(A47,'งบทดลอง รพ.'!$A$2:$C$600,3,0),0)</f>
        <v>-22610.22</v>
      </c>
      <c r="D47" s="22"/>
      <c r="E47" s="80" t="s">
        <v>1311</v>
      </c>
      <c r="F47" s="80" t="s">
        <v>1306</v>
      </c>
      <c r="G47" s="77" t="s">
        <v>1411</v>
      </c>
      <c r="H47" s="77"/>
    </row>
    <row r="48" spans="1:8" ht="27.75" x14ac:dyDescent="0.65">
      <c r="A48" s="143" t="s">
        <v>82</v>
      </c>
      <c r="B48" s="143" t="s">
        <v>83</v>
      </c>
      <c r="C48" s="135">
        <f>IFERROR(VLOOKUP(A48,'งบทดลอง รพ.'!$A$2:$C$600,3,0),0)</f>
        <v>23621.5</v>
      </c>
      <c r="D48" s="22"/>
      <c r="E48" s="80" t="s">
        <v>1311</v>
      </c>
      <c r="F48" s="80" t="s">
        <v>1306</v>
      </c>
      <c r="G48" s="77" t="s">
        <v>1411</v>
      </c>
      <c r="H48" s="77"/>
    </row>
    <row r="49" spans="1:8" ht="27.75" x14ac:dyDescent="0.65">
      <c r="A49" s="143" t="s">
        <v>847</v>
      </c>
      <c r="B49" s="143" t="s">
        <v>848</v>
      </c>
      <c r="C49" s="135">
        <f>IFERROR(VLOOKUP(A49,'งบทดลอง รพ.'!$A$2:$C$600,3,0),0)</f>
        <v>0</v>
      </c>
      <c r="D49" s="22"/>
      <c r="E49" s="80" t="s">
        <v>1311</v>
      </c>
      <c r="F49" s="80" t="s">
        <v>1306</v>
      </c>
      <c r="G49" s="77" t="s">
        <v>1411</v>
      </c>
      <c r="H49" s="77"/>
    </row>
    <row r="50" spans="1:8" ht="27.75" x14ac:dyDescent="0.65">
      <c r="A50" s="143" t="s">
        <v>849</v>
      </c>
      <c r="B50" s="143" t="s">
        <v>850</v>
      </c>
      <c r="C50" s="135">
        <f>IFERROR(VLOOKUP(A50,'งบทดลอง รพ.'!$A$2:$C$600,3,0),0)</f>
        <v>0</v>
      </c>
      <c r="D50" s="22"/>
      <c r="E50" s="80" t="s">
        <v>1309</v>
      </c>
      <c r="F50" s="80" t="s">
        <v>1306</v>
      </c>
      <c r="G50" s="77" t="s">
        <v>1411</v>
      </c>
      <c r="H50" s="77"/>
    </row>
    <row r="51" spans="1:8" ht="27.75" x14ac:dyDescent="0.65">
      <c r="A51" s="143" t="s">
        <v>851</v>
      </c>
      <c r="B51" s="143" t="s">
        <v>852</v>
      </c>
      <c r="C51" s="135">
        <f>IFERROR(VLOOKUP(A51,'งบทดลอง รพ.'!$A$2:$C$600,3,0),0)</f>
        <v>0</v>
      </c>
      <c r="D51" s="22"/>
      <c r="E51" s="80" t="s">
        <v>1311</v>
      </c>
      <c r="F51" s="80" t="s">
        <v>1306</v>
      </c>
      <c r="G51" s="77" t="s">
        <v>1411</v>
      </c>
      <c r="H51" s="77"/>
    </row>
    <row r="52" spans="1:8" ht="27.75" x14ac:dyDescent="0.65">
      <c r="A52" s="143" t="s">
        <v>853</v>
      </c>
      <c r="B52" s="143" t="s">
        <v>854</v>
      </c>
      <c r="C52" s="135">
        <f>IFERROR(VLOOKUP(A52,'งบทดลอง รพ.'!$A$2:$C$600,3,0),0)</f>
        <v>0</v>
      </c>
      <c r="D52" s="22"/>
      <c r="E52" s="80" t="s">
        <v>1311</v>
      </c>
      <c r="F52" s="80" t="s">
        <v>1306</v>
      </c>
      <c r="G52" s="77" t="s">
        <v>1411</v>
      </c>
      <c r="H52" s="77"/>
    </row>
    <row r="53" spans="1:8" ht="27.75" x14ac:dyDescent="0.65">
      <c r="A53" s="143" t="s">
        <v>855</v>
      </c>
      <c r="B53" s="143" t="s">
        <v>856</v>
      </c>
      <c r="C53" s="135">
        <f>IFERROR(VLOOKUP(A53,'งบทดลอง รพ.'!$A$2:$C$600,3,0),0)</f>
        <v>0</v>
      </c>
      <c r="D53" s="22"/>
      <c r="E53" s="80" t="s">
        <v>1311</v>
      </c>
      <c r="F53" s="80" t="s">
        <v>1306</v>
      </c>
      <c r="G53" s="77" t="s">
        <v>1411</v>
      </c>
      <c r="H53" s="77"/>
    </row>
    <row r="54" spans="1:8" ht="27.75" x14ac:dyDescent="0.65">
      <c r="A54" s="143" t="s">
        <v>857</v>
      </c>
      <c r="B54" s="143" t="s">
        <v>858</v>
      </c>
      <c r="C54" s="135">
        <f>IFERROR(VLOOKUP(A54,'งบทดลอง รพ.'!$A$2:$C$600,3,0),0)</f>
        <v>0</v>
      </c>
      <c r="D54" s="22"/>
      <c r="E54" s="80" t="s">
        <v>1309</v>
      </c>
      <c r="F54" s="80" t="s">
        <v>1306</v>
      </c>
      <c r="G54" s="77" t="s">
        <v>1411</v>
      </c>
      <c r="H54" s="77"/>
    </row>
    <row r="55" spans="1:8" ht="27.75" x14ac:dyDescent="0.65">
      <c r="A55" s="143" t="s">
        <v>859</v>
      </c>
      <c r="B55" s="143" t="s">
        <v>860</v>
      </c>
      <c r="C55" s="135">
        <f>IFERROR(VLOOKUP(A55,'งบทดลอง รพ.'!$A$2:$C$600,3,0),0)</f>
        <v>0</v>
      </c>
      <c r="D55" s="22"/>
      <c r="E55" s="80" t="s">
        <v>1311</v>
      </c>
      <c r="F55" s="80" t="s">
        <v>1306</v>
      </c>
      <c r="G55" s="77" t="s">
        <v>1411</v>
      </c>
      <c r="H55" s="77"/>
    </row>
    <row r="56" spans="1:8" ht="27.75" x14ac:dyDescent="0.65">
      <c r="A56" s="143" t="s">
        <v>861</v>
      </c>
      <c r="B56" s="143" t="s">
        <v>862</v>
      </c>
      <c r="C56" s="135">
        <f>IFERROR(VLOOKUP(A56,'งบทดลอง รพ.'!$A$2:$C$600,3,0),0)</f>
        <v>0</v>
      </c>
      <c r="D56" s="22"/>
      <c r="E56" s="80" t="s">
        <v>1311</v>
      </c>
      <c r="F56" s="80" t="s">
        <v>1306</v>
      </c>
      <c r="G56" s="77" t="s">
        <v>1411</v>
      </c>
      <c r="H56" s="77"/>
    </row>
    <row r="57" spans="1:8" ht="27.75" x14ac:dyDescent="0.65">
      <c r="A57" s="142" t="s">
        <v>45</v>
      </c>
      <c r="B57" s="142" t="s">
        <v>1424</v>
      </c>
      <c r="C57" s="135">
        <f>IFERROR(VLOOKUP(A57,'งบทดลอง รพ.'!$A$2:$C$600,3,0),0)</f>
        <v>45621950.420000002</v>
      </c>
      <c r="D57" s="22"/>
      <c r="E57" s="80" t="s">
        <v>1294</v>
      </c>
      <c r="F57" s="80" t="s">
        <v>0</v>
      </c>
      <c r="G57" s="77" t="s">
        <v>1411</v>
      </c>
      <c r="H57" s="77"/>
    </row>
    <row r="58" spans="1:8" ht="27.75" x14ac:dyDescent="0.65">
      <c r="A58" s="142" t="s">
        <v>46</v>
      </c>
      <c r="B58" s="142" t="s">
        <v>1425</v>
      </c>
      <c r="C58" s="135">
        <f>IFERROR(VLOOKUP(A58,'งบทดลอง รพ.'!$A$2:$C$600,3,0),0)</f>
        <v>18627496.48</v>
      </c>
      <c r="D58" s="22"/>
      <c r="E58" s="80" t="s">
        <v>1296</v>
      </c>
      <c r="F58" s="80" t="s">
        <v>0</v>
      </c>
      <c r="G58" s="77" t="s">
        <v>1411</v>
      </c>
      <c r="H58" s="77"/>
    </row>
    <row r="59" spans="1:8" ht="27.75" x14ac:dyDescent="0.65">
      <c r="A59" s="142" t="s">
        <v>47</v>
      </c>
      <c r="B59" s="142" t="s">
        <v>1426</v>
      </c>
      <c r="C59" s="135">
        <f>IFERROR(VLOOKUP(A59,'งบทดลอง รพ.'!$A$2:$C$600,3,0),0)</f>
        <v>439414.98</v>
      </c>
      <c r="D59" s="22"/>
      <c r="E59" s="80" t="s">
        <v>1294</v>
      </c>
      <c r="F59" s="80" t="s">
        <v>0</v>
      </c>
      <c r="G59" s="77" t="s">
        <v>1411</v>
      </c>
      <c r="H59" s="77"/>
    </row>
    <row r="60" spans="1:8" ht="27.75" x14ac:dyDescent="0.65">
      <c r="A60" s="139" t="s">
        <v>1019</v>
      </c>
      <c r="B60" s="139" t="s">
        <v>1020</v>
      </c>
      <c r="C60" s="135">
        <f>IFERROR(VLOOKUP(A60,'งบทดลอง รพ.'!$A$2:$C$600,3,0),0)</f>
        <v>0</v>
      </c>
      <c r="D60" s="22"/>
      <c r="E60" s="80" t="s">
        <v>1296</v>
      </c>
      <c r="F60" s="80" t="s">
        <v>0</v>
      </c>
      <c r="G60" s="77" t="s">
        <v>1409</v>
      </c>
      <c r="H60" s="77"/>
    </row>
    <row r="61" spans="1:8" ht="27.75" x14ac:dyDescent="0.65">
      <c r="A61" s="142" t="s">
        <v>48</v>
      </c>
      <c r="B61" s="142" t="s">
        <v>1427</v>
      </c>
      <c r="C61" s="135">
        <f>IFERROR(VLOOKUP(A61,'งบทดลอง รพ.'!$A$2:$C$600,3,0),0)</f>
        <v>49276.2</v>
      </c>
      <c r="D61" s="22"/>
      <c r="E61" s="80" t="s">
        <v>1294</v>
      </c>
      <c r="F61" s="80" t="s">
        <v>0</v>
      </c>
      <c r="G61" s="77" t="s">
        <v>1411</v>
      </c>
      <c r="H61" s="77"/>
    </row>
    <row r="62" spans="1:8" ht="27.75" x14ac:dyDescent="0.65">
      <c r="A62" s="139" t="s">
        <v>1021</v>
      </c>
      <c r="B62" s="139" t="s">
        <v>1022</v>
      </c>
      <c r="C62" s="135">
        <f>IFERROR(VLOOKUP(A62,'งบทดลอง รพ.'!$A$2:$C$600,3,0),0)</f>
        <v>0</v>
      </c>
      <c r="D62" s="22"/>
      <c r="E62" s="80" t="s">
        <v>1296</v>
      </c>
      <c r="F62" s="80" t="s">
        <v>0</v>
      </c>
      <c r="G62" s="77" t="s">
        <v>1409</v>
      </c>
      <c r="H62" s="77"/>
    </row>
    <row r="63" spans="1:8" ht="27.75" x14ac:dyDescent="0.65">
      <c r="A63" s="142" t="s">
        <v>49</v>
      </c>
      <c r="B63" s="142" t="s">
        <v>1428</v>
      </c>
      <c r="C63" s="135">
        <f>IFERROR(VLOOKUP(A63,'งบทดลอง รพ.'!$A$2:$C$600,3,0),0)</f>
        <v>40863.89</v>
      </c>
      <c r="D63" s="22"/>
      <c r="E63" s="80" t="s">
        <v>1294</v>
      </c>
      <c r="F63" s="80" t="s">
        <v>0</v>
      </c>
      <c r="G63" s="77" t="s">
        <v>1411</v>
      </c>
      <c r="H63" s="77"/>
    </row>
    <row r="64" spans="1:8" ht="27.75" x14ac:dyDescent="0.65">
      <c r="A64" s="139" t="s">
        <v>1023</v>
      </c>
      <c r="B64" s="139" t="s">
        <v>1024</v>
      </c>
      <c r="C64" s="135">
        <f>IFERROR(VLOOKUP(A64,'งบทดลอง รพ.'!$A$2:$C$600,3,0),0)</f>
        <v>0</v>
      </c>
      <c r="D64" s="22"/>
      <c r="E64" s="80" t="s">
        <v>1296</v>
      </c>
      <c r="F64" s="80" t="s">
        <v>0</v>
      </c>
      <c r="G64" s="77" t="s">
        <v>1409</v>
      </c>
      <c r="H64" s="77"/>
    </row>
    <row r="65" spans="1:8" ht="27.75" x14ac:dyDescent="0.65">
      <c r="A65" s="143" t="s">
        <v>215</v>
      </c>
      <c r="B65" s="143" t="s">
        <v>216</v>
      </c>
      <c r="C65" s="135">
        <f>IFERROR(VLOOKUP(A65,'งบทดลอง รพ.'!$A$2:$C$600,3,0),0)</f>
        <v>4033630.73</v>
      </c>
      <c r="D65" s="22"/>
      <c r="E65" s="80" t="s">
        <v>1343</v>
      </c>
      <c r="F65" s="80" t="s">
        <v>18</v>
      </c>
      <c r="G65" s="77" t="s">
        <v>1411</v>
      </c>
      <c r="H65" s="77"/>
    </row>
    <row r="66" spans="1:8" ht="27.75" x14ac:dyDescent="0.65">
      <c r="A66" s="142" t="s">
        <v>50</v>
      </c>
      <c r="B66" s="142" t="s">
        <v>1429</v>
      </c>
      <c r="C66" s="135">
        <f>IFERROR(VLOOKUP(A66,'งบทดลอง รพ.'!$A$2:$C$600,3,0),0)</f>
        <v>13002164.219999999</v>
      </c>
      <c r="D66" s="22"/>
      <c r="E66" s="80" t="s">
        <v>1298</v>
      </c>
      <c r="F66" s="80" t="s">
        <v>0</v>
      </c>
      <c r="G66" s="77" t="s">
        <v>1411</v>
      </c>
      <c r="H66" s="77"/>
    </row>
    <row r="67" spans="1:8" ht="27.75" x14ac:dyDescent="0.65">
      <c r="A67" s="142" t="s">
        <v>51</v>
      </c>
      <c r="B67" s="142" t="s">
        <v>1430</v>
      </c>
      <c r="C67" s="135">
        <f>IFERROR(VLOOKUP(A67,'งบทดลอง รพ.'!$A$2:$C$600,3,0),0)</f>
        <v>0</v>
      </c>
      <c r="D67" s="22"/>
      <c r="E67" s="80" t="s">
        <v>1299</v>
      </c>
      <c r="F67" s="80" t="s">
        <v>0</v>
      </c>
      <c r="G67" s="77" t="s">
        <v>1411</v>
      </c>
      <c r="H67" s="77"/>
    </row>
    <row r="68" spans="1:8" ht="27.75" x14ac:dyDescent="0.65">
      <c r="A68" s="139" t="s">
        <v>1025</v>
      </c>
      <c r="B68" s="139" t="s">
        <v>1026</v>
      </c>
      <c r="C68" s="135">
        <f>IFERROR(VLOOKUP(A68,'งบทดลอง รพ.'!$A$2:$C$600,3,0),0)</f>
        <v>0</v>
      </c>
      <c r="D68" s="22"/>
      <c r="E68" s="80" t="s">
        <v>1298</v>
      </c>
      <c r="F68" s="80" t="s">
        <v>0</v>
      </c>
      <c r="G68" s="77" t="s">
        <v>1409</v>
      </c>
      <c r="H68" s="77"/>
    </row>
    <row r="69" spans="1:8" ht="27.75" x14ac:dyDescent="0.65">
      <c r="A69" s="142" t="s">
        <v>52</v>
      </c>
      <c r="B69" s="142" t="s">
        <v>1431</v>
      </c>
      <c r="C69" s="135">
        <f>IFERROR(VLOOKUP(A69,'งบทดลอง รพ.'!$A$2:$C$600,3,0),0)</f>
        <v>11229230.960000001</v>
      </c>
      <c r="D69" s="22"/>
      <c r="E69" s="80" t="s">
        <v>1294</v>
      </c>
      <c r="F69" s="80" t="s">
        <v>0</v>
      </c>
      <c r="G69" s="77" t="s">
        <v>1411</v>
      </c>
      <c r="H69" s="77"/>
    </row>
    <row r="70" spans="1:8" ht="27.75" x14ac:dyDescent="0.65">
      <c r="A70" s="139" t="s">
        <v>1027</v>
      </c>
      <c r="B70" s="139" t="s">
        <v>1028</v>
      </c>
      <c r="C70" s="135">
        <f>IFERROR(VLOOKUP(A70,'งบทดลอง รพ.'!$A$2:$C$600,3,0),0)</f>
        <v>1500000</v>
      </c>
      <c r="D70" s="22"/>
      <c r="E70" s="80" t="s">
        <v>1299</v>
      </c>
      <c r="F70" s="80" t="s">
        <v>0</v>
      </c>
      <c r="G70" s="77" t="s">
        <v>1409</v>
      </c>
      <c r="H70" s="77"/>
    </row>
    <row r="71" spans="1:8" ht="27.75" x14ac:dyDescent="0.65">
      <c r="A71" s="139" t="s">
        <v>1029</v>
      </c>
      <c r="B71" s="139" t="s">
        <v>1030</v>
      </c>
      <c r="C71" s="135">
        <f>IFERROR(VLOOKUP(A71,'งบทดลอง รพ.'!$A$2:$C$600,3,0),0)</f>
        <v>300000</v>
      </c>
      <c r="D71" s="22"/>
      <c r="E71" s="80" t="s">
        <v>1301</v>
      </c>
      <c r="F71" s="80" t="s">
        <v>2</v>
      </c>
      <c r="G71" s="77" t="s">
        <v>1409</v>
      </c>
      <c r="H71" s="77"/>
    </row>
    <row r="72" spans="1:8" ht="27.75" x14ac:dyDescent="0.65">
      <c r="A72" s="142" t="s">
        <v>53</v>
      </c>
      <c r="B72" s="142" t="s">
        <v>54</v>
      </c>
      <c r="C72" s="135">
        <f>IFERROR(VLOOKUP(A72,'งบทดลอง รพ.'!$A$2:$C$600,3,0),0)</f>
        <v>1086764.23</v>
      </c>
      <c r="D72" s="22"/>
      <c r="E72" s="80" t="s">
        <v>1299</v>
      </c>
      <c r="F72" s="80" t="s">
        <v>0</v>
      </c>
      <c r="G72" s="77" t="s">
        <v>1411</v>
      </c>
      <c r="H72" s="77"/>
    </row>
    <row r="73" spans="1:8" ht="27.75" x14ac:dyDescent="0.65">
      <c r="A73" s="142" t="s">
        <v>55</v>
      </c>
      <c r="B73" s="142" t="s">
        <v>1432</v>
      </c>
      <c r="C73" s="135">
        <f>IFERROR(VLOOKUP(A73,'งบทดลอง รพ.'!$A$2:$C$600,3,0),0)</f>
        <v>149428.85</v>
      </c>
      <c r="D73" s="22"/>
      <c r="E73" s="80" t="s">
        <v>1299</v>
      </c>
      <c r="F73" s="80" t="s">
        <v>0</v>
      </c>
      <c r="G73" s="77" t="s">
        <v>1411</v>
      </c>
      <c r="H73" s="77"/>
    </row>
    <row r="74" spans="1:8" ht="27.75" x14ac:dyDescent="0.65">
      <c r="A74" s="142" t="s">
        <v>56</v>
      </c>
      <c r="B74" s="142" t="s">
        <v>57</v>
      </c>
      <c r="C74" s="135">
        <f>IFERROR(VLOOKUP(A74,'งบทดลอง รพ.'!$A$2:$C$600,3,0),0)</f>
        <v>1700933.16</v>
      </c>
      <c r="D74" s="22"/>
      <c r="E74" s="80" t="s">
        <v>1299</v>
      </c>
      <c r="F74" s="80" t="s">
        <v>0</v>
      </c>
      <c r="G74" s="77" t="s">
        <v>1411</v>
      </c>
      <c r="H74" s="77"/>
    </row>
    <row r="75" spans="1:8" ht="27.75" x14ac:dyDescent="0.65">
      <c r="A75" s="142" t="s">
        <v>58</v>
      </c>
      <c r="B75" s="142" t="s">
        <v>1433</v>
      </c>
      <c r="C75" s="135">
        <f>IFERROR(VLOOKUP(A75,'งบทดลอง รพ.'!$A$2:$C$600,3,0),0)</f>
        <v>0</v>
      </c>
      <c r="D75" s="22"/>
      <c r="E75" s="80" t="s">
        <v>1298</v>
      </c>
      <c r="F75" s="80" t="s">
        <v>0</v>
      </c>
      <c r="G75" s="77" t="s">
        <v>1411</v>
      </c>
      <c r="H75" s="77"/>
    </row>
    <row r="76" spans="1:8" ht="27.75" x14ac:dyDescent="0.65">
      <c r="A76" s="142" t="s">
        <v>59</v>
      </c>
      <c r="B76" s="142" t="s">
        <v>1434</v>
      </c>
      <c r="C76" s="135">
        <f>IFERROR(VLOOKUP(A76,'งบทดลอง รพ.'!$A$2:$C$600,3,0),0)</f>
        <v>-2856729.88</v>
      </c>
      <c r="D76" s="22"/>
      <c r="E76" s="80" t="s">
        <v>1298</v>
      </c>
      <c r="F76" s="80" t="s">
        <v>0</v>
      </c>
      <c r="G76" s="77" t="s">
        <v>1411</v>
      </c>
      <c r="H76" s="77"/>
    </row>
    <row r="77" spans="1:8" ht="27.75" x14ac:dyDescent="0.65">
      <c r="A77" s="142" t="s">
        <v>60</v>
      </c>
      <c r="B77" s="142" t="s">
        <v>1435</v>
      </c>
      <c r="C77" s="135">
        <f>IFERROR(VLOOKUP(A77,'งบทดลอง รพ.'!$A$2:$C$600,3,0),0)</f>
        <v>1928820.37</v>
      </c>
      <c r="D77" s="22"/>
      <c r="E77" s="80" t="s">
        <v>1298</v>
      </c>
      <c r="F77" s="80" t="s">
        <v>0</v>
      </c>
      <c r="G77" s="77" t="s">
        <v>1411</v>
      </c>
      <c r="H77" s="77"/>
    </row>
    <row r="78" spans="1:8" ht="27.75" x14ac:dyDescent="0.65">
      <c r="A78" s="139" t="s">
        <v>1031</v>
      </c>
      <c r="B78" s="139" t="s">
        <v>1032</v>
      </c>
      <c r="C78" s="135">
        <f>IFERROR(VLOOKUP(A78,'งบทดลอง รพ.'!$A$2:$C$600,3,0),0)</f>
        <v>0</v>
      </c>
      <c r="D78" s="22"/>
      <c r="E78" s="80" t="s">
        <v>1298</v>
      </c>
      <c r="F78" s="80" t="s">
        <v>0</v>
      </c>
      <c r="G78" s="77" t="s">
        <v>1409</v>
      </c>
      <c r="H78" s="77"/>
    </row>
    <row r="79" spans="1:8" ht="27.75" x14ac:dyDescent="0.65">
      <c r="A79" s="139" t="s">
        <v>1033</v>
      </c>
      <c r="B79" s="139" t="s">
        <v>1034</v>
      </c>
      <c r="C79" s="135">
        <f>IFERROR(VLOOKUP(A79,'งบทดลอง รพ.'!$A$2:$C$600,3,0),0)</f>
        <v>0</v>
      </c>
      <c r="D79" s="22"/>
      <c r="E79" s="80" t="s">
        <v>1298</v>
      </c>
      <c r="F79" s="80" t="s">
        <v>0</v>
      </c>
      <c r="G79" s="77" t="s">
        <v>1409</v>
      </c>
      <c r="H79" s="77"/>
    </row>
    <row r="80" spans="1:8" ht="27.75" x14ac:dyDescent="0.65">
      <c r="A80" s="139" t="s">
        <v>1035</v>
      </c>
      <c r="B80" s="139" t="s">
        <v>1036</v>
      </c>
      <c r="C80" s="135">
        <f>IFERROR(VLOOKUP(A80,'งบทดลอง รพ.'!$A$2:$C$600,3,0),0)</f>
        <v>0</v>
      </c>
      <c r="D80" s="22"/>
      <c r="E80" s="80" t="s">
        <v>1298</v>
      </c>
      <c r="F80" s="80" t="s">
        <v>0</v>
      </c>
      <c r="G80" s="77" t="s">
        <v>1409</v>
      </c>
      <c r="H80" s="77"/>
    </row>
    <row r="81" spans="1:8" ht="27.75" x14ac:dyDescent="0.65">
      <c r="A81" s="139" t="s">
        <v>1037</v>
      </c>
      <c r="B81" s="139" t="s">
        <v>1038</v>
      </c>
      <c r="C81" s="135">
        <f>IFERROR(VLOOKUP(A81,'งบทดลอง รพ.'!$A$2:$C$600,3,0),0)</f>
        <v>0</v>
      </c>
      <c r="D81" s="22"/>
      <c r="E81" s="80" t="s">
        <v>1298</v>
      </c>
      <c r="F81" s="80" t="s">
        <v>0</v>
      </c>
      <c r="G81" s="77" t="s">
        <v>1409</v>
      </c>
      <c r="H81" s="77"/>
    </row>
    <row r="82" spans="1:8" ht="27.75" x14ac:dyDescent="0.65">
      <c r="A82" s="139" t="s">
        <v>1039</v>
      </c>
      <c r="B82" s="139" t="s">
        <v>1040</v>
      </c>
      <c r="C82" s="135">
        <f>IFERROR(VLOOKUP(A82,'งบทดลอง รพ.'!$A$2:$C$600,3,0),0)</f>
        <v>0</v>
      </c>
      <c r="D82" s="22"/>
      <c r="E82" s="80" t="s">
        <v>1298</v>
      </c>
      <c r="F82" s="80" t="s">
        <v>0</v>
      </c>
      <c r="G82" s="77" t="s">
        <v>1409</v>
      </c>
      <c r="H82" s="77"/>
    </row>
    <row r="83" spans="1:8" ht="27.75" x14ac:dyDescent="0.65">
      <c r="A83" s="139" t="s">
        <v>1041</v>
      </c>
      <c r="B83" s="139" t="s">
        <v>1042</v>
      </c>
      <c r="C83" s="135">
        <f>IFERROR(VLOOKUP(A83,'งบทดลอง รพ.'!$A$2:$C$600,3,0),0)</f>
        <v>0</v>
      </c>
      <c r="D83" s="22"/>
      <c r="E83" s="80" t="s">
        <v>1298</v>
      </c>
      <c r="F83" s="80" t="s">
        <v>0</v>
      </c>
      <c r="G83" s="77" t="s">
        <v>1409</v>
      </c>
      <c r="H83" s="77"/>
    </row>
    <row r="84" spans="1:8" ht="27.75" x14ac:dyDescent="0.65">
      <c r="A84" s="142" t="s">
        <v>61</v>
      </c>
      <c r="B84" s="142" t="s">
        <v>1436</v>
      </c>
      <c r="C84" s="135">
        <f>IFERROR(VLOOKUP(A84,'งบทดลอง รพ.'!$A$2:$C$600,3,0),0)</f>
        <v>-47877.43</v>
      </c>
      <c r="D84" s="22"/>
      <c r="E84" s="80" t="s">
        <v>1298</v>
      </c>
      <c r="F84" s="80" t="s">
        <v>0</v>
      </c>
      <c r="G84" s="77" t="s">
        <v>1411</v>
      </c>
      <c r="H84" s="77"/>
    </row>
    <row r="85" spans="1:8" ht="27.75" x14ac:dyDescent="0.65">
      <c r="A85" s="142" t="s">
        <v>62</v>
      </c>
      <c r="B85" s="142" t="s">
        <v>1437</v>
      </c>
      <c r="C85" s="135">
        <f>IFERROR(VLOOKUP(A85,'งบทดลอง รพ.'!$A$2:$C$600,3,0),0)</f>
        <v>777711.23</v>
      </c>
      <c r="D85" s="22"/>
      <c r="E85" s="80" t="s">
        <v>1298</v>
      </c>
      <c r="F85" s="80" t="s">
        <v>0</v>
      </c>
      <c r="G85" s="77" t="s">
        <v>1411</v>
      </c>
      <c r="H85" s="77"/>
    </row>
    <row r="86" spans="1:8" ht="27.75" x14ac:dyDescent="0.65">
      <c r="A86" s="142" t="s">
        <v>63</v>
      </c>
      <c r="B86" s="142" t="s">
        <v>1438</v>
      </c>
      <c r="C86" s="135">
        <f>IFERROR(VLOOKUP(A86,'งบทดลอง รพ.'!$A$2:$C$600,3,0),0)</f>
        <v>32370</v>
      </c>
      <c r="D86" s="22"/>
      <c r="E86" s="80" t="s">
        <v>1294</v>
      </c>
      <c r="F86" s="80" t="s">
        <v>0</v>
      </c>
      <c r="G86" s="77" t="s">
        <v>1411</v>
      </c>
      <c r="H86" s="77"/>
    </row>
    <row r="87" spans="1:8" ht="27.75" x14ac:dyDescent="0.65">
      <c r="A87" s="142" t="s">
        <v>64</v>
      </c>
      <c r="B87" s="142" t="s">
        <v>65</v>
      </c>
      <c r="C87" s="135">
        <f>IFERROR(VLOOKUP(A87,'งบทดลอง รพ.'!$A$2:$C$600,3,0),0)</f>
        <v>0</v>
      </c>
      <c r="D87" s="22"/>
      <c r="E87" s="80" t="s">
        <v>1299</v>
      </c>
      <c r="F87" s="80" t="s">
        <v>0</v>
      </c>
      <c r="G87" s="77" t="s">
        <v>1411</v>
      </c>
      <c r="H87" s="77"/>
    </row>
    <row r="88" spans="1:8" ht="27.75" x14ac:dyDescent="0.65">
      <c r="A88" s="142" t="s">
        <v>66</v>
      </c>
      <c r="B88" s="142" t="s">
        <v>67</v>
      </c>
      <c r="C88" s="135">
        <f>IFERROR(VLOOKUP(A88,'งบทดลอง รพ.'!$A$2:$C$600,3,0),0)</f>
        <v>109811.46</v>
      </c>
      <c r="D88" s="22"/>
      <c r="E88" s="80" t="s">
        <v>1299</v>
      </c>
      <c r="F88" s="80" t="s">
        <v>0</v>
      </c>
      <c r="G88" s="77" t="s">
        <v>1411</v>
      </c>
      <c r="H88" s="77"/>
    </row>
    <row r="89" spans="1:8" ht="27.75" x14ac:dyDescent="0.65">
      <c r="A89" s="142" t="s">
        <v>68</v>
      </c>
      <c r="B89" s="142" t="s">
        <v>1439</v>
      </c>
      <c r="C89" s="135">
        <f>IFERROR(VLOOKUP(A89,'งบทดลอง รพ.'!$A$2:$C$600,3,0),0)</f>
        <v>643573.22</v>
      </c>
      <c r="D89" s="22"/>
      <c r="E89" s="80" t="s">
        <v>1294</v>
      </c>
      <c r="F89" s="80" t="s">
        <v>0</v>
      </c>
      <c r="G89" s="77" t="s">
        <v>1411</v>
      </c>
      <c r="H89" s="77"/>
    </row>
    <row r="90" spans="1:8" ht="27.75" x14ac:dyDescent="0.65">
      <c r="A90" s="142" t="s">
        <v>69</v>
      </c>
      <c r="B90" s="142" t="s">
        <v>1440</v>
      </c>
      <c r="C90" s="135">
        <f>IFERROR(VLOOKUP(A90,'งบทดลอง รพ.'!$A$2:$C$600,3,0),0)</f>
        <v>766024.4</v>
      </c>
      <c r="D90" s="22"/>
      <c r="E90" s="80" t="s">
        <v>1296</v>
      </c>
      <c r="F90" s="80" t="s">
        <v>0</v>
      </c>
      <c r="G90" s="77" t="s">
        <v>1411</v>
      </c>
      <c r="H90" s="77"/>
    </row>
    <row r="91" spans="1:8" ht="27.75" x14ac:dyDescent="0.65">
      <c r="A91" s="142" t="s">
        <v>70</v>
      </c>
      <c r="B91" s="142" t="s">
        <v>1441</v>
      </c>
      <c r="C91" s="135">
        <f>IFERROR(VLOOKUP(A91,'งบทดลอง รพ.'!$A$2:$C$600,3,0),0)</f>
        <v>607428.23</v>
      </c>
      <c r="D91" s="22"/>
      <c r="E91" s="80" t="s">
        <v>1294</v>
      </c>
      <c r="F91" s="80" t="s">
        <v>0</v>
      </c>
      <c r="G91" s="77" t="s">
        <v>1411</v>
      </c>
      <c r="H91" s="77"/>
    </row>
    <row r="92" spans="1:8" ht="27.75" x14ac:dyDescent="0.65">
      <c r="A92" s="142" t="s">
        <v>71</v>
      </c>
      <c r="B92" s="142" t="s">
        <v>1442</v>
      </c>
      <c r="C92" s="135">
        <f>IFERROR(VLOOKUP(A92,'งบทดลอง รพ.'!$A$2:$C$600,3,0),0)</f>
        <v>0</v>
      </c>
      <c r="D92" s="22"/>
      <c r="E92" s="80" t="s">
        <v>1296</v>
      </c>
      <c r="F92" s="80" t="s">
        <v>0</v>
      </c>
      <c r="G92" s="77" t="s">
        <v>1411</v>
      </c>
      <c r="H92" s="77"/>
    </row>
    <row r="93" spans="1:8" ht="27.75" x14ac:dyDescent="0.65">
      <c r="A93" s="142" t="s">
        <v>72</v>
      </c>
      <c r="B93" s="142" t="s">
        <v>1443</v>
      </c>
      <c r="C93" s="135">
        <f>IFERROR(VLOOKUP(A93,'งบทดลอง รพ.'!$A$2:$C$600,3,0),0)</f>
        <v>1396727.55</v>
      </c>
      <c r="D93" s="22"/>
      <c r="E93" s="80" t="s">
        <v>1294</v>
      </c>
      <c r="F93" s="80" t="s">
        <v>0</v>
      </c>
      <c r="G93" s="77" t="s">
        <v>1411</v>
      </c>
      <c r="H93" s="77"/>
    </row>
    <row r="94" spans="1:8" ht="27.75" x14ac:dyDescent="0.65">
      <c r="A94" s="142" t="s">
        <v>73</v>
      </c>
      <c r="B94" s="142" t="s">
        <v>1444</v>
      </c>
      <c r="C94" s="135">
        <f>IFERROR(VLOOKUP(A94,'งบทดลอง รพ.'!$A$2:$C$600,3,0),0)</f>
        <v>0</v>
      </c>
      <c r="D94" s="22"/>
      <c r="E94" s="80" t="s">
        <v>1296</v>
      </c>
      <c r="F94" s="80" t="s">
        <v>0</v>
      </c>
      <c r="G94" s="77" t="s">
        <v>1411</v>
      </c>
      <c r="H94" s="77"/>
    </row>
    <row r="95" spans="1:8" ht="27.75" x14ac:dyDescent="0.65">
      <c r="A95" s="139" t="s">
        <v>1043</v>
      </c>
      <c r="B95" s="139" t="s">
        <v>1044</v>
      </c>
      <c r="C95" s="135">
        <f>IFERROR(VLOOKUP(A95,'งบทดลอง รพ.'!$A$2:$C$600,3,0),0)</f>
        <v>0</v>
      </c>
      <c r="D95" s="22"/>
      <c r="E95" s="80" t="s">
        <v>1299</v>
      </c>
      <c r="F95" s="80" t="s">
        <v>0</v>
      </c>
      <c r="G95" s="77" t="s">
        <v>1409</v>
      </c>
      <c r="H95" s="77"/>
    </row>
    <row r="96" spans="1:8" ht="27.75" x14ac:dyDescent="0.65">
      <c r="A96" s="142" t="s">
        <v>74</v>
      </c>
      <c r="B96" s="142" t="s">
        <v>1445</v>
      </c>
      <c r="C96" s="135">
        <f>IFERROR(VLOOKUP(A96,'งบทดลอง รพ.'!$A$2:$C$600,3,0),0)</f>
        <v>0</v>
      </c>
      <c r="D96" s="22"/>
      <c r="E96" s="80" t="s">
        <v>1299</v>
      </c>
      <c r="F96" s="80" t="s">
        <v>0</v>
      </c>
      <c r="G96" s="77" t="s">
        <v>1411</v>
      </c>
      <c r="H96" s="77"/>
    </row>
    <row r="97" spans="1:8" ht="27.75" x14ac:dyDescent="0.65">
      <c r="A97" s="142" t="s">
        <v>75</v>
      </c>
      <c r="B97" s="142" t="s">
        <v>1446</v>
      </c>
      <c r="C97" s="135">
        <f>IFERROR(VLOOKUP(A97,'งบทดลอง รพ.'!$A$2:$C$600,3,0),0)</f>
        <v>1173.3499999999999</v>
      </c>
      <c r="D97" s="22"/>
      <c r="E97" s="80" t="s">
        <v>1299</v>
      </c>
      <c r="F97" s="80" t="s">
        <v>0</v>
      </c>
      <c r="G97" s="77" t="s">
        <v>1411</v>
      </c>
      <c r="H97" s="77"/>
    </row>
    <row r="98" spans="1:8" ht="27.75" x14ac:dyDescent="0.65">
      <c r="A98" s="142" t="s">
        <v>863</v>
      </c>
      <c r="B98" s="142" t="s">
        <v>864</v>
      </c>
      <c r="C98" s="135">
        <f>IFERROR(VLOOKUP(A98,'งบทดลอง รพ.'!$A$2:$C$600,3,0),0)</f>
        <v>-394546.28</v>
      </c>
      <c r="D98" s="22"/>
      <c r="E98" s="80" t="s">
        <v>1298</v>
      </c>
      <c r="F98" s="80" t="s">
        <v>0</v>
      </c>
      <c r="G98" s="77" t="s">
        <v>1411</v>
      </c>
      <c r="H98" s="77"/>
    </row>
    <row r="99" spans="1:8" ht="27.75" x14ac:dyDescent="0.65">
      <c r="A99" s="142" t="s">
        <v>865</v>
      </c>
      <c r="B99" s="142" t="s">
        <v>866</v>
      </c>
      <c r="C99" s="135">
        <f>IFERROR(VLOOKUP(A99,'งบทดลอง รพ.'!$A$2:$C$600,3,0),0)</f>
        <v>0</v>
      </c>
      <c r="D99" s="22"/>
      <c r="E99" s="80" t="s">
        <v>1298</v>
      </c>
      <c r="F99" s="80" t="s">
        <v>0</v>
      </c>
      <c r="G99" s="77" t="s">
        <v>1411</v>
      </c>
      <c r="H99" s="77"/>
    </row>
    <row r="100" spans="1:8" ht="27.75" x14ac:dyDescent="0.65">
      <c r="A100" s="142" t="s">
        <v>867</v>
      </c>
      <c r="B100" s="142" t="s">
        <v>868</v>
      </c>
      <c r="C100" s="135">
        <f>IFERROR(VLOOKUP(A100,'งบทดลอง รพ.'!$A$2:$C$600,3,0),0)</f>
        <v>0</v>
      </c>
      <c r="D100" s="22"/>
      <c r="E100" s="80" t="s">
        <v>1299</v>
      </c>
      <c r="F100" s="80" t="s">
        <v>0</v>
      </c>
      <c r="G100" s="77" t="s">
        <v>1411</v>
      </c>
      <c r="H100" s="77"/>
    </row>
    <row r="101" spans="1:8" ht="27.75" x14ac:dyDescent="0.65">
      <c r="A101" s="142" t="s">
        <v>869</v>
      </c>
      <c r="B101" s="142" t="s">
        <v>870</v>
      </c>
      <c r="C101" s="135">
        <f>IFERROR(VLOOKUP(A101,'งบทดลอง รพ.'!$A$2:$C$600,3,0),0)</f>
        <v>0</v>
      </c>
      <c r="D101" s="22"/>
      <c r="E101" s="80" t="s">
        <v>1299</v>
      </c>
      <c r="F101" s="80" t="s">
        <v>0</v>
      </c>
      <c r="G101" s="77" t="s">
        <v>1411</v>
      </c>
      <c r="H101" s="77"/>
    </row>
    <row r="102" spans="1:8" ht="27.75" x14ac:dyDescent="0.65">
      <c r="A102" s="142" t="s">
        <v>871</v>
      </c>
      <c r="B102" s="142" t="s">
        <v>872</v>
      </c>
      <c r="C102" s="135">
        <f>IFERROR(VLOOKUP(A102,'งบทดลอง รพ.'!$A$2:$C$600,3,0),0)</f>
        <v>0</v>
      </c>
      <c r="D102" s="22"/>
      <c r="E102" s="80" t="s">
        <v>1298</v>
      </c>
      <c r="F102" s="80" t="s">
        <v>0</v>
      </c>
      <c r="G102" s="77" t="s">
        <v>1411</v>
      </c>
      <c r="H102" s="77"/>
    </row>
    <row r="103" spans="1:8" ht="27.75" x14ac:dyDescent="0.65">
      <c r="A103" s="142" t="s">
        <v>873</v>
      </c>
      <c r="B103" s="142" t="s">
        <v>874</v>
      </c>
      <c r="C103" s="135">
        <f>IFERROR(VLOOKUP(A103,'งบทดลอง รพ.'!$A$2:$C$600,3,0),0)</f>
        <v>-51516.21</v>
      </c>
      <c r="D103" s="22"/>
      <c r="E103" s="80" t="s">
        <v>1298</v>
      </c>
      <c r="F103" s="80" t="s">
        <v>0</v>
      </c>
      <c r="G103" s="77" t="s">
        <v>1411</v>
      </c>
      <c r="H103" s="77"/>
    </row>
    <row r="104" spans="1:8" ht="27.75" x14ac:dyDescent="0.65">
      <c r="A104" s="142" t="s">
        <v>875</v>
      </c>
      <c r="B104" s="142" t="s">
        <v>876</v>
      </c>
      <c r="C104" s="135">
        <f>IFERROR(VLOOKUP(A104,'งบทดลอง รพ.'!$A$2:$C$600,3,0),0)</f>
        <v>0</v>
      </c>
      <c r="D104" s="22"/>
      <c r="E104" s="80" t="s">
        <v>1298</v>
      </c>
      <c r="F104" s="80" t="s">
        <v>0</v>
      </c>
      <c r="G104" s="77" t="s">
        <v>1411</v>
      </c>
      <c r="H104" s="77"/>
    </row>
    <row r="105" spans="1:8" ht="27.75" x14ac:dyDescent="0.65">
      <c r="A105" s="142" t="s">
        <v>824</v>
      </c>
      <c r="B105" s="142" t="s">
        <v>1447</v>
      </c>
      <c r="C105" s="135">
        <f>IFERROR(VLOOKUP(A105,'งบทดลอง รพ.'!$A$2:$C$600,3,0),0)</f>
        <v>0</v>
      </c>
      <c r="D105" s="22"/>
      <c r="E105" s="80" t="s">
        <v>1298</v>
      </c>
      <c r="F105" s="80" t="s">
        <v>0</v>
      </c>
      <c r="G105" s="77" t="s">
        <v>1411</v>
      </c>
      <c r="H105" s="77"/>
    </row>
    <row r="106" spans="1:8" ht="27.75" x14ac:dyDescent="0.65">
      <c r="A106" s="142" t="s">
        <v>825</v>
      </c>
      <c r="B106" s="142" t="s">
        <v>826</v>
      </c>
      <c r="C106" s="135">
        <f>IFERROR(VLOOKUP(A106,'งบทดลอง รพ.'!$A$2:$C$600,3,0),0)</f>
        <v>0</v>
      </c>
      <c r="D106" s="22"/>
      <c r="E106" s="80" t="s">
        <v>1298</v>
      </c>
      <c r="F106" s="80" t="s">
        <v>0</v>
      </c>
      <c r="G106" s="77" t="s">
        <v>1411</v>
      </c>
      <c r="H106" s="77"/>
    </row>
    <row r="107" spans="1:8" ht="27.75" x14ac:dyDescent="0.65">
      <c r="A107" s="142" t="s">
        <v>827</v>
      </c>
      <c r="B107" s="142" t="s">
        <v>828</v>
      </c>
      <c r="C107" s="135">
        <f>IFERROR(VLOOKUP(A107,'งบทดลอง รพ.'!$A$2:$C$600,3,0),0)</f>
        <v>0</v>
      </c>
      <c r="D107" s="22"/>
      <c r="E107" s="80" t="s">
        <v>1298</v>
      </c>
      <c r="F107" s="80" t="s">
        <v>0</v>
      </c>
      <c r="G107" s="77" t="s">
        <v>1411</v>
      </c>
      <c r="H107" s="77"/>
    </row>
    <row r="108" spans="1:8" ht="27.75" x14ac:dyDescent="0.65">
      <c r="A108" s="142" t="s">
        <v>829</v>
      </c>
      <c r="B108" s="142" t="s">
        <v>830</v>
      </c>
      <c r="C108" s="135">
        <f>IFERROR(VLOOKUP(A108,'งบทดลอง รพ.'!$A$2:$C$600,3,0),0)</f>
        <v>0</v>
      </c>
      <c r="D108" s="22"/>
      <c r="E108" s="80" t="s">
        <v>1298</v>
      </c>
      <c r="F108" s="80" t="s">
        <v>0</v>
      </c>
      <c r="G108" s="77" t="s">
        <v>1411</v>
      </c>
      <c r="H108" s="77"/>
    </row>
    <row r="109" spans="1:8" ht="27.75" x14ac:dyDescent="0.65">
      <c r="A109" s="142" t="s">
        <v>831</v>
      </c>
      <c r="B109" s="142" t="s">
        <v>832</v>
      </c>
      <c r="C109" s="135">
        <f>IFERROR(VLOOKUP(A109,'งบทดลอง รพ.'!$A$2:$C$600,3,0),0)</f>
        <v>-28219794.079999998</v>
      </c>
      <c r="D109" s="22"/>
      <c r="E109" s="80" t="s">
        <v>1298</v>
      </c>
      <c r="F109" s="80" t="s">
        <v>0</v>
      </c>
      <c r="G109" s="77" t="s">
        <v>1411</v>
      </c>
      <c r="H109" s="77"/>
    </row>
    <row r="110" spans="1:8" ht="27.75" x14ac:dyDescent="0.65">
      <c r="A110" s="142" t="s">
        <v>833</v>
      </c>
      <c r="B110" s="142" t="s">
        <v>834</v>
      </c>
      <c r="C110" s="135">
        <f>IFERROR(VLOOKUP(A110,'งบทดลอง รพ.'!$A$2:$C$600,3,0),0)</f>
        <v>-4640106.3899999997</v>
      </c>
      <c r="D110" s="22"/>
      <c r="E110" s="80" t="s">
        <v>1298</v>
      </c>
      <c r="F110" s="80" t="s">
        <v>0</v>
      </c>
      <c r="G110" s="77" t="s">
        <v>1411</v>
      </c>
      <c r="H110" s="77"/>
    </row>
    <row r="111" spans="1:8" ht="27.75" x14ac:dyDescent="0.65">
      <c r="A111" s="142" t="s">
        <v>835</v>
      </c>
      <c r="B111" s="142" t="s">
        <v>836</v>
      </c>
      <c r="C111" s="135">
        <f>IFERROR(VLOOKUP(A111,'งบทดลอง รพ.'!$A$2:$C$600,3,0),0)</f>
        <v>-5998198.8200000003</v>
      </c>
      <c r="D111" s="22"/>
      <c r="E111" s="80" t="s">
        <v>1298</v>
      </c>
      <c r="F111" s="80" t="s">
        <v>0</v>
      </c>
      <c r="G111" s="77" t="s">
        <v>1411</v>
      </c>
      <c r="H111" s="77"/>
    </row>
    <row r="112" spans="1:8" ht="27.75" x14ac:dyDescent="0.65">
      <c r="A112" s="142" t="s">
        <v>91</v>
      </c>
      <c r="B112" s="142" t="s">
        <v>92</v>
      </c>
      <c r="C112" s="135">
        <f>IFERROR(VLOOKUP(A112,'งบทดลอง รพ.'!$A$2:$C$600,3,0),0)</f>
        <v>0</v>
      </c>
      <c r="D112" s="22"/>
      <c r="E112" s="80" t="s">
        <v>1319</v>
      </c>
      <c r="F112" s="80" t="s">
        <v>8</v>
      </c>
      <c r="G112" s="77" t="s">
        <v>1411</v>
      </c>
      <c r="H112" s="77"/>
    </row>
    <row r="113" spans="1:8" ht="27.75" x14ac:dyDescent="0.65">
      <c r="A113" s="142" t="s">
        <v>93</v>
      </c>
      <c r="B113" s="142" t="s">
        <v>1448</v>
      </c>
      <c r="C113" s="135">
        <f>IFERROR(VLOOKUP(A113,'งบทดลอง รพ.'!$A$2:$C$600,3,0),0)</f>
        <v>3218408.24</v>
      </c>
      <c r="D113" s="22"/>
      <c r="E113" s="80" t="s">
        <v>1320</v>
      </c>
      <c r="F113" s="80" t="s">
        <v>8</v>
      </c>
      <c r="G113" s="77" t="s">
        <v>1411</v>
      </c>
      <c r="H113" s="77"/>
    </row>
    <row r="114" spans="1:8" ht="27.75" x14ac:dyDescent="0.65">
      <c r="A114" s="142" t="s">
        <v>94</v>
      </c>
      <c r="B114" s="142" t="s">
        <v>1449</v>
      </c>
      <c r="C114" s="135">
        <f>IFERROR(VLOOKUP(A114,'งบทดลอง รพ.'!$A$2:$C$600,3,0),0)</f>
        <v>469933.96</v>
      </c>
      <c r="D114" s="22"/>
      <c r="E114" s="80" t="s">
        <v>1322</v>
      </c>
      <c r="F114" s="80" t="s">
        <v>8</v>
      </c>
      <c r="G114" s="77" t="s">
        <v>1411</v>
      </c>
      <c r="H114" s="77"/>
    </row>
    <row r="115" spans="1:8" ht="27.75" x14ac:dyDescent="0.65">
      <c r="A115" s="142" t="s">
        <v>95</v>
      </c>
      <c r="B115" s="142" t="s">
        <v>1450</v>
      </c>
      <c r="C115" s="135">
        <f>IFERROR(VLOOKUP(A115,'งบทดลอง รพ.'!$A$2:$C$600,3,0),0)</f>
        <v>155945</v>
      </c>
      <c r="D115" s="22"/>
      <c r="E115" s="80" t="s">
        <v>1320</v>
      </c>
      <c r="F115" s="80" t="s">
        <v>8</v>
      </c>
      <c r="G115" s="77" t="s">
        <v>1411</v>
      </c>
      <c r="H115" s="77"/>
    </row>
    <row r="116" spans="1:8" ht="27.75" x14ac:dyDescent="0.65">
      <c r="A116" s="142" t="s">
        <v>96</v>
      </c>
      <c r="B116" s="142" t="s">
        <v>1451</v>
      </c>
      <c r="C116" s="135">
        <f>IFERROR(VLOOKUP(A116,'งบทดลอง รพ.'!$A$2:$C$600,3,0),0)</f>
        <v>87604</v>
      </c>
      <c r="D116" s="22"/>
      <c r="E116" s="80" t="s">
        <v>1322</v>
      </c>
      <c r="F116" s="80" t="s">
        <v>8</v>
      </c>
      <c r="G116" s="77" t="s">
        <v>1411</v>
      </c>
      <c r="H116" s="77"/>
    </row>
    <row r="117" spans="1:8" ht="27.75" x14ac:dyDescent="0.65">
      <c r="A117" s="139" t="s">
        <v>1045</v>
      </c>
      <c r="B117" s="139" t="s">
        <v>1046</v>
      </c>
      <c r="C117" s="135">
        <f>IFERROR(VLOOKUP(A117,'งบทดลอง รพ.'!$A$2:$C$600,3,0),0)</f>
        <v>0</v>
      </c>
      <c r="D117" s="22"/>
      <c r="E117" s="80" t="s">
        <v>1320</v>
      </c>
      <c r="F117" s="80" t="s">
        <v>8</v>
      </c>
      <c r="G117" s="77" t="s">
        <v>1409</v>
      </c>
      <c r="H117" s="77"/>
    </row>
    <row r="118" spans="1:8" ht="27.75" x14ac:dyDescent="0.65">
      <c r="A118" s="139" t="s">
        <v>1047</v>
      </c>
      <c r="B118" s="139" t="s">
        <v>1048</v>
      </c>
      <c r="C118" s="135">
        <f>IFERROR(VLOOKUP(A118,'งบทดลอง รพ.'!$A$2:$C$600,3,0),0)</f>
        <v>0</v>
      </c>
      <c r="D118" s="22"/>
      <c r="E118" s="80" t="s">
        <v>1322</v>
      </c>
      <c r="F118" s="80" t="s">
        <v>8</v>
      </c>
      <c r="G118" s="77" t="s">
        <v>1409</v>
      </c>
      <c r="H118" s="77"/>
    </row>
    <row r="119" spans="1:8" ht="27.75" x14ac:dyDescent="0.65">
      <c r="A119" s="142" t="s">
        <v>97</v>
      </c>
      <c r="B119" s="142" t="s">
        <v>98</v>
      </c>
      <c r="C119" s="135">
        <f>IFERROR(VLOOKUP(A119,'งบทดลอง รพ.'!$A$2:$C$600,3,0),0)</f>
        <v>81641.600000000006</v>
      </c>
      <c r="D119" s="22"/>
      <c r="E119" s="80" t="s">
        <v>1324</v>
      </c>
      <c r="F119" s="80" t="s">
        <v>8</v>
      </c>
      <c r="G119" s="77" t="s">
        <v>1411</v>
      </c>
      <c r="H119" s="77"/>
    </row>
    <row r="120" spans="1:8" ht="27.75" x14ac:dyDescent="0.65">
      <c r="A120" s="142" t="s">
        <v>99</v>
      </c>
      <c r="B120" s="142" t="s">
        <v>100</v>
      </c>
      <c r="C120" s="135">
        <f>IFERROR(VLOOKUP(A120,'งบทดลอง รพ.'!$A$2:$C$600,3,0),0)</f>
        <v>206947.8</v>
      </c>
      <c r="D120" s="22"/>
      <c r="E120" s="80" t="s">
        <v>1322</v>
      </c>
      <c r="F120" s="80" t="s">
        <v>8</v>
      </c>
      <c r="G120" s="77" t="s">
        <v>1411</v>
      </c>
      <c r="H120" s="77"/>
    </row>
    <row r="121" spans="1:8" ht="27.75" x14ac:dyDescent="0.65">
      <c r="A121" s="142" t="s">
        <v>101</v>
      </c>
      <c r="B121" s="142" t="s">
        <v>1452</v>
      </c>
      <c r="C121" s="135">
        <f>IFERROR(VLOOKUP(A121,'งบทดลอง รพ.'!$A$2:$C$600,3,0),0)</f>
        <v>0</v>
      </c>
      <c r="D121" s="22"/>
      <c r="E121" s="80" t="s">
        <v>1320</v>
      </c>
      <c r="F121" s="80" t="s">
        <v>8</v>
      </c>
      <c r="G121" s="77" t="s">
        <v>1411</v>
      </c>
      <c r="H121" s="77"/>
    </row>
    <row r="122" spans="1:8" ht="27.75" x14ac:dyDescent="0.65">
      <c r="A122" s="142" t="s">
        <v>102</v>
      </c>
      <c r="B122" s="142" t="s">
        <v>1453</v>
      </c>
      <c r="C122" s="135">
        <f>IFERROR(VLOOKUP(A122,'งบทดลอง รพ.'!$A$2:$C$600,3,0),0)</f>
        <v>0</v>
      </c>
      <c r="D122" s="22"/>
      <c r="E122" s="80" t="s">
        <v>1322</v>
      </c>
      <c r="F122" s="80" t="s">
        <v>8</v>
      </c>
      <c r="G122" s="77" t="s">
        <v>1411</v>
      </c>
      <c r="H122" s="77"/>
    </row>
    <row r="123" spans="1:8" ht="27.75" x14ac:dyDescent="0.65">
      <c r="A123" s="142" t="s">
        <v>103</v>
      </c>
      <c r="B123" s="142" t="s">
        <v>1454</v>
      </c>
      <c r="C123" s="135">
        <f>IFERROR(VLOOKUP(A123,'งบทดลอง รพ.'!$A$2:$C$600,3,0),0)</f>
        <v>-806287.49</v>
      </c>
      <c r="D123" s="22"/>
      <c r="E123" s="80" t="s">
        <v>1319</v>
      </c>
      <c r="F123" s="80" t="s">
        <v>8</v>
      </c>
      <c r="G123" s="77" t="s">
        <v>1411</v>
      </c>
      <c r="H123" s="77"/>
    </row>
    <row r="124" spans="1:8" ht="27.75" x14ac:dyDescent="0.65">
      <c r="A124" s="142" t="s">
        <v>104</v>
      </c>
      <c r="B124" s="142" t="s">
        <v>1455</v>
      </c>
      <c r="C124" s="135">
        <f>IFERROR(VLOOKUP(A124,'งบทดลอง รพ.'!$A$2:$C$600,3,0),0)</f>
        <v>-414193.11</v>
      </c>
      <c r="D124" s="22"/>
      <c r="E124" s="80" t="s">
        <v>1319</v>
      </c>
      <c r="F124" s="80" t="s">
        <v>8</v>
      </c>
      <c r="G124" s="77" t="s">
        <v>1411</v>
      </c>
      <c r="H124" s="77"/>
    </row>
    <row r="125" spans="1:8" ht="27.75" x14ac:dyDescent="0.65">
      <c r="A125" s="142" t="s">
        <v>105</v>
      </c>
      <c r="B125" s="142" t="s">
        <v>1456</v>
      </c>
      <c r="C125" s="135">
        <f>IFERROR(VLOOKUP(A125,'งบทดลอง รพ.'!$A$2:$C$600,3,0),0)</f>
        <v>0</v>
      </c>
      <c r="D125" s="22"/>
      <c r="E125" s="80" t="s">
        <v>1319</v>
      </c>
      <c r="F125" s="80" t="s">
        <v>8</v>
      </c>
      <c r="G125" s="77" t="s">
        <v>1411</v>
      </c>
      <c r="H125" s="77"/>
    </row>
    <row r="126" spans="1:8" ht="27.75" x14ac:dyDescent="0.65">
      <c r="A126" s="142" t="s">
        <v>106</v>
      </c>
      <c r="B126" s="142" t="s">
        <v>1457</v>
      </c>
      <c r="C126" s="135">
        <f>IFERROR(VLOOKUP(A126,'งบทดลอง รพ.'!$A$2:$C$600,3,0),0)</f>
        <v>0</v>
      </c>
      <c r="D126" s="22"/>
      <c r="E126" s="80" t="s">
        <v>1319</v>
      </c>
      <c r="F126" s="80" t="s">
        <v>8</v>
      </c>
      <c r="G126" s="77" t="s">
        <v>1411</v>
      </c>
      <c r="H126" s="77"/>
    </row>
    <row r="127" spans="1:8" ht="27.75" x14ac:dyDescent="0.65">
      <c r="A127" s="142" t="s">
        <v>877</v>
      </c>
      <c r="B127" s="142" t="s">
        <v>107</v>
      </c>
      <c r="C127" s="135">
        <f>IFERROR(VLOOKUP(A127,'งบทดลอง รพ.'!$A$2:$C$600,3,0),0)</f>
        <v>0</v>
      </c>
      <c r="D127" s="22"/>
      <c r="E127" s="80" t="s">
        <v>1324</v>
      </c>
      <c r="F127" s="80" t="s">
        <v>8</v>
      </c>
      <c r="G127" s="77" t="s">
        <v>1411</v>
      </c>
      <c r="H127" s="77"/>
    </row>
    <row r="128" spans="1:8" ht="27.75" x14ac:dyDescent="0.65">
      <c r="A128" s="142" t="s">
        <v>878</v>
      </c>
      <c r="B128" s="142" t="s">
        <v>108</v>
      </c>
      <c r="C128" s="135">
        <f>IFERROR(VLOOKUP(A128,'งบทดลอง รพ.'!$A$2:$C$600,3,0),0)</f>
        <v>0</v>
      </c>
      <c r="D128" s="22"/>
      <c r="E128" s="80" t="s">
        <v>1324</v>
      </c>
      <c r="F128" s="80" t="s">
        <v>8</v>
      </c>
      <c r="G128" s="77" t="s">
        <v>1411</v>
      </c>
      <c r="H128" s="77"/>
    </row>
    <row r="129" spans="1:8" ht="27.75" x14ac:dyDescent="0.65">
      <c r="A129" s="139" t="s">
        <v>1049</v>
      </c>
      <c r="B129" s="139" t="s">
        <v>1050</v>
      </c>
      <c r="C129" s="135">
        <f>IFERROR(VLOOKUP(A129,'งบทดลอง รพ.'!$A$2:$C$600,3,0),0)</f>
        <v>0</v>
      </c>
      <c r="D129" s="22"/>
      <c r="E129" s="80" t="s">
        <v>1326</v>
      </c>
      <c r="F129" s="80" t="s">
        <v>10</v>
      </c>
      <c r="G129" s="77" t="s">
        <v>1409</v>
      </c>
      <c r="H129" s="77"/>
    </row>
    <row r="130" spans="1:8" ht="27.75" x14ac:dyDescent="0.65">
      <c r="A130" s="142" t="s">
        <v>109</v>
      </c>
      <c r="B130" s="142" t="s">
        <v>1458</v>
      </c>
      <c r="C130" s="135">
        <f>IFERROR(VLOOKUP(A130,'งบทดลอง รพ.'!$A$2:$C$600,3,0),0)</f>
        <v>5639331.5999999996</v>
      </c>
      <c r="D130" s="22"/>
      <c r="E130" s="80" t="s">
        <v>1327</v>
      </c>
      <c r="F130" s="80" t="s">
        <v>10</v>
      </c>
      <c r="G130" s="77" t="s">
        <v>1411</v>
      </c>
      <c r="H130" s="77"/>
    </row>
    <row r="131" spans="1:8" ht="27.75" x14ac:dyDescent="0.65">
      <c r="A131" s="142" t="s">
        <v>110</v>
      </c>
      <c r="B131" s="142" t="s">
        <v>1459</v>
      </c>
      <c r="C131" s="135">
        <f>IFERROR(VLOOKUP(A131,'งบทดลอง รพ.'!$A$2:$C$600,3,0),0)</f>
        <v>588394</v>
      </c>
      <c r="D131" s="22"/>
      <c r="E131" s="80" t="s">
        <v>1329</v>
      </c>
      <c r="F131" s="80" t="s">
        <v>10</v>
      </c>
      <c r="G131" s="77" t="s">
        <v>1411</v>
      </c>
      <c r="H131" s="77"/>
    </row>
    <row r="132" spans="1:8" ht="27.75" x14ac:dyDescent="0.65">
      <c r="A132" s="142" t="s">
        <v>111</v>
      </c>
      <c r="B132" s="142" t="s">
        <v>1460</v>
      </c>
      <c r="C132" s="135">
        <f>IFERROR(VLOOKUP(A132,'งบทดลอง รพ.'!$A$2:$C$600,3,0),0)</f>
        <v>0</v>
      </c>
      <c r="D132" s="22"/>
      <c r="E132" s="80" t="s">
        <v>1326</v>
      </c>
      <c r="F132" s="80" t="s">
        <v>10</v>
      </c>
      <c r="G132" s="77" t="s">
        <v>1411</v>
      </c>
      <c r="H132" s="77"/>
    </row>
    <row r="133" spans="1:8" ht="27.75" x14ac:dyDescent="0.65">
      <c r="A133" s="142" t="s">
        <v>112</v>
      </c>
      <c r="B133" s="142" t="s">
        <v>1461</v>
      </c>
      <c r="C133" s="135">
        <f>IFERROR(VLOOKUP(A133,'งบทดลอง รพ.'!$A$2:$C$600,3,0),0)</f>
        <v>0</v>
      </c>
      <c r="D133" s="22"/>
      <c r="E133" s="80" t="s">
        <v>1326</v>
      </c>
      <c r="F133" s="80" t="s">
        <v>10</v>
      </c>
      <c r="G133" s="77" t="s">
        <v>1411</v>
      </c>
      <c r="H133" s="77"/>
    </row>
    <row r="134" spans="1:8" ht="27.75" x14ac:dyDescent="0.65">
      <c r="A134" s="142" t="s">
        <v>113</v>
      </c>
      <c r="B134" s="142" t="s">
        <v>1462</v>
      </c>
      <c r="C134" s="135">
        <f>IFERROR(VLOOKUP(A134,'งบทดลอง รพ.'!$A$2:$C$600,3,0),0)</f>
        <v>0</v>
      </c>
      <c r="D134" s="22"/>
      <c r="E134" s="80" t="s">
        <v>1331</v>
      </c>
      <c r="F134" s="80" t="s">
        <v>10</v>
      </c>
      <c r="G134" s="77" t="s">
        <v>1411</v>
      </c>
      <c r="H134" s="77"/>
    </row>
    <row r="135" spans="1:8" ht="27.75" x14ac:dyDescent="0.65">
      <c r="A135" s="142" t="s">
        <v>114</v>
      </c>
      <c r="B135" s="142" t="s">
        <v>1463</v>
      </c>
      <c r="C135" s="135">
        <f>IFERROR(VLOOKUP(A135,'งบทดลอง รพ.'!$A$2:$C$600,3,0),0)</f>
        <v>0</v>
      </c>
      <c r="D135" s="22"/>
      <c r="E135" s="80" t="s">
        <v>1326</v>
      </c>
      <c r="F135" s="80" t="s">
        <v>10</v>
      </c>
      <c r="G135" s="77" t="s">
        <v>1411</v>
      </c>
      <c r="H135" s="77"/>
    </row>
    <row r="136" spans="1:8" ht="27.75" x14ac:dyDescent="0.65">
      <c r="A136" s="142" t="s">
        <v>115</v>
      </c>
      <c r="B136" s="142" t="s">
        <v>1464</v>
      </c>
      <c r="C136" s="135">
        <f>IFERROR(VLOOKUP(A136,'งบทดลอง รพ.'!$A$2:$C$600,3,0),0)</f>
        <v>0</v>
      </c>
      <c r="D136" s="22"/>
      <c r="E136" s="80" t="s">
        <v>1326</v>
      </c>
      <c r="F136" s="80" t="s">
        <v>10</v>
      </c>
      <c r="G136" s="77" t="s">
        <v>1411</v>
      </c>
      <c r="H136" s="77"/>
    </row>
    <row r="137" spans="1:8" ht="27.75" x14ac:dyDescent="0.65">
      <c r="A137" s="142" t="s">
        <v>879</v>
      </c>
      <c r="B137" s="142" t="s">
        <v>880</v>
      </c>
      <c r="C137" s="135">
        <f>IFERROR(VLOOKUP(A137,'งบทดลอง รพ.'!$A$2:$C$600,3,0),0)</f>
        <v>0</v>
      </c>
      <c r="D137" s="22"/>
      <c r="E137" s="80" t="s">
        <v>1327</v>
      </c>
      <c r="F137" s="80" t="s">
        <v>10</v>
      </c>
      <c r="G137" s="77" t="s">
        <v>1411</v>
      </c>
      <c r="H137" s="77"/>
    </row>
    <row r="138" spans="1:8" ht="27.75" x14ac:dyDescent="0.65">
      <c r="A138" s="142" t="s">
        <v>881</v>
      </c>
      <c r="B138" s="142" t="s">
        <v>882</v>
      </c>
      <c r="C138" s="135">
        <f>IFERROR(VLOOKUP(A138,'งบทดลอง รพ.'!$A$2:$C$600,3,0),0)</f>
        <v>0</v>
      </c>
      <c r="D138" s="22"/>
      <c r="E138" s="80" t="s">
        <v>1329</v>
      </c>
      <c r="F138" s="80" t="s">
        <v>10</v>
      </c>
      <c r="G138" s="77" t="s">
        <v>1411</v>
      </c>
      <c r="H138" s="77"/>
    </row>
    <row r="139" spans="1:8" ht="27.75" x14ac:dyDescent="0.65">
      <c r="A139" s="142" t="s">
        <v>883</v>
      </c>
      <c r="B139" s="142" t="s">
        <v>884</v>
      </c>
      <c r="C139" s="135">
        <f>IFERROR(VLOOKUP(A139,'งบทดลอง รพ.'!$A$2:$C$600,3,0),0)</f>
        <v>0</v>
      </c>
      <c r="D139" s="22"/>
      <c r="E139" s="80" t="s">
        <v>1329</v>
      </c>
      <c r="F139" s="80" t="s">
        <v>10</v>
      </c>
      <c r="G139" s="77" t="s">
        <v>1411</v>
      </c>
      <c r="H139" s="77"/>
    </row>
    <row r="140" spans="1:8" ht="27.75" x14ac:dyDescent="0.65">
      <c r="A140" s="142" t="s">
        <v>885</v>
      </c>
      <c r="B140" s="142" t="s">
        <v>886</v>
      </c>
      <c r="C140" s="135">
        <f>IFERROR(VLOOKUP(A140,'งบทดลอง รพ.'!$A$2:$C$600,3,0),0)</f>
        <v>0</v>
      </c>
      <c r="D140" s="22"/>
      <c r="E140" s="80" t="s">
        <v>1326</v>
      </c>
      <c r="F140" s="80" t="s">
        <v>10</v>
      </c>
      <c r="G140" s="77" t="s">
        <v>1411</v>
      </c>
      <c r="H140" s="77"/>
    </row>
    <row r="141" spans="1:8" ht="27.75" x14ac:dyDescent="0.65">
      <c r="A141" s="142" t="s">
        <v>887</v>
      </c>
      <c r="B141" s="142" t="s">
        <v>888</v>
      </c>
      <c r="C141" s="135">
        <f>IFERROR(VLOOKUP(A141,'งบทดลอง รพ.'!$A$2:$C$600,3,0),0)</f>
        <v>2000000</v>
      </c>
      <c r="D141" s="22"/>
      <c r="E141" s="80" t="s">
        <v>1331</v>
      </c>
      <c r="F141" s="80" t="s">
        <v>10</v>
      </c>
      <c r="G141" s="77" t="s">
        <v>1411</v>
      </c>
      <c r="H141" s="77"/>
    </row>
    <row r="142" spans="1:8" ht="27.75" x14ac:dyDescent="0.65">
      <c r="A142" s="142" t="s">
        <v>889</v>
      </c>
      <c r="B142" s="142" t="s">
        <v>116</v>
      </c>
      <c r="C142" s="135">
        <f>IFERROR(VLOOKUP(A142,'งบทดลอง รพ.'!$A$2:$C$600,3,0),0)</f>
        <v>0</v>
      </c>
      <c r="D142" s="22"/>
      <c r="E142" s="80" t="s">
        <v>1331</v>
      </c>
      <c r="F142" s="80" t="s">
        <v>10</v>
      </c>
      <c r="G142" s="77" t="s">
        <v>1411</v>
      </c>
      <c r="H142" s="77"/>
    </row>
    <row r="143" spans="1:8" ht="27.75" x14ac:dyDescent="0.65">
      <c r="A143" s="142" t="s">
        <v>890</v>
      </c>
      <c r="B143" s="142" t="s">
        <v>891</v>
      </c>
      <c r="C143" s="135">
        <f>IFERROR(VLOOKUP(A143,'งบทดลอง รพ.'!$A$2:$C$600,3,0),0)</f>
        <v>0</v>
      </c>
      <c r="D143" s="22"/>
      <c r="E143" s="80" t="s">
        <v>1331</v>
      </c>
      <c r="F143" s="80" t="s">
        <v>10</v>
      </c>
      <c r="G143" s="77" t="s">
        <v>1411</v>
      </c>
      <c r="H143" s="77"/>
    </row>
    <row r="144" spans="1:8" ht="27.75" x14ac:dyDescent="0.65">
      <c r="A144" s="142" t="s">
        <v>132</v>
      </c>
      <c r="B144" s="142" t="s">
        <v>1465</v>
      </c>
      <c r="C144" s="135">
        <f>IFERROR(VLOOKUP(A144,'งบทดลอง รพ.'!$A$2:$C$600,3,0),0)</f>
        <v>0</v>
      </c>
      <c r="D144" s="22"/>
      <c r="E144" s="80" t="s">
        <v>1335</v>
      </c>
      <c r="F144" s="80" t="s">
        <v>12</v>
      </c>
      <c r="G144" s="77" t="s">
        <v>1411</v>
      </c>
      <c r="H144" s="77"/>
    </row>
    <row r="145" spans="1:8" ht="27.75" x14ac:dyDescent="0.65">
      <c r="A145" s="139" t="s">
        <v>1051</v>
      </c>
      <c r="B145" s="139" t="s">
        <v>1052</v>
      </c>
      <c r="C145" s="135">
        <f>IFERROR(VLOOKUP(A145,'งบทดลอง รพ.'!$A$2:$C$600,3,0),0)</f>
        <v>0</v>
      </c>
      <c r="D145" s="22"/>
      <c r="E145" s="80" t="s">
        <v>1335</v>
      </c>
      <c r="F145" s="80" t="s">
        <v>12</v>
      </c>
      <c r="G145" s="77" t="s">
        <v>1409</v>
      </c>
      <c r="H145" s="77"/>
    </row>
    <row r="146" spans="1:8" ht="27.75" x14ac:dyDescent="0.65">
      <c r="A146" s="142" t="s">
        <v>133</v>
      </c>
      <c r="B146" s="142" t="s">
        <v>1466</v>
      </c>
      <c r="C146" s="135">
        <f>IFERROR(VLOOKUP(A146,'งบทดลอง รพ.'!$A$2:$C$600,3,0),0)</f>
        <v>0</v>
      </c>
      <c r="D146" s="22"/>
      <c r="E146" s="80" t="s">
        <v>1333</v>
      </c>
      <c r="F146" s="80" t="s">
        <v>12</v>
      </c>
      <c r="G146" s="77" t="s">
        <v>1411</v>
      </c>
      <c r="H146" s="77"/>
    </row>
    <row r="147" spans="1:8" ht="27.75" x14ac:dyDescent="0.65">
      <c r="A147" s="142" t="s">
        <v>134</v>
      </c>
      <c r="B147" s="142" t="s">
        <v>1467</v>
      </c>
      <c r="C147" s="135">
        <f>IFERROR(VLOOKUP(A147,'งบทดลอง รพ.'!$A$2:$C$600,3,0),0)</f>
        <v>0</v>
      </c>
      <c r="D147" s="22"/>
      <c r="E147" s="80" t="s">
        <v>1333</v>
      </c>
      <c r="F147" s="80" t="s">
        <v>12</v>
      </c>
      <c r="G147" s="77" t="s">
        <v>1411</v>
      </c>
      <c r="H147" s="77"/>
    </row>
    <row r="148" spans="1:8" ht="27.75" x14ac:dyDescent="0.65">
      <c r="A148" s="142" t="s">
        <v>135</v>
      </c>
      <c r="B148" s="142" t="s">
        <v>136</v>
      </c>
      <c r="C148" s="135">
        <f>IFERROR(VLOOKUP(A148,'งบทดลอง รพ.'!$A$2:$C$600,3,0),0)</f>
        <v>0</v>
      </c>
      <c r="D148" s="22"/>
      <c r="E148" s="80" t="s">
        <v>1333</v>
      </c>
      <c r="F148" s="80" t="s">
        <v>12</v>
      </c>
      <c r="G148" s="77" t="s">
        <v>1411</v>
      </c>
      <c r="H148" s="77"/>
    </row>
    <row r="149" spans="1:8" ht="27.75" x14ac:dyDescent="0.65">
      <c r="A149" s="142" t="s">
        <v>137</v>
      </c>
      <c r="B149" s="142" t="s">
        <v>138</v>
      </c>
      <c r="C149" s="135">
        <f>IFERROR(VLOOKUP(A149,'งบทดลอง รพ.'!$A$2:$C$600,3,0),0)</f>
        <v>0</v>
      </c>
      <c r="D149" s="22"/>
      <c r="E149" s="80" t="s">
        <v>1333</v>
      </c>
      <c r="F149" s="80" t="s">
        <v>12</v>
      </c>
      <c r="G149" s="77" t="s">
        <v>1411</v>
      </c>
      <c r="H149" s="77"/>
    </row>
    <row r="150" spans="1:8" ht="27.75" x14ac:dyDescent="0.65">
      <c r="A150" s="139" t="s">
        <v>1053</v>
      </c>
      <c r="B150" s="139" t="s">
        <v>1054</v>
      </c>
      <c r="C150" s="135">
        <f>IFERROR(VLOOKUP(A150,'งบทดลอง รพ.'!$A$2:$C$600,3,0),0)</f>
        <v>0</v>
      </c>
      <c r="D150" s="22"/>
      <c r="E150" s="80" t="s">
        <v>1333</v>
      </c>
      <c r="F150" s="80" t="s">
        <v>12</v>
      </c>
      <c r="G150" s="77" t="s">
        <v>1468</v>
      </c>
      <c r="H150" s="77"/>
    </row>
    <row r="151" spans="1:8" ht="27.75" x14ac:dyDescent="0.65">
      <c r="A151" s="139" t="s">
        <v>1055</v>
      </c>
      <c r="B151" s="139" t="s">
        <v>1056</v>
      </c>
      <c r="C151" s="135">
        <f>IFERROR(VLOOKUP(A151,'งบทดลอง รพ.'!$A$2:$C$600,3,0),0)</f>
        <v>0</v>
      </c>
      <c r="D151" s="22"/>
      <c r="E151" s="80" t="s">
        <v>1333</v>
      </c>
      <c r="F151" s="80" t="s">
        <v>12</v>
      </c>
      <c r="G151" s="77" t="s">
        <v>1468</v>
      </c>
      <c r="H151" s="77"/>
    </row>
    <row r="152" spans="1:8" ht="27.75" x14ac:dyDescent="0.65">
      <c r="A152" s="142" t="s">
        <v>892</v>
      </c>
      <c r="B152" s="142" t="s">
        <v>893</v>
      </c>
      <c r="C152" s="135">
        <f>IFERROR(VLOOKUP(A152,'งบทดลอง รพ.'!$A$2:$C$600,3,0),0)</f>
        <v>0</v>
      </c>
      <c r="D152" s="22"/>
      <c r="E152" s="80" t="s">
        <v>1335</v>
      </c>
      <c r="F152" s="80" t="s">
        <v>12</v>
      </c>
      <c r="G152" s="77" t="s">
        <v>1411</v>
      </c>
      <c r="H152" s="77"/>
    </row>
    <row r="153" spans="1:8" ht="27.75" x14ac:dyDescent="0.65">
      <c r="A153" s="142" t="s">
        <v>894</v>
      </c>
      <c r="B153" s="142" t="s">
        <v>895</v>
      </c>
      <c r="C153" s="135">
        <f>IFERROR(VLOOKUP(A153,'งบทดลอง รพ.'!$A$2:$C$600,3,0),0)</f>
        <v>0</v>
      </c>
      <c r="D153" s="22"/>
      <c r="E153" s="80" t="s">
        <v>1337</v>
      </c>
      <c r="F153" s="80" t="s">
        <v>12</v>
      </c>
      <c r="G153" s="77" t="s">
        <v>1411</v>
      </c>
      <c r="H153" s="77"/>
    </row>
    <row r="154" spans="1:8" ht="27.75" x14ac:dyDescent="0.65">
      <c r="A154" s="142" t="s">
        <v>896</v>
      </c>
      <c r="B154" s="142" t="s">
        <v>897</v>
      </c>
      <c r="C154" s="135">
        <f>IFERROR(VLOOKUP(A154,'งบทดลอง รพ.'!$A$2:$C$600,3,0),0)</f>
        <v>0</v>
      </c>
      <c r="D154" s="22"/>
      <c r="E154" s="80" t="s">
        <v>1337</v>
      </c>
      <c r="F154" s="80" t="s">
        <v>12</v>
      </c>
      <c r="G154" s="77" t="s">
        <v>1411</v>
      </c>
      <c r="H154" s="77"/>
    </row>
    <row r="155" spans="1:8" ht="27.75" x14ac:dyDescent="0.65">
      <c r="A155" s="142" t="s">
        <v>898</v>
      </c>
      <c r="B155" s="142" t="s">
        <v>899</v>
      </c>
      <c r="C155" s="135">
        <f>IFERROR(VLOOKUP(A155,'งบทดลอง รพ.'!$A$2:$C$600,3,0),0)</f>
        <v>0</v>
      </c>
      <c r="D155" s="22"/>
      <c r="E155" s="80" t="s">
        <v>1333</v>
      </c>
      <c r="F155" s="80" t="s">
        <v>12</v>
      </c>
      <c r="G155" s="77" t="s">
        <v>1411</v>
      </c>
      <c r="H155" s="77"/>
    </row>
    <row r="156" spans="1:8" ht="27.75" x14ac:dyDescent="0.65">
      <c r="A156" s="142" t="s">
        <v>161</v>
      </c>
      <c r="B156" s="142" t="s">
        <v>162</v>
      </c>
      <c r="C156" s="135">
        <f>IFERROR(VLOOKUP(A156,'งบทดลอง รพ.'!$A$2:$C$600,3,0),0)</f>
        <v>0</v>
      </c>
      <c r="D156" s="22"/>
      <c r="E156" s="80" t="s">
        <v>1340</v>
      </c>
      <c r="F156" s="80" t="s">
        <v>16</v>
      </c>
      <c r="G156" s="77" t="s">
        <v>1411</v>
      </c>
      <c r="H156" s="77"/>
    </row>
    <row r="157" spans="1:8" ht="27.75" x14ac:dyDescent="0.65">
      <c r="A157" s="139" t="s">
        <v>1057</v>
      </c>
      <c r="B157" s="139" t="s">
        <v>1058</v>
      </c>
      <c r="C157" s="135">
        <f>IFERROR(VLOOKUP(A157,'งบทดลอง รพ.'!$A$2:$C$600,3,0),0)</f>
        <v>0</v>
      </c>
      <c r="D157" s="22"/>
      <c r="E157" s="80" t="s">
        <v>1340</v>
      </c>
      <c r="F157" s="80" t="s">
        <v>16</v>
      </c>
      <c r="G157" s="77" t="s">
        <v>1409</v>
      </c>
      <c r="H157" s="77"/>
    </row>
    <row r="158" spans="1:8" ht="27.75" x14ac:dyDescent="0.65">
      <c r="A158" s="142" t="s">
        <v>163</v>
      </c>
      <c r="B158" s="142" t="s">
        <v>1469</v>
      </c>
      <c r="C158" s="135">
        <f>IFERROR(VLOOKUP(A158,'งบทดลอง รพ.'!$A$2:$C$600,3,0),0)</f>
        <v>0</v>
      </c>
      <c r="D158" s="22"/>
      <c r="E158" s="80" t="s">
        <v>1340</v>
      </c>
      <c r="F158" s="80" t="s">
        <v>16</v>
      </c>
      <c r="G158" s="77" t="s">
        <v>1411</v>
      </c>
      <c r="H158" s="77"/>
    </row>
    <row r="159" spans="1:8" ht="27.75" x14ac:dyDescent="0.65">
      <c r="A159" s="139" t="s">
        <v>1059</v>
      </c>
      <c r="B159" s="139" t="s">
        <v>1060</v>
      </c>
      <c r="C159" s="135">
        <f>IFERROR(VLOOKUP(A159,'งบทดลอง รพ.'!$A$2:$C$600,3,0),0)</f>
        <v>0</v>
      </c>
      <c r="D159" s="22"/>
      <c r="E159" s="80" t="s">
        <v>1340</v>
      </c>
      <c r="F159" s="80" t="s">
        <v>16</v>
      </c>
      <c r="G159" s="77" t="s">
        <v>1409</v>
      </c>
      <c r="H159" s="77"/>
    </row>
    <row r="160" spans="1:8" ht="27.75" x14ac:dyDescent="0.65">
      <c r="A160" s="142" t="s">
        <v>164</v>
      </c>
      <c r="B160" s="142" t="s">
        <v>1470</v>
      </c>
      <c r="C160" s="135">
        <f>IFERROR(VLOOKUP(A160,'งบทดลอง รพ.'!$A$2:$C$600,3,0),0)</f>
        <v>0</v>
      </c>
      <c r="D160" s="22"/>
      <c r="E160" s="80" t="s">
        <v>1340</v>
      </c>
      <c r="F160" s="80" t="s">
        <v>16</v>
      </c>
      <c r="G160" s="77" t="s">
        <v>1411</v>
      </c>
      <c r="H160" s="77"/>
    </row>
    <row r="161" spans="1:8" ht="27.75" x14ac:dyDescent="0.65">
      <c r="A161" s="139" t="s">
        <v>1061</v>
      </c>
      <c r="B161" s="139" t="s">
        <v>165</v>
      </c>
      <c r="C161" s="135">
        <f>IFERROR(VLOOKUP(A161,'งบทดลอง รพ.'!$A$2:$C$600,3,0),0)</f>
        <v>0</v>
      </c>
      <c r="D161" s="22"/>
      <c r="E161" s="80" t="s">
        <v>1340</v>
      </c>
      <c r="F161" s="80" t="s">
        <v>16</v>
      </c>
      <c r="G161" s="77" t="s">
        <v>1409</v>
      </c>
      <c r="H161" s="77"/>
    </row>
    <row r="162" spans="1:8" ht="27.75" x14ac:dyDescent="0.65">
      <c r="A162" s="140" t="s">
        <v>1062</v>
      </c>
      <c r="B162" s="140" t="s">
        <v>1063</v>
      </c>
      <c r="C162" s="135">
        <f>IFERROR(VLOOKUP(A162,'งบทดลอง รพ.'!$A$2:$C$600,3,0),0)</f>
        <v>0</v>
      </c>
      <c r="D162" s="22"/>
      <c r="E162" s="80" t="s">
        <v>1341</v>
      </c>
      <c r="F162" s="80" t="s">
        <v>18</v>
      </c>
      <c r="G162" s="77" t="s">
        <v>1409</v>
      </c>
      <c r="H162" s="77"/>
    </row>
    <row r="163" spans="1:8" ht="27.75" x14ac:dyDescent="0.65">
      <c r="A163" s="139" t="s">
        <v>1064</v>
      </c>
      <c r="B163" s="139" t="s">
        <v>1065</v>
      </c>
      <c r="C163" s="135">
        <f>IFERROR(VLOOKUP(A163,'งบทดลอง รพ.'!$A$2:$C$600,3,0),0)</f>
        <v>0</v>
      </c>
      <c r="D163" s="22"/>
      <c r="E163" s="80" t="s">
        <v>1340</v>
      </c>
      <c r="F163" s="80" t="s">
        <v>16</v>
      </c>
      <c r="G163" s="77" t="s">
        <v>1409</v>
      </c>
      <c r="H163" s="77"/>
    </row>
    <row r="164" spans="1:8" ht="27.75" x14ac:dyDescent="0.65">
      <c r="A164" s="142" t="s">
        <v>166</v>
      </c>
      <c r="B164" s="142" t="s">
        <v>167</v>
      </c>
      <c r="C164" s="135">
        <f>IFERROR(VLOOKUP(A164,'งบทดลอง รพ.'!$A$2:$C$600,3,0),0)</f>
        <v>300000</v>
      </c>
      <c r="D164" s="22"/>
      <c r="E164" s="80" t="s">
        <v>1340</v>
      </c>
      <c r="F164" s="80" t="s">
        <v>16</v>
      </c>
      <c r="G164" s="77" t="s">
        <v>1411</v>
      </c>
      <c r="H164" s="77"/>
    </row>
    <row r="165" spans="1:8" ht="27.75" x14ac:dyDescent="0.65">
      <c r="A165" s="142" t="s">
        <v>168</v>
      </c>
      <c r="B165" s="142" t="s">
        <v>169</v>
      </c>
      <c r="C165" s="135">
        <f>IFERROR(VLOOKUP(A165,'งบทดลอง รพ.'!$A$2:$C$600,3,0),0)</f>
        <v>0</v>
      </c>
      <c r="D165" s="22"/>
      <c r="E165" s="80" t="s">
        <v>1340</v>
      </c>
      <c r="F165" s="80" t="s">
        <v>16</v>
      </c>
      <c r="G165" s="77" t="s">
        <v>1411</v>
      </c>
      <c r="H165" s="77"/>
    </row>
    <row r="166" spans="1:8" ht="27.75" x14ac:dyDescent="0.65">
      <c r="A166" s="140" t="s">
        <v>1066</v>
      </c>
      <c r="B166" s="140" t="s">
        <v>1067</v>
      </c>
      <c r="C166" s="135">
        <f>IFERROR(VLOOKUP(A166,'งบทดลอง รพ.'!$A$2:$C$600,3,0),0)</f>
        <v>0</v>
      </c>
      <c r="D166" s="22"/>
      <c r="E166" s="80" t="s">
        <v>1341</v>
      </c>
      <c r="F166" s="80" t="s">
        <v>18</v>
      </c>
      <c r="G166" s="77" t="s">
        <v>1409</v>
      </c>
      <c r="H166" s="77"/>
    </row>
    <row r="167" spans="1:8" ht="27.75" x14ac:dyDescent="0.65">
      <c r="A167" s="140" t="s">
        <v>1068</v>
      </c>
      <c r="B167" s="140" t="s">
        <v>1069</v>
      </c>
      <c r="C167" s="135">
        <f>IFERROR(VLOOKUP(A167,'งบทดลอง รพ.'!$A$2:$C$600,3,0),0)</f>
        <v>0</v>
      </c>
      <c r="D167" s="22"/>
      <c r="E167" s="80" t="s">
        <v>1341</v>
      </c>
      <c r="F167" s="80" t="s">
        <v>18</v>
      </c>
      <c r="G167" s="77" t="s">
        <v>1409</v>
      </c>
      <c r="H167" s="77"/>
    </row>
    <row r="168" spans="1:8" ht="27.75" x14ac:dyDescent="0.65">
      <c r="A168" s="143" t="s">
        <v>170</v>
      </c>
      <c r="B168" s="143" t="s">
        <v>171</v>
      </c>
      <c r="C168" s="135">
        <f>IFERROR(VLOOKUP(A168,'งบทดลอง รพ.'!$A$2:$C$600,3,0),0)</f>
        <v>0</v>
      </c>
      <c r="D168" s="22"/>
      <c r="E168" s="80" t="s">
        <v>1341</v>
      </c>
      <c r="F168" s="80" t="s">
        <v>18</v>
      </c>
      <c r="G168" s="77" t="s">
        <v>1411</v>
      </c>
      <c r="H168" s="77"/>
    </row>
    <row r="169" spans="1:8" ht="27.75" x14ac:dyDescent="0.65">
      <c r="A169" s="143" t="s">
        <v>172</v>
      </c>
      <c r="B169" s="143" t="s">
        <v>173</v>
      </c>
      <c r="C169" s="135">
        <f>IFERROR(VLOOKUP(A169,'งบทดลอง รพ.'!$A$2:$C$600,3,0),0)</f>
        <v>0</v>
      </c>
      <c r="D169" s="22"/>
      <c r="E169" s="80" t="s">
        <v>1341</v>
      </c>
      <c r="F169" s="80" t="s">
        <v>18</v>
      </c>
      <c r="G169" s="77" t="s">
        <v>1411</v>
      </c>
      <c r="H169" s="77"/>
    </row>
    <row r="170" spans="1:8" ht="27.75" x14ac:dyDescent="0.65">
      <c r="A170" s="142" t="s">
        <v>900</v>
      </c>
      <c r="B170" s="142" t="s">
        <v>165</v>
      </c>
      <c r="C170" s="135">
        <f>IFERROR(VLOOKUP(A170,'งบทดลอง รพ.'!$A$2:$C$600,3,0),0)</f>
        <v>0</v>
      </c>
      <c r="D170" s="22"/>
      <c r="E170" s="80" t="s">
        <v>1340</v>
      </c>
      <c r="F170" s="80" t="s">
        <v>16</v>
      </c>
      <c r="G170" s="77" t="s">
        <v>1411</v>
      </c>
      <c r="H170" s="77"/>
    </row>
    <row r="171" spans="1:8" ht="27.75" x14ac:dyDescent="0.65">
      <c r="A171" s="142" t="s">
        <v>174</v>
      </c>
      <c r="B171" s="142" t="s">
        <v>1471</v>
      </c>
      <c r="C171" s="135">
        <f>IFERROR(VLOOKUP(A171,'งบทดลอง รพ.'!$A$2:$C$600,3,0),0)</f>
        <v>3500000</v>
      </c>
      <c r="D171" s="22"/>
      <c r="E171" s="80" t="s">
        <v>1340</v>
      </c>
      <c r="F171" s="80" t="s">
        <v>16</v>
      </c>
      <c r="G171" s="77" t="s">
        <v>1411</v>
      </c>
      <c r="H171" s="77"/>
    </row>
    <row r="172" spans="1:8" ht="27.75" x14ac:dyDescent="0.65">
      <c r="A172" s="142" t="s">
        <v>901</v>
      </c>
      <c r="B172" s="142" t="s">
        <v>902</v>
      </c>
      <c r="C172" s="135">
        <f>IFERROR(VLOOKUP(A172,'งบทดลอง รพ.'!$A$2:$C$600,3,0),0)</f>
        <v>0</v>
      </c>
      <c r="D172" s="22"/>
      <c r="E172" s="80" t="s">
        <v>1340</v>
      </c>
      <c r="F172" s="80" t="s">
        <v>16</v>
      </c>
      <c r="G172" s="77" t="s">
        <v>1411</v>
      </c>
      <c r="H172" s="77"/>
    </row>
    <row r="173" spans="1:8" ht="27.75" x14ac:dyDescent="0.65">
      <c r="A173" s="142" t="s">
        <v>903</v>
      </c>
      <c r="B173" s="142" t="s">
        <v>904</v>
      </c>
      <c r="C173" s="135">
        <f>IFERROR(VLOOKUP(A173,'งบทดลอง รพ.'!$A$2:$C$600,3,0),0)</f>
        <v>0</v>
      </c>
      <c r="D173" s="22"/>
      <c r="E173" s="80" t="s">
        <v>1340</v>
      </c>
      <c r="F173" s="80" t="s">
        <v>16</v>
      </c>
      <c r="G173" s="77" t="s">
        <v>1411</v>
      </c>
      <c r="H173" s="77"/>
    </row>
    <row r="174" spans="1:8" ht="27.75" x14ac:dyDescent="0.65">
      <c r="A174" s="142" t="s">
        <v>175</v>
      </c>
      <c r="B174" s="142" t="s">
        <v>1472</v>
      </c>
      <c r="C174" s="135">
        <f>IFERROR(VLOOKUP(A174,'งบทดลอง รพ.'!$A$2:$C$600,3,0),0)</f>
        <v>120000</v>
      </c>
      <c r="D174" s="22"/>
      <c r="E174" s="80" t="s">
        <v>1340</v>
      </c>
      <c r="F174" s="80" t="s">
        <v>16</v>
      </c>
      <c r="G174" s="77" t="s">
        <v>1411</v>
      </c>
      <c r="H174" s="77"/>
    </row>
    <row r="175" spans="1:8" ht="27.75" x14ac:dyDescent="0.65">
      <c r="A175" s="139" t="s">
        <v>1070</v>
      </c>
      <c r="B175" s="139" t="s">
        <v>1071</v>
      </c>
      <c r="C175" s="135">
        <f>IFERROR(VLOOKUP(A175,'งบทดลอง รพ.'!$A$2:$C$600,3,0),0)</f>
        <v>0</v>
      </c>
      <c r="D175" s="22"/>
      <c r="E175" s="80" t="s">
        <v>1340</v>
      </c>
      <c r="F175" s="80" t="s">
        <v>16</v>
      </c>
      <c r="G175" s="77" t="s">
        <v>1409</v>
      </c>
      <c r="H175" s="77"/>
    </row>
    <row r="176" spans="1:8" ht="27.75" x14ac:dyDescent="0.65">
      <c r="A176" s="142" t="s">
        <v>176</v>
      </c>
      <c r="B176" s="142" t="s">
        <v>177</v>
      </c>
      <c r="C176" s="135">
        <f>IFERROR(VLOOKUP(A176,'งบทดลอง รพ.'!$A$2:$C$600,3,0),0)</f>
        <v>0</v>
      </c>
      <c r="D176" s="22"/>
      <c r="E176" s="80" t="s">
        <v>1340</v>
      </c>
      <c r="F176" s="80" t="s">
        <v>16</v>
      </c>
      <c r="G176" s="77" t="s">
        <v>1411</v>
      </c>
      <c r="H176" s="77"/>
    </row>
    <row r="177" spans="1:8" ht="27.75" x14ac:dyDescent="0.65">
      <c r="A177" s="142" t="s">
        <v>178</v>
      </c>
      <c r="B177" s="142" t="s">
        <v>179</v>
      </c>
      <c r="C177" s="135">
        <f>IFERROR(VLOOKUP(A177,'งบทดลอง รพ.'!$A$2:$C$600,3,0),0)</f>
        <v>0</v>
      </c>
      <c r="D177" s="22"/>
      <c r="E177" s="80" t="s">
        <v>1340</v>
      </c>
      <c r="F177" s="80" t="s">
        <v>16</v>
      </c>
      <c r="G177" s="77" t="s">
        <v>1411</v>
      </c>
      <c r="H177" s="77"/>
    </row>
    <row r="178" spans="1:8" ht="27.75" x14ac:dyDescent="0.65">
      <c r="A178" s="142" t="s">
        <v>905</v>
      </c>
      <c r="B178" s="142" t="s">
        <v>906</v>
      </c>
      <c r="C178" s="135">
        <f>IFERROR(VLOOKUP(A178,'งบทดลอง รพ.'!$A$2:$C$600,3,0),0)</f>
        <v>0</v>
      </c>
      <c r="D178" s="22"/>
      <c r="E178" s="80" t="s">
        <v>1340</v>
      </c>
      <c r="F178" s="80" t="s">
        <v>16</v>
      </c>
      <c r="G178" s="77" t="s">
        <v>1411</v>
      </c>
      <c r="H178" s="77"/>
    </row>
    <row r="179" spans="1:8" ht="27.75" x14ac:dyDescent="0.65">
      <c r="A179" s="139" t="s">
        <v>1072</v>
      </c>
      <c r="B179" s="139" t="s">
        <v>1073</v>
      </c>
      <c r="C179" s="135">
        <f>IFERROR(VLOOKUP(A179,'งบทดลอง รพ.'!$A$2:$C$600,3,0),0)</f>
        <v>0</v>
      </c>
      <c r="D179" s="22"/>
      <c r="E179" s="80" t="s">
        <v>1339</v>
      </c>
      <c r="F179" s="80" t="s">
        <v>14</v>
      </c>
      <c r="G179" s="77" t="s">
        <v>1409</v>
      </c>
      <c r="H179" s="77"/>
    </row>
    <row r="180" spans="1:8" ht="27.75" x14ac:dyDescent="0.65">
      <c r="A180" s="142" t="s">
        <v>143</v>
      </c>
      <c r="B180" s="142" t="s">
        <v>1473</v>
      </c>
      <c r="C180" s="135">
        <f>IFERROR(VLOOKUP(A180,'งบทดลอง รพ.'!$A$2:$C$600,3,0),0)</f>
        <v>44797736.870000005</v>
      </c>
      <c r="D180" s="22"/>
      <c r="E180" s="80" t="s">
        <v>1339</v>
      </c>
      <c r="F180" s="80" t="s">
        <v>14</v>
      </c>
      <c r="G180" s="77" t="s">
        <v>1411</v>
      </c>
      <c r="H180" s="77"/>
    </row>
    <row r="181" spans="1:8" ht="27.75" x14ac:dyDescent="0.65">
      <c r="A181" s="143" t="s">
        <v>217</v>
      </c>
      <c r="B181" s="143" t="s">
        <v>1474</v>
      </c>
      <c r="C181" s="135">
        <f>IFERROR(VLOOKUP(A181,'งบทดลอง รพ.'!$A$2:$C$600,3,0),0)</f>
        <v>0</v>
      </c>
      <c r="D181" s="22"/>
      <c r="E181" s="80" t="s">
        <v>1342</v>
      </c>
      <c r="F181" s="80" t="s">
        <v>18</v>
      </c>
      <c r="G181" s="77" t="s">
        <v>1411</v>
      </c>
      <c r="H181" s="77"/>
    </row>
    <row r="182" spans="1:8" ht="27.75" x14ac:dyDescent="0.65">
      <c r="A182" s="142" t="s">
        <v>180</v>
      </c>
      <c r="B182" s="142" t="s">
        <v>1475</v>
      </c>
      <c r="C182" s="135">
        <f>IFERROR(VLOOKUP(A182,'งบทดลอง รพ.'!$A$2:$C$600,3,0),0)</f>
        <v>0</v>
      </c>
      <c r="D182" s="22"/>
      <c r="E182" s="80" t="s">
        <v>1340</v>
      </c>
      <c r="F182" s="80" t="s">
        <v>16</v>
      </c>
      <c r="G182" s="77" t="s">
        <v>1411</v>
      </c>
      <c r="H182" s="77"/>
    </row>
    <row r="183" spans="1:8" ht="27.75" x14ac:dyDescent="0.65">
      <c r="A183" s="142" t="s">
        <v>181</v>
      </c>
      <c r="B183" s="142" t="s">
        <v>1476</v>
      </c>
      <c r="C183" s="135">
        <f>IFERROR(VLOOKUP(A183,'งบทดลอง รพ.'!$A$2:$C$600,3,0),0)</f>
        <v>0</v>
      </c>
      <c r="D183" s="22"/>
      <c r="E183" s="80" t="s">
        <v>1340</v>
      </c>
      <c r="F183" s="80" t="s">
        <v>16</v>
      </c>
      <c r="G183" s="77" t="s">
        <v>1411</v>
      </c>
      <c r="H183" s="77"/>
    </row>
    <row r="184" spans="1:8" ht="27.75" x14ac:dyDescent="0.65">
      <c r="A184" s="142" t="s">
        <v>182</v>
      </c>
      <c r="B184" s="142" t="s">
        <v>1477</v>
      </c>
      <c r="C184" s="135">
        <f>IFERROR(VLOOKUP(A184,'งบทดลอง รพ.'!$A$2:$C$600,3,0),0)</f>
        <v>0</v>
      </c>
      <c r="D184" s="22"/>
      <c r="E184" s="80" t="s">
        <v>1340</v>
      </c>
      <c r="F184" s="80" t="s">
        <v>16</v>
      </c>
      <c r="G184" s="77" t="s">
        <v>1411</v>
      </c>
      <c r="H184" s="77"/>
    </row>
    <row r="185" spans="1:8" ht="27.75" x14ac:dyDescent="0.65">
      <c r="A185" s="142" t="s">
        <v>183</v>
      </c>
      <c r="B185" s="142" t="s">
        <v>1478</v>
      </c>
      <c r="C185" s="135">
        <f>IFERROR(VLOOKUP(A185,'งบทดลอง รพ.'!$A$2:$C$600,3,0),0)</f>
        <v>1245864.97</v>
      </c>
      <c r="D185" s="22"/>
      <c r="E185" s="80" t="s">
        <v>1340</v>
      </c>
      <c r="F185" s="80" t="s">
        <v>16</v>
      </c>
      <c r="G185" s="77" t="s">
        <v>1411</v>
      </c>
      <c r="H185" s="77"/>
    </row>
    <row r="186" spans="1:8" ht="27.75" x14ac:dyDescent="0.65">
      <c r="A186" s="142" t="s">
        <v>184</v>
      </c>
      <c r="B186" s="142" t="s">
        <v>1479</v>
      </c>
      <c r="C186" s="135">
        <f>IFERROR(VLOOKUP(A186,'งบทดลอง รพ.'!$A$2:$C$600,3,0),0)</f>
        <v>0</v>
      </c>
      <c r="D186" s="22"/>
      <c r="E186" s="80" t="s">
        <v>1340</v>
      </c>
      <c r="F186" s="80" t="s">
        <v>16</v>
      </c>
      <c r="G186" s="77" t="s">
        <v>1411</v>
      </c>
      <c r="H186" s="77"/>
    </row>
    <row r="187" spans="1:8" ht="27.75" x14ac:dyDescent="0.65">
      <c r="A187" s="142" t="s">
        <v>907</v>
      </c>
      <c r="B187" s="142" t="s">
        <v>908</v>
      </c>
      <c r="C187" s="135">
        <f>IFERROR(VLOOKUP(A187,'งบทดลอง รพ.'!$A$2:$C$600,3,0),0)</f>
        <v>0</v>
      </c>
      <c r="D187" s="22"/>
      <c r="E187" s="80" t="s">
        <v>1340</v>
      </c>
      <c r="F187" s="80" t="s">
        <v>16</v>
      </c>
      <c r="G187" s="77" t="s">
        <v>1411</v>
      </c>
      <c r="H187" s="77"/>
    </row>
    <row r="188" spans="1:8" ht="27.75" x14ac:dyDescent="0.65">
      <c r="A188" s="142" t="s">
        <v>909</v>
      </c>
      <c r="B188" s="142" t="s">
        <v>910</v>
      </c>
      <c r="C188" s="135">
        <f>IFERROR(VLOOKUP(A188,'งบทดลอง รพ.'!$A$2:$C$600,3,0),0)</f>
        <v>0</v>
      </c>
      <c r="D188" s="22"/>
      <c r="E188" s="80" t="s">
        <v>1340</v>
      </c>
      <c r="F188" s="80" t="s">
        <v>16</v>
      </c>
      <c r="G188" s="77" t="s">
        <v>1411</v>
      </c>
      <c r="H188" s="77"/>
    </row>
    <row r="189" spans="1:8" ht="27.75" x14ac:dyDescent="0.65">
      <c r="A189" s="142" t="s">
        <v>911</v>
      </c>
      <c r="B189" s="142" t="s">
        <v>912</v>
      </c>
      <c r="C189" s="135">
        <f>IFERROR(VLOOKUP(A189,'งบทดลอง รพ.'!$A$2:$C$600,3,0),0)</f>
        <v>0</v>
      </c>
      <c r="D189" s="22"/>
      <c r="E189" s="80" t="s">
        <v>1340</v>
      </c>
      <c r="F189" s="80" t="s">
        <v>16</v>
      </c>
      <c r="G189" s="77" t="s">
        <v>1411</v>
      </c>
      <c r="H189" s="77"/>
    </row>
    <row r="190" spans="1:8" ht="27.75" x14ac:dyDescent="0.65">
      <c r="A190" s="142" t="s">
        <v>185</v>
      </c>
      <c r="B190" s="142" t="s">
        <v>1480</v>
      </c>
      <c r="C190" s="135">
        <f>IFERROR(VLOOKUP(A190,'งบทดลอง รพ.'!$A$2:$C$600,3,0),0)</f>
        <v>0</v>
      </c>
      <c r="D190" s="22"/>
      <c r="E190" s="80" t="s">
        <v>1340</v>
      </c>
      <c r="F190" s="80" t="s">
        <v>16</v>
      </c>
      <c r="G190" s="77" t="s">
        <v>1411</v>
      </c>
      <c r="H190" s="77"/>
    </row>
    <row r="191" spans="1:8" ht="27.75" x14ac:dyDescent="0.65">
      <c r="A191" s="142" t="s">
        <v>913</v>
      </c>
      <c r="B191" s="142" t="s">
        <v>914</v>
      </c>
      <c r="C191" s="135">
        <f>IFERROR(VLOOKUP(A191,'งบทดลอง รพ.'!$A$2:$C$600,3,0),0)</f>
        <v>0</v>
      </c>
      <c r="D191" s="22"/>
      <c r="E191" s="80" t="s">
        <v>1340</v>
      </c>
      <c r="F191" s="80" t="s">
        <v>16</v>
      </c>
      <c r="G191" s="77" t="s">
        <v>1411</v>
      </c>
      <c r="H191" s="77"/>
    </row>
    <row r="192" spans="1:8" ht="27.75" x14ac:dyDescent="0.65">
      <c r="A192" s="142" t="s">
        <v>186</v>
      </c>
      <c r="B192" s="142" t="s">
        <v>1481</v>
      </c>
      <c r="C192" s="135">
        <f>IFERROR(VLOOKUP(A192,'งบทดลอง รพ.'!$A$2:$C$600,3,0),0)</f>
        <v>0</v>
      </c>
      <c r="D192" s="22"/>
      <c r="E192" s="80" t="s">
        <v>1340</v>
      </c>
      <c r="F192" s="80" t="s">
        <v>16</v>
      </c>
      <c r="G192" s="77" t="s">
        <v>1411</v>
      </c>
      <c r="H192" s="77"/>
    </row>
    <row r="193" spans="1:8" ht="27.75" x14ac:dyDescent="0.65">
      <c r="A193" s="139" t="s">
        <v>1074</v>
      </c>
      <c r="B193" s="139" t="s">
        <v>1075</v>
      </c>
      <c r="C193" s="135">
        <f>IFERROR(VLOOKUP(A193,'งบทดลอง รพ.'!$A$2:$C$600,3,0),0)</f>
        <v>0</v>
      </c>
      <c r="D193" s="22"/>
      <c r="E193" s="80" t="s">
        <v>1340</v>
      </c>
      <c r="F193" s="80" t="s">
        <v>16</v>
      </c>
      <c r="G193" s="77" t="s">
        <v>1409</v>
      </c>
      <c r="H193" s="77"/>
    </row>
    <row r="194" spans="1:8" ht="27.75" x14ac:dyDescent="0.65">
      <c r="A194" s="139" t="s">
        <v>1076</v>
      </c>
      <c r="B194" s="139" t="s">
        <v>1077</v>
      </c>
      <c r="C194" s="135">
        <f>IFERROR(VLOOKUP(A194,'งบทดลอง รพ.'!$A$2:$C$600,3,0),0)</f>
        <v>0</v>
      </c>
      <c r="D194" s="22"/>
      <c r="E194" s="80" t="s">
        <v>1340</v>
      </c>
      <c r="F194" s="80" t="s">
        <v>16</v>
      </c>
      <c r="G194" s="77" t="s">
        <v>1409</v>
      </c>
      <c r="H194" s="77"/>
    </row>
    <row r="195" spans="1:8" ht="27.75" x14ac:dyDescent="0.65">
      <c r="A195" s="139" t="s">
        <v>1078</v>
      </c>
      <c r="B195" s="139" t="s">
        <v>1079</v>
      </c>
      <c r="C195" s="135">
        <f>IFERROR(VLOOKUP(A195,'งบทดลอง รพ.'!$A$2:$C$600,3,0),0)</f>
        <v>0</v>
      </c>
      <c r="D195" s="22"/>
      <c r="E195" s="80" t="s">
        <v>1340</v>
      </c>
      <c r="F195" s="80" t="s">
        <v>16</v>
      </c>
      <c r="G195" s="77" t="s">
        <v>1409</v>
      </c>
      <c r="H195" s="77"/>
    </row>
    <row r="196" spans="1:8" ht="27.75" x14ac:dyDescent="0.65">
      <c r="A196" s="139" t="s">
        <v>1080</v>
      </c>
      <c r="B196" s="139" t="s">
        <v>1081</v>
      </c>
      <c r="C196" s="135">
        <f>IFERROR(VLOOKUP(A196,'งบทดลอง รพ.'!$A$2:$C$600,3,0),0)</f>
        <v>0</v>
      </c>
      <c r="D196" s="22"/>
      <c r="E196" s="80" t="s">
        <v>1340</v>
      </c>
      <c r="F196" s="80" t="s">
        <v>16</v>
      </c>
      <c r="G196" s="77" t="s">
        <v>1409</v>
      </c>
      <c r="H196" s="77"/>
    </row>
    <row r="197" spans="1:8" ht="27.75" x14ac:dyDescent="0.65">
      <c r="A197" s="139" t="s">
        <v>1082</v>
      </c>
      <c r="B197" s="139" t="s">
        <v>1083</v>
      </c>
      <c r="C197" s="135">
        <f>IFERROR(VLOOKUP(A197,'งบทดลอง รพ.'!$A$2:$C$600,3,0),0)</f>
        <v>0</v>
      </c>
      <c r="D197" s="22"/>
      <c r="E197" s="80" t="s">
        <v>1340</v>
      </c>
      <c r="F197" s="80" t="s">
        <v>16</v>
      </c>
      <c r="G197" s="77" t="s">
        <v>1409</v>
      </c>
      <c r="H197" s="77"/>
    </row>
    <row r="198" spans="1:8" ht="27.75" x14ac:dyDescent="0.65">
      <c r="A198" s="142" t="s">
        <v>187</v>
      </c>
      <c r="B198" s="142" t="s">
        <v>188</v>
      </c>
      <c r="C198" s="135">
        <f>IFERROR(VLOOKUP(A198,'งบทดลอง รพ.'!$A$2:$C$600,3,0),0)</f>
        <v>0</v>
      </c>
      <c r="D198" s="22"/>
      <c r="E198" s="80" t="s">
        <v>1340</v>
      </c>
      <c r="F198" s="80" t="s">
        <v>16</v>
      </c>
      <c r="G198" s="77" t="s">
        <v>1411</v>
      </c>
      <c r="H198" s="77"/>
    </row>
    <row r="199" spans="1:8" ht="27.75" x14ac:dyDescent="0.65">
      <c r="A199" s="142" t="s">
        <v>189</v>
      </c>
      <c r="B199" s="142" t="s">
        <v>190</v>
      </c>
      <c r="C199" s="135">
        <f>IFERROR(VLOOKUP(A199,'งบทดลอง รพ.'!$A$2:$C$600,3,0),0)</f>
        <v>0</v>
      </c>
      <c r="D199" s="22"/>
      <c r="E199" s="80" t="s">
        <v>1340</v>
      </c>
      <c r="F199" s="80" t="s">
        <v>16</v>
      </c>
      <c r="G199" s="77" t="s">
        <v>1411</v>
      </c>
      <c r="H199" s="77"/>
    </row>
    <row r="200" spans="1:8" ht="27.75" x14ac:dyDescent="0.65">
      <c r="A200" s="142" t="s">
        <v>139</v>
      </c>
      <c r="B200" s="142" t="s">
        <v>140</v>
      </c>
      <c r="C200" s="135">
        <f>IFERROR(VLOOKUP(A200,'งบทดลอง รพ.'!$A$2:$C$600,3,0),0)</f>
        <v>0</v>
      </c>
      <c r="D200" s="22"/>
      <c r="E200" s="80" t="s">
        <v>1333</v>
      </c>
      <c r="F200" s="80" t="s">
        <v>12</v>
      </c>
      <c r="G200" s="77" t="s">
        <v>1411</v>
      </c>
      <c r="H200" s="77"/>
    </row>
    <row r="201" spans="1:8" ht="27.75" x14ac:dyDescent="0.65">
      <c r="A201" s="142" t="s">
        <v>141</v>
      </c>
      <c r="B201" s="142" t="s">
        <v>142</v>
      </c>
      <c r="C201" s="135">
        <f>IFERROR(VLOOKUP(A201,'งบทดลอง รพ.'!$A$2:$C$600,3,0),0)</f>
        <v>0</v>
      </c>
      <c r="D201" s="22"/>
      <c r="E201" s="80" t="s">
        <v>1333</v>
      </c>
      <c r="F201" s="80" t="s">
        <v>12</v>
      </c>
      <c r="G201" s="77" t="s">
        <v>1411</v>
      </c>
      <c r="H201" s="77"/>
    </row>
    <row r="202" spans="1:8" ht="27.75" x14ac:dyDescent="0.65">
      <c r="A202" s="139" t="s">
        <v>1084</v>
      </c>
      <c r="B202" s="139" t="s">
        <v>1085</v>
      </c>
      <c r="C202" s="135">
        <f>IFERROR(VLOOKUP(A202,'งบทดลอง รพ.'!$A$2:$C$600,3,0),0)</f>
        <v>0</v>
      </c>
      <c r="D202" s="22"/>
      <c r="E202" s="80" t="s">
        <v>1340</v>
      </c>
      <c r="F202" s="80" t="s">
        <v>16</v>
      </c>
      <c r="G202" s="77" t="s">
        <v>1409</v>
      </c>
      <c r="H202" s="77"/>
    </row>
    <row r="203" spans="1:8" ht="27.75" x14ac:dyDescent="0.65">
      <c r="A203" s="142" t="s">
        <v>191</v>
      </c>
      <c r="B203" s="142" t="s">
        <v>192</v>
      </c>
      <c r="C203" s="135">
        <f>IFERROR(VLOOKUP(A203,'งบทดลอง รพ.'!$A$2:$C$600,3,0),0)</f>
        <v>0</v>
      </c>
      <c r="D203" s="22"/>
      <c r="E203" s="80" t="s">
        <v>1340</v>
      </c>
      <c r="F203" s="80" t="s">
        <v>16</v>
      </c>
      <c r="G203" s="77" t="s">
        <v>1411</v>
      </c>
      <c r="H203" s="77"/>
    </row>
    <row r="204" spans="1:8" ht="27.75" x14ac:dyDescent="0.65">
      <c r="A204" s="139" t="s">
        <v>1086</v>
      </c>
      <c r="B204" s="139" t="s">
        <v>1087</v>
      </c>
      <c r="C204" s="135">
        <f>IFERROR(VLOOKUP(A204,'งบทดลอง รพ.'!$A$2:$C$600,3,0),0)</f>
        <v>0</v>
      </c>
      <c r="D204" s="22"/>
      <c r="E204" s="80" t="s">
        <v>1340</v>
      </c>
      <c r="F204" s="80" t="s">
        <v>16</v>
      </c>
      <c r="G204" s="77" t="s">
        <v>1409</v>
      </c>
      <c r="H204" s="77"/>
    </row>
    <row r="205" spans="1:8" ht="27.75" x14ac:dyDescent="0.65">
      <c r="A205" s="142" t="s">
        <v>193</v>
      </c>
      <c r="B205" s="142" t="s">
        <v>194</v>
      </c>
      <c r="C205" s="135">
        <f>IFERROR(VLOOKUP(A205,'งบทดลอง รพ.'!$A$2:$C$600,3,0),0)</f>
        <v>0</v>
      </c>
      <c r="D205" s="22"/>
      <c r="E205" s="80" t="s">
        <v>1340</v>
      </c>
      <c r="F205" s="80" t="s">
        <v>16</v>
      </c>
      <c r="G205" s="77" t="s">
        <v>1411</v>
      </c>
      <c r="H205" s="77"/>
    </row>
    <row r="206" spans="1:8" ht="27.75" x14ac:dyDescent="0.65">
      <c r="A206" s="142" t="s">
        <v>195</v>
      </c>
      <c r="B206" s="142" t="s">
        <v>196</v>
      </c>
      <c r="C206" s="135">
        <f>IFERROR(VLOOKUP(A206,'งบทดลอง รพ.'!$A$2:$C$600,3,0),0)</f>
        <v>0</v>
      </c>
      <c r="D206" s="22"/>
      <c r="E206" s="80" t="s">
        <v>1340</v>
      </c>
      <c r="F206" s="80" t="s">
        <v>16</v>
      </c>
      <c r="G206" s="77" t="s">
        <v>1411</v>
      </c>
      <c r="H206" s="77"/>
    </row>
    <row r="207" spans="1:8" ht="27.75" x14ac:dyDescent="0.65">
      <c r="A207" s="142" t="s">
        <v>197</v>
      </c>
      <c r="B207" s="142" t="s">
        <v>198</v>
      </c>
      <c r="C207" s="135">
        <f>IFERROR(VLOOKUP(A207,'งบทดลอง รพ.'!$A$2:$C$600,3,0),0)</f>
        <v>300000</v>
      </c>
      <c r="D207" s="22"/>
      <c r="E207" s="80" t="s">
        <v>1340</v>
      </c>
      <c r="F207" s="80" t="s">
        <v>16</v>
      </c>
      <c r="G207" s="77" t="s">
        <v>1411</v>
      </c>
      <c r="H207" s="77"/>
    </row>
    <row r="208" spans="1:8" ht="27.75" x14ac:dyDescent="0.65">
      <c r="A208" s="139" t="s">
        <v>1088</v>
      </c>
      <c r="B208" s="139" t="s">
        <v>1089</v>
      </c>
      <c r="C208" s="135">
        <f>IFERROR(VLOOKUP(A208,'งบทดลอง รพ.'!$A$2:$C$600,3,0),0)</f>
        <v>0</v>
      </c>
      <c r="D208" s="22"/>
      <c r="E208" s="80" t="s">
        <v>1340</v>
      </c>
      <c r="F208" s="80" t="s">
        <v>16</v>
      </c>
      <c r="G208" s="77" t="s">
        <v>1409</v>
      </c>
      <c r="H208" s="77"/>
    </row>
    <row r="209" spans="1:8" ht="27.75" x14ac:dyDescent="0.65">
      <c r="A209" s="139" t="s">
        <v>1090</v>
      </c>
      <c r="B209" s="139" t="s">
        <v>1091</v>
      </c>
      <c r="C209" s="135">
        <f>IFERROR(VLOOKUP(A209,'งบทดลอง รพ.'!$A$2:$C$600,3,0),0)</f>
        <v>0</v>
      </c>
      <c r="D209" s="22"/>
      <c r="E209" s="80" t="s">
        <v>1340</v>
      </c>
      <c r="F209" s="80" t="s">
        <v>16</v>
      </c>
      <c r="G209" s="77" t="s">
        <v>1409</v>
      </c>
      <c r="H209" s="77"/>
    </row>
    <row r="210" spans="1:8" ht="27.75" x14ac:dyDescent="0.65">
      <c r="A210" s="142" t="s">
        <v>199</v>
      </c>
      <c r="B210" s="142" t="s">
        <v>200</v>
      </c>
      <c r="C210" s="135">
        <f>IFERROR(VLOOKUP(A210,'งบทดลอง รพ.'!$A$2:$C$600,3,0),0)</f>
        <v>60000</v>
      </c>
      <c r="D210" s="22"/>
      <c r="E210" s="80" t="s">
        <v>1340</v>
      </c>
      <c r="F210" s="80" t="s">
        <v>16</v>
      </c>
      <c r="G210" s="77" t="s">
        <v>1411</v>
      </c>
      <c r="H210" s="77"/>
    </row>
    <row r="211" spans="1:8" ht="27.75" x14ac:dyDescent="0.65">
      <c r="A211" s="142" t="s">
        <v>201</v>
      </c>
      <c r="B211" s="142" t="s">
        <v>1482</v>
      </c>
      <c r="C211" s="135">
        <f>IFERROR(VLOOKUP(A211,'งบทดลอง รพ.'!$A$2:$C$600,3,0),0)</f>
        <v>0</v>
      </c>
      <c r="D211" s="22"/>
      <c r="E211" s="80" t="s">
        <v>1340</v>
      </c>
      <c r="F211" s="80" t="s">
        <v>16</v>
      </c>
      <c r="G211" s="77" t="s">
        <v>1411</v>
      </c>
      <c r="H211" s="77"/>
    </row>
    <row r="212" spans="1:8" ht="27.75" x14ac:dyDescent="0.65">
      <c r="A212" s="142" t="s">
        <v>202</v>
      </c>
      <c r="B212" s="142" t="s">
        <v>1483</v>
      </c>
      <c r="C212" s="135">
        <f>IFERROR(VLOOKUP(A212,'งบทดลอง รพ.'!$A$2:$C$600,3,0),0)</f>
        <v>0</v>
      </c>
      <c r="D212" s="22"/>
      <c r="E212" s="80" t="s">
        <v>1340</v>
      </c>
      <c r="F212" s="80" t="s">
        <v>16</v>
      </c>
      <c r="G212" s="77" t="s">
        <v>1411</v>
      </c>
      <c r="H212" s="77"/>
    </row>
    <row r="213" spans="1:8" ht="27.75" x14ac:dyDescent="0.65">
      <c r="A213" s="142" t="s">
        <v>203</v>
      </c>
      <c r="B213" s="142" t="s">
        <v>204</v>
      </c>
      <c r="C213" s="135">
        <f>IFERROR(VLOOKUP(A213,'งบทดลอง รพ.'!$A$2:$C$600,3,0),0)</f>
        <v>0</v>
      </c>
      <c r="D213" s="22"/>
      <c r="E213" s="80" t="s">
        <v>1340</v>
      </c>
      <c r="F213" s="80" t="s">
        <v>16</v>
      </c>
      <c r="G213" s="77" t="s">
        <v>1411</v>
      </c>
      <c r="H213" s="77"/>
    </row>
    <row r="214" spans="1:8" ht="27.75" x14ac:dyDescent="0.65">
      <c r="A214" s="142" t="s">
        <v>205</v>
      </c>
      <c r="B214" s="142" t="s">
        <v>206</v>
      </c>
      <c r="C214" s="135">
        <f>IFERROR(VLOOKUP(A214,'งบทดลอง รพ.'!$A$2:$C$600,3,0),0)</f>
        <v>0</v>
      </c>
      <c r="D214" s="22"/>
      <c r="E214" s="80" t="s">
        <v>1340</v>
      </c>
      <c r="F214" s="80" t="s">
        <v>16</v>
      </c>
      <c r="G214" s="77" t="s">
        <v>1411</v>
      </c>
      <c r="H214" s="77"/>
    </row>
    <row r="215" spans="1:8" ht="27.75" x14ac:dyDescent="0.65">
      <c r="A215" s="143" t="s">
        <v>218</v>
      </c>
      <c r="B215" s="143" t="s">
        <v>219</v>
      </c>
      <c r="C215" s="135">
        <f>IFERROR(VLOOKUP(A215,'งบทดลอง รพ.'!$A$2:$C$600,3,0),0)</f>
        <v>0</v>
      </c>
      <c r="D215" s="22"/>
      <c r="E215" s="80" t="s">
        <v>1342</v>
      </c>
      <c r="F215" s="80" t="s">
        <v>18</v>
      </c>
      <c r="G215" s="77" t="s">
        <v>1411</v>
      </c>
      <c r="H215" s="77"/>
    </row>
    <row r="216" spans="1:8" ht="27.75" x14ac:dyDescent="0.65">
      <c r="A216" s="142" t="s">
        <v>207</v>
      </c>
      <c r="B216" s="142" t="s">
        <v>1484</v>
      </c>
      <c r="C216" s="135">
        <f>IFERROR(VLOOKUP(A216,'งบทดลอง รพ.'!$A$2:$C$600,3,0),0)</f>
        <v>2389900</v>
      </c>
      <c r="D216" s="22"/>
      <c r="E216" s="80" t="s">
        <v>1340</v>
      </c>
      <c r="F216" s="80" t="s">
        <v>16</v>
      </c>
      <c r="G216" s="77" t="s">
        <v>1411</v>
      </c>
      <c r="H216" s="77"/>
    </row>
    <row r="217" spans="1:8" ht="27.75" x14ac:dyDescent="0.65">
      <c r="A217" s="142" t="s">
        <v>208</v>
      </c>
      <c r="B217" s="142" t="s">
        <v>209</v>
      </c>
      <c r="C217" s="135">
        <f>IFERROR(VLOOKUP(A217,'งบทดลอง รพ.'!$A$2:$C$600,3,0),0)</f>
        <v>0</v>
      </c>
      <c r="D217" s="22"/>
      <c r="E217" s="80" t="s">
        <v>1340</v>
      </c>
      <c r="F217" s="80" t="s">
        <v>16</v>
      </c>
      <c r="G217" s="77" t="s">
        <v>1411</v>
      </c>
      <c r="H217" s="77"/>
    </row>
    <row r="218" spans="1:8" ht="27.75" x14ac:dyDescent="0.65">
      <c r="A218" s="142" t="s">
        <v>210</v>
      </c>
      <c r="B218" s="142" t="s">
        <v>1485</v>
      </c>
      <c r="C218" s="135">
        <f>IFERROR(VLOOKUP(A218,'งบทดลอง รพ.'!$A$2:$C$600,3,0),0)</f>
        <v>0</v>
      </c>
      <c r="D218" s="22"/>
      <c r="E218" s="80" t="s">
        <v>1340</v>
      </c>
      <c r="F218" s="80" t="s">
        <v>16</v>
      </c>
      <c r="G218" s="77" t="s">
        <v>1411</v>
      </c>
      <c r="H218" s="77"/>
    </row>
    <row r="219" spans="1:8" ht="27.75" x14ac:dyDescent="0.65">
      <c r="A219" s="142" t="s">
        <v>211</v>
      </c>
      <c r="B219" s="142" t="s">
        <v>212</v>
      </c>
      <c r="C219" s="135">
        <f>IFERROR(VLOOKUP(A219,'งบทดลอง รพ.'!$A$2:$C$600,3,0),0)</f>
        <v>350000</v>
      </c>
      <c r="D219" s="22"/>
      <c r="E219" s="80" t="s">
        <v>1340</v>
      </c>
      <c r="F219" s="80" t="s">
        <v>16</v>
      </c>
      <c r="G219" s="77" t="s">
        <v>1411</v>
      </c>
      <c r="H219" s="77"/>
    </row>
    <row r="220" spans="1:8" ht="27.75" x14ac:dyDescent="0.65">
      <c r="A220" s="139" t="s">
        <v>1092</v>
      </c>
      <c r="B220" s="139" t="s">
        <v>1093</v>
      </c>
      <c r="C220" s="135">
        <f>IFERROR(VLOOKUP(A220,'งบทดลอง รพ.'!$A$2:$C$600,3,0),0)</f>
        <v>0</v>
      </c>
      <c r="D220" s="22"/>
      <c r="E220" s="80" t="s">
        <v>1299</v>
      </c>
      <c r="F220" s="80" t="s">
        <v>0</v>
      </c>
      <c r="G220" s="77" t="s">
        <v>1409</v>
      </c>
      <c r="H220" s="77"/>
    </row>
    <row r="221" spans="1:8" ht="27.75" x14ac:dyDescent="0.65">
      <c r="A221" s="142" t="s">
        <v>213</v>
      </c>
      <c r="B221" s="142" t="s">
        <v>214</v>
      </c>
      <c r="C221" s="135">
        <f>IFERROR(VLOOKUP(A221,'งบทดลอง รพ.'!$A$2:$C$600,3,0),0)</f>
        <v>0</v>
      </c>
      <c r="D221" s="22"/>
      <c r="E221" s="80" t="s">
        <v>1340</v>
      </c>
      <c r="F221" s="80" t="s">
        <v>16</v>
      </c>
      <c r="G221" s="77" t="s">
        <v>1411</v>
      </c>
      <c r="H221" s="77"/>
    </row>
    <row r="222" spans="1:8" ht="27.75" x14ac:dyDescent="0.65">
      <c r="A222" s="139" t="s">
        <v>1094</v>
      </c>
      <c r="B222" s="139" t="s">
        <v>107</v>
      </c>
      <c r="C222" s="135">
        <f>IFERROR(VLOOKUP(A222,'งบทดลอง รพ.'!$A$2:$C$600,3,0),0)</f>
        <v>0</v>
      </c>
      <c r="D222" s="22"/>
      <c r="E222" s="80" t="s">
        <v>1324</v>
      </c>
      <c r="F222" s="80" t="s">
        <v>8</v>
      </c>
      <c r="G222" s="77" t="s">
        <v>1409</v>
      </c>
      <c r="H222" s="77"/>
    </row>
    <row r="223" spans="1:8" ht="27.75" x14ac:dyDescent="0.65">
      <c r="A223" s="139" t="s">
        <v>1095</v>
      </c>
      <c r="B223" s="139" t="s">
        <v>108</v>
      </c>
      <c r="C223" s="135">
        <f>IFERROR(VLOOKUP(A223,'งบทดลอง รพ.'!$A$2:$C$600,3,0),0)</f>
        <v>0</v>
      </c>
      <c r="D223" s="22"/>
      <c r="E223" s="80" t="s">
        <v>1324</v>
      </c>
      <c r="F223" s="80" t="s">
        <v>8</v>
      </c>
      <c r="G223" s="77" t="s">
        <v>1409</v>
      </c>
      <c r="H223" s="77"/>
    </row>
    <row r="224" spans="1:8" ht="27.75" x14ac:dyDescent="0.65">
      <c r="A224" s="139" t="s">
        <v>1096</v>
      </c>
      <c r="B224" s="139" t="s">
        <v>116</v>
      </c>
      <c r="C224" s="135">
        <f>IFERROR(VLOOKUP(A224,'งบทดลอง รพ.'!$A$2:$C$600,3,0),0)</f>
        <v>0</v>
      </c>
      <c r="D224" s="22"/>
      <c r="E224" s="80" t="s">
        <v>1331</v>
      </c>
      <c r="F224" s="80" t="s">
        <v>10</v>
      </c>
      <c r="G224" s="77" t="s">
        <v>1409</v>
      </c>
      <c r="H224" s="77"/>
    </row>
    <row r="225" spans="1:8" ht="27.75" x14ac:dyDescent="0.65">
      <c r="A225" s="142" t="s">
        <v>229</v>
      </c>
      <c r="B225" s="142" t="s">
        <v>230</v>
      </c>
      <c r="C225" s="135">
        <f>IFERROR(VLOOKUP(A225,'งบทดลอง รพ.'!$A$2:$C$600,3,0),0)</f>
        <v>35158538.920000002</v>
      </c>
      <c r="D225" s="22"/>
      <c r="E225" s="80" t="s">
        <v>1354</v>
      </c>
      <c r="F225" s="80" t="s">
        <v>25</v>
      </c>
      <c r="G225" s="77" t="s">
        <v>1411</v>
      </c>
      <c r="H225" s="77"/>
    </row>
    <row r="226" spans="1:8" ht="27.75" x14ac:dyDescent="0.65">
      <c r="A226" s="142" t="s">
        <v>231</v>
      </c>
      <c r="B226" s="142" t="s">
        <v>232</v>
      </c>
      <c r="C226" s="135">
        <f>IFERROR(VLOOKUP(A226,'งบทดลอง รพ.'!$A$2:$C$600,3,0),0)</f>
        <v>3866473.8</v>
      </c>
      <c r="D226" s="22"/>
      <c r="E226" s="80" t="s">
        <v>1354</v>
      </c>
      <c r="F226" s="80" t="s">
        <v>25</v>
      </c>
      <c r="G226" s="77" t="s">
        <v>1411</v>
      </c>
      <c r="H226" s="77"/>
    </row>
    <row r="227" spans="1:8" ht="27.75" x14ac:dyDescent="0.65">
      <c r="A227" s="139" t="s">
        <v>1097</v>
      </c>
      <c r="B227" s="139" t="s">
        <v>1098</v>
      </c>
      <c r="C227" s="135">
        <f>IFERROR(VLOOKUP(A227,'งบทดลอง รพ.'!$A$2:$C$600,3,0),0)</f>
        <v>0</v>
      </c>
      <c r="D227" s="22"/>
      <c r="E227" s="80" t="s">
        <v>1354</v>
      </c>
      <c r="F227" s="80" t="s">
        <v>25</v>
      </c>
      <c r="G227" s="77" t="s">
        <v>1409</v>
      </c>
      <c r="H227" s="77"/>
    </row>
    <row r="228" spans="1:8" ht="27.75" x14ac:dyDescent="0.65">
      <c r="A228" s="139" t="s">
        <v>1099</v>
      </c>
      <c r="B228" s="139" t="s">
        <v>1100</v>
      </c>
      <c r="C228" s="135">
        <f>IFERROR(VLOOKUP(A228,'งบทดลอง รพ.'!$A$2:$C$600,3,0),0)</f>
        <v>0</v>
      </c>
      <c r="D228" s="22"/>
      <c r="E228" s="80" t="s">
        <v>1354</v>
      </c>
      <c r="F228" s="80" t="s">
        <v>25</v>
      </c>
      <c r="G228" s="77" t="s">
        <v>1409</v>
      </c>
      <c r="H228" s="77"/>
    </row>
    <row r="229" spans="1:8" ht="27.75" x14ac:dyDescent="0.65">
      <c r="A229" s="142" t="s">
        <v>233</v>
      </c>
      <c r="B229" s="142" t="s">
        <v>234</v>
      </c>
      <c r="C229" s="135">
        <f>IFERROR(VLOOKUP(A229,'งบทดลอง รพ.'!$A$2:$C$600,3,0),0)</f>
        <v>0</v>
      </c>
      <c r="D229" s="22"/>
      <c r="E229" s="80" t="s">
        <v>1354</v>
      </c>
      <c r="F229" s="80" t="s">
        <v>25</v>
      </c>
      <c r="G229" s="77" t="s">
        <v>1411</v>
      </c>
      <c r="H229" s="77"/>
    </row>
    <row r="230" spans="1:8" ht="27.75" x14ac:dyDescent="0.65">
      <c r="A230" s="142" t="s">
        <v>235</v>
      </c>
      <c r="B230" s="142" t="s">
        <v>236</v>
      </c>
      <c r="C230" s="135">
        <f>IFERROR(VLOOKUP(A230,'งบทดลอง รพ.'!$A$2:$C$600,3,0),0)</f>
        <v>1588200</v>
      </c>
      <c r="D230" s="22"/>
      <c r="E230" s="80" t="s">
        <v>1354</v>
      </c>
      <c r="F230" s="80" t="s">
        <v>25</v>
      </c>
      <c r="G230" s="77" t="s">
        <v>1411</v>
      </c>
      <c r="H230" s="77"/>
    </row>
    <row r="231" spans="1:8" ht="27.75" x14ac:dyDescent="0.65">
      <c r="A231" s="142" t="s">
        <v>237</v>
      </c>
      <c r="B231" s="142" t="s">
        <v>238</v>
      </c>
      <c r="C231" s="135">
        <f>IFERROR(VLOOKUP(A231,'งบทดลอง รพ.'!$A$2:$C$600,3,0),0)</f>
        <v>0</v>
      </c>
      <c r="D231" s="22"/>
      <c r="E231" s="80" t="s">
        <v>1354</v>
      </c>
      <c r="F231" s="80" t="s">
        <v>25</v>
      </c>
      <c r="G231" s="77" t="s">
        <v>1411</v>
      </c>
      <c r="H231" s="77"/>
    </row>
    <row r="232" spans="1:8" ht="27.75" x14ac:dyDescent="0.65">
      <c r="A232" s="139" t="s">
        <v>1101</v>
      </c>
      <c r="B232" s="139" t="s">
        <v>1102</v>
      </c>
      <c r="C232" s="135">
        <f>IFERROR(VLOOKUP(A232,'งบทดลอง รพ.'!$A$2:$C$600,3,0),0)</f>
        <v>0</v>
      </c>
      <c r="D232" s="22"/>
      <c r="E232" s="80" t="s">
        <v>1354</v>
      </c>
      <c r="F232" s="80" t="s">
        <v>25</v>
      </c>
      <c r="G232" s="77" t="s">
        <v>1409</v>
      </c>
      <c r="H232" s="77"/>
    </row>
    <row r="233" spans="1:8" ht="27.75" x14ac:dyDescent="0.65">
      <c r="A233" s="139" t="s">
        <v>1103</v>
      </c>
      <c r="B233" s="139" t="s">
        <v>1104</v>
      </c>
      <c r="C233" s="135">
        <f>IFERROR(VLOOKUP(A233,'งบทดลอง รพ.'!$A$2:$C$600,3,0),0)</f>
        <v>0</v>
      </c>
      <c r="D233" s="22"/>
      <c r="E233" s="80" t="s">
        <v>1354</v>
      </c>
      <c r="F233" s="80" t="s">
        <v>25</v>
      </c>
      <c r="G233" s="77" t="s">
        <v>1409</v>
      </c>
      <c r="H233" s="77"/>
    </row>
    <row r="234" spans="1:8" ht="27.75" x14ac:dyDescent="0.65">
      <c r="A234" s="139" t="s">
        <v>1105</v>
      </c>
      <c r="B234" s="139" t="s">
        <v>1106</v>
      </c>
      <c r="C234" s="135">
        <f>IFERROR(VLOOKUP(A234,'งบทดลอง รพ.'!$A$2:$C$600,3,0),0)</f>
        <v>0</v>
      </c>
      <c r="D234" s="22"/>
      <c r="E234" s="80" t="s">
        <v>1354</v>
      </c>
      <c r="F234" s="80" t="s">
        <v>25</v>
      </c>
      <c r="G234" s="77" t="s">
        <v>1409</v>
      </c>
      <c r="H234" s="77"/>
    </row>
    <row r="235" spans="1:8" ht="27.75" x14ac:dyDescent="0.65">
      <c r="A235" s="142" t="s">
        <v>239</v>
      </c>
      <c r="B235" s="142" t="s">
        <v>240</v>
      </c>
      <c r="C235" s="135">
        <f>IFERROR(VLOOKUP(A235,'งบทดลอง รพ.'!$A$2:$C$600,3,0),0)</f>
        <v>0</v>
      </c>
      <c r="D235" s="22"/>
      <c r="E235" s="80" t="s">
        <v>1356</v>
      </c>
      <c r="F235" s="80" t="s">
        <v>29</v>
      </c>
      <c r="G235" s="77" t="s">
        <v>1411</v>
      </c>
      <c r="H235" s="77"/>
    </row>
    <row r="236" spans="1:8" ht="27.75" x14ac:dyDescent="0.65">
      <c r="A236" s="142" t="s">
        <v>241</v>
      </c>
      <c r="B236" s="142" t="s">
        <v>242</v>
      </c>
      <c r="C236" s="135">
        <f>IFERROR(VLOOKUP(A236,'งบทดลอง รพ.'!$A$2:$C$600,3,0),0)</f>
        <v>6000</v>
      </c>
      <c r="D236" s="22"/>
      <c r="E236" s="80" t="s">
        <v>1354</v>
      </c>
      <c r="F236" s="80" t="s">
        <v>25</v>
      </c>
      <c r="G236" s="77" t="s">
        <v>1411</v>
      </c>
      <c r="H236" s="77"/>
    </row>
    <row r="237" spans="1:8" ht="27.75" x14ac:dyDescent="0.65">
      <c r="A237" s="142" t="s">
        <v>243</v>
      </c>
      <c r="B237" s="142" t="s">
        <v>244</v>
      </c>
      <c r="C237" s="135">
        <f>IFERROR(VLOOKUP(A237,'งบทดลอง รพ.'!$A$2:$C$600,3,0),0)</f>
        <v>0</v>
      </c>
      <c r="D237" s="22"/>
      <c r="E237" s="80" t="s">
        <v>1354</v>
      </c>
      <c r="F237" s="80" t="s">
        <v>25</v>
      </c>
      <c r="G237" s="77" t="s">
        <v>1411</v>
      </c>
      <c r="H237" s="77"/>
    </row>
    <row r="238" spans="1:8" ht="27.75" x14ac:dyDescent="0.65">
      <c r="A238" s="142" t="s">
        <v>245</v>
      </c>
      <c r="B238" s="142" t="s">
        <v>246</v>
      </c>
      <c r="C238" s="135">
        <f>IFERROR(VLOOKUP(A238,'งบทดลอง รพ.'!$A$2:$C$600,3,0),0)</f>
        <v>0</v>
      </c>
      <c r="D238" s="22"/>
      <c r="E238" s="80" t="s">
        <v>1354</v>
      </c>
      <c r="F238" s="80" t="s">
        <v>25</v>
      </c>
      <c r="G238" s="77" t="s">
        <v>1411</v>
      </c>
      <c r="H238" s="77"/>
    </row>
    <row r="239" spans="1:8" ht="27.75" x14ac:dyDescent="0.65">
      <c r="A239" s="142" t="s">
        <v>247</v>
      </c>
      <c r="B239" s="142" t="s">
        <v>248</v>
      </c>
      <c r="C239" s="135">
        <f>IFERROR(VLOOKUP(A239,'งบทดลอง รพ.'!$A$2:$C$600,3,0),0)</f>
        <v>0</v>
      </c>
      <c r="D239" s="22"/>
      <c r="E239" s="80" t="s">
        <v>1354</v>
      </c>
      <c r="F239" s="80" t="s">
        <v>25</v>
      </c>
      <c r="G239" s="77" t="s">
        <v>1411</v>
      </c>
      <c r="H239" s="77"/>
    </row>
    <row r="240" spans="1:8" ht="27.75" x14ac:dyDescent="0.65">
      <c r="A240" s="142" t="s">
        <v>249</v>
      </c>
      <c r="B240" s="142" t="s">
        <v>250</v>
      </c>
      <c r="C240" s="135">
        <f>IFERROR(VLOOKUP(A240,'งบทดลอง รพ.'!$A$2:$C$600,3,0),0)</f>
        <v>2923712.95</v>
      </c>
      <c r="D240" s="22"/>
      <c r="E240" s="80" t="s">
        <v>1354</v>
      </c>
      <c r="F240" s="80" t="s">
        <v>25</v>
      </c>
      <c r="G240" s="77" t="s">
        <v>1411</v>
      </c>
      <c r="H240" s="77"/>
    </row>
    <row r="241" spans="1:8" ht="27.75" x14ac:dyDescent="0.65">
      <c r="A241" s="142" t="s">
        <v>251</v>
      </c>
      <c r="B241" s="142" t="s">
        <v>252</v>
      </c>
      <c r="C241" s="135">
        <f>IFERROR(VLOOKUP(A241,'งบทดลอง รพ.'!$A$2:$C$600,3,0),0)</f>
        <v>455011.2</v>
      </c>
      <c r="D241" s="22"/>
      <c r="E241" s="80" t="s">
        <v>1354</v>
      </c>
      <c r="F241" s="80" t="s">
        <v>25</v>
      </c>
      <c r="G241" s="77" t="s">
        <v>1411</v>
      </c>
      <c r="H241" s="77"/>
    </row>
    <row r="242" spans="1:8" ht="27.75" x14ac:dyDescent="0.65">
      <c r="A242" s="142" t="s">
        <v>261</v>
      </c>
      <c r="B242" s="142" t="s">
        <v>262</v>
      </c>
      <c r="C242" s="135">
        <f>IFERROR(VLOOKUP(A242,'งบทดลอง รพ.'!$A$2:$C$600,3,0),0)</f>
        <v>6898095.1600000001</v>
      </c>
      <c r="D242" s="22"/>
      <c r="E242" s="80" t="s">
        <v>1358</v>
      </c>
      <c r="F242" s="80" t="s">
        <v>27</v>
      </c>
      <c r="G242" s="77" t="s">
        <v>1411</v>
      </c>
      <c r="H242" s="77"/>
    </row>
    <row r="243" spans="1:8" ht="27.75" x14ac:dyDescent="0.65">
      <c r="A243" s="142" t="s">
        <v>263</v>
      </c>
      <c r="B243" s="142" t="s">
        <v>264</v>
      </c>
      <c r="C243" s="135">
        <f>IFERROR(VLOOKUP(A243,'งบทดลอง รพ.'!$A$2:$C$600,3,0),0)</f>
        <v>2356403.92</v>
      </c>
      <c r="D243" s="22"/>
      <c r="E243" s="80" t="s">
        <v>1358</v>
      </c>
      <c r="F243" s="80" t="s">
        <v>27</v>
      </c>
      <c r="G243" s="77" t="s">
        <v>1411</v>
      </c>
      <c r="H243" s="77"/>
    </row>
    <row r="244" spans="1:8" ht="27.75" x14ac:dyDescent="0.65">
      <c r="A244" s="142" t="s">
        <v>265</v>
      </c>
      <c r="B244" s="142" t="s">
        <v>1486</v>
      </c>
      <c r="C244" s="135">
        <f>IFERROR(VLOOKUP(A244,'งบทดลอง รพ.'!$A$2:$C$600,3,0),0)</f>
        <v>4465557.6900000004</v>
      </c>
      <c r="D244" s="22"/>
      <c r="E244" s="80" t="s">
        <v>1360</v>
      </c>
      <c r="F244" s="80" t="s">
        <v>27</v>
      </c>
      <c r="G244" s="77" t="s">
        <v>1411</v>
      </c>
      <c r="H244" s="77"/>
    </row>
    <row r="245" spans="1:8" ht="27.75" x14ac:dyDescent="0.65">
      <c r="A245" s="142" t="s">
        <v>266</v>
      </c>
      <c r="B245" s="142" t="s">
        <v>267</v>
      </c>
      <c r="C245" s="135">
        <f>IFERROR(VLOOKUP(A245,'งบทดลอง รพ.'!$A$2:$C$600,3,0),0)</f>
        <v>2117280.64</v>
      </c>
      <c r="D245" s="22"/>
      <c r="E245" s="80" t="s">
        <v>1360</v>
      </c>
      <c r="F245" s="80" t="s">
        <v>27</v>
      </c>
      <c r="G245" s="77" t="s">
        <v>1411</v>
      </c>
      <c r="H245" s="77"/>
    </row>
    <row r="246" spans="1:8" ht="27.75" x14ac:dyDescent="0.65">
      <c r="A246" s="142" t="s">
        <v>268</v>
      </c>
      <c r="B246" s="142" t="s">
        <v>269</v>
      </c>
      <c r="C246" s="135">
        <f>IFERROR(VLOOKUP(A246,'งบทดลอง รพ.'!$A$2:$C$600,3,0),0)</f>
        <v>0</v>
      </c>
      <c r="D246" s="22"/>
      <c r="E246" s="80" t="s">
        <v>1362</v>
      </c>
      <c r="F246" s="80" t="s">
        <v>27</v>
      </c>
      <c r="G246" s="77" t="s">
        <v>1411</v>
      </c>
      <c r="H246" s="77"/>
    </row>
    <row r="247" spans="1:8" ht="27.75" x14ac:dyDescent="0.65">
      <c r="A247" s="142" t="s">
        <v>270</v>
      </c>
      <c r="B247" s="142" t="s">
        <v>636</v>
      </c>
      <c r="C247" s="135">
        <f>IFERROR(VLOOKUP(A247,'งบทดลอง รพ.'!$A$2:$C$600,3,0),0)</f>
        <v>0</v>
      </c>
      <c r="D247" s="22"/>
      <c r="E247" s="80" t="s">
        <v>1362</v>
      </c>
      <c r="F247" s="80" t="s">
        <v>27</v>
      </c>
      <c r="G247" s="77" t="s">
        <v>1411</v>
      </c>
      <c r="H247" s="77"/>
    </row>
    <row r="248" spans="1:8" ht="27.75" x14ac:dyDescent="0.65">
      <c r="A248" s="142" t="s">
        <v>253</v>
      </c>
      <c r="B248" s="142" t="s">
        <v>1487</v>
      </c>
      <c r="C248" s="135">
        <f>IFERROR(VLOOKUP(A248,'งบทดลอง รพ.'!$A$2:$C$600,3,0),0)</f>
        <v>0</v>
      </c>
      <c r="D248" s="22"/>
      <c r="E248" s="80" t="s">
        <v>1354</v>
      </c>
      <c r="F248" s="80" t="s">
        <v>25</v>
      </c>
      <c r="G248" s="77" t="s">
        <v>1411</v>
      </c>
      <c r="H248" s="77"/>
    </row>
    <row r="249" spans="1:8" ht="27.75" x14ac:dyDescent="0.65">
      <c r="A249" s="142" t="s">
        <v>254</v>
      </c>
      <c r="B249" s="142" t="s">
        <v>1488</v>
      </c>
      <c r="C249" s="135">
        <f>IFERROR(VLOOKUP(A249,'งบทดลอง รพ.'!$A$2:$C$600,3,0),0)</f>
        <v>799800</v>
      </c>
      <c r="D249" s="22"/>
      <c r="E249" s="80" t="s">
        <v>1354</v>
      </c>
      <c r="F249" s="80" t="s">
        <v>25</v>
      </c>
      <c r="G249" s="77" t="s">
        <v>1411</v>
      </c>
      <c r="H249" s="77"/>
    </row>
    <row r="250" spans="1:8" ht="27.75" x14ac:dyDescent="0.65">
      <c r="A250" s="139" t="s">
        <v>1107</v>
      </c>
      <c r="B250" s="139" t="s">
        <v>1108</v>
      </c>
      <c r="C250" s="135">
        <f>IFERROR(VLOOKUP(A250,'งบทดลอง รพ.'!$A$2:$C$600,3,0),0)</f>
        <v>0</v>
      </c>
      <c r="D250" s="22"/>
      <c r="E250" s="80" t="s">
        <v>1354</v>
      </c>
      <c r="F250" s="80" t="s">
        <v>25</v>
      </c>
      <c r="G250" s="77" t="s">
        <v>1409</v>
      </c>
      <c r="H250" s="77"/>
    </row>
    <row r="251" spans="1:8" ht="27.75" x14ac:dyDescent="0.65">
      <c r="A251" s="139" t="s">
        <v>1109</v>
      </c>
      <c r="B251" s="139" t="s">
        <v>1110</v>
      </c>
      <c r="C251" s="135">
        <f>IFERROR(VLOOKUP(A251,'งบทดลอง รพ.'!$A$2:$C$600,3,0),0)</f>
        <v>0</v>
      </c>
      <c r="D251" s="22"/>
      <c r="E251" s="80" t="s">
        <v>1354</v>
      </c>
      <c r="F251" s="80" t="s">
        <v>25</v>
      </c>
      <c r="G251" s="77" t="s">
        <v>1409</v>
      </c>
      <c r="H251" s="77"/>
    </row>
    <row r="252" spans="1:8" ht="27.75" x14ac:dyDescent="0.65">
      <c r="A252" s="142" t="s">
        <v>255</v>
      </c>
      <c r="B252" s="142" t="s">
        <v>1489</v>
      </c>
      <c r="C252" s="135">
        <f>IFERROR(VLOOKUP(A252,'งบทดลอง รพ.'!$A$2:$C$600,3,0),0)</f>
        <v>0</v>
      </c>
      <c r="D252" s="22"/>
      <c r="E252" s="80" t="s">
        <v>1354</v>
      </c>
      <c r="F252" s="80" t="s">
        <v>25</v>
      </c>
      <c r="G252" s="77" t="s">
        <v>1411</v>
      </c>
      <c r="H252" s="77"/>
    </row>
    <row r="253" spans="1:8" ht="27.75" x14ac:dyDescent="0.65">
      <c r="A253" s="142" t="s">
        <v>256</v>
      </c>
      <c r="B253" s="142" t="s">
        <v>1490</v>
      </c>
      <c r="C253" s="135">
        <f>IFERROR(VLOOKUP(A253,'งบทดลอง รพ.'!$A$2:$C$600,3,0),0)</f>
        <v>0</v>
      </c>
      <c r="D253" s="22"/>
      <c r="E253" s="80" t="s">
        <v>1354</v>
      </c>
      <c r="F253" s="80" t="s">
        <v>25</v>
      </c>
      <c r="G253" s="77" t="s">
        <v>1411</v>
      </c>
      <c r="H253" s="77"/>
    </row>
    <row r="254" spans="1:8" ht="27.75" x14ac:dyDescent="0.65">
      <c r="A254" s="142" t="s">
        <v>257</v>
      </c>
      <c r="B254" s="142" t="s">
        <v>1491</v>
      </c>
      <c r="C254" s="135">
        <f>IFERROR(VLOOKUP(A254,'งบทดลอง รพ.'!$A$2:$C$600,3,0),0)</f>
        <v>0</v>
      </c>
      <c r="D254" s="22"/>
      <c r="E254" s="80" t="s">
        <v>1354</v>
      </c>
      <c r="F254" s="80" t="s">
        <v>25</v>
      </c>
      <c r="G254" s="77" t="s">
        <v>1411</v>
      </c>
      <c r="H254" s="77"/>
    </row>
    <row r="255" spans="1:8" ht="27.75" x14ac:dyDescent="0.65">
      <c r="A255" s="142" t="s">
        <v>258</v>
      </c>
      <c r="B255" s="142" t="s">
        <v>1492</v>
      </c>
      <c r="C255" s="135">
        <f>IFERROR(VLOOKUP(A255,'งบทดลอง รพ.'!$A$2:$C$600,3,0),0)</f>
        <v>0</v>
      </c>
      <c r="D255" s="22"/>
      <c r="E255" s="80" t="s">
        <v>1354</v>
      </c>
      <c r="F255" s="80" t="s">
        <v>25</v>
      </c>
      <c r="G255" s="77" t="s">
        <v>1411</v>
      </c>
      <c r="H255" s="77"/>
    </row>
    <row r="256" spans="1:8" ht="27.75" x14ac:dyDescent="0.65">
      <c r="A256" s="142" t="s">
        <v>259</v>
      </c>
      <c r="B256" s="142" t="s">
        <v>1493</v>
      </c>
      <c r="C256" s="135">
        <f>IFERROR(VLOOKUP(A256,'งบทดลอง รพ.'!$A$2:$C$600,3,0),0)</f>
        <v>0</v>
      </c>
      <c r="D256" s="22"/>
      <c r="E256" s="80" t="s">
        <v>1354</v>
      </c>
      <c r="F256" s="80" t="s">
        <v>25</v>
      </c>
      <c r="G256" s="77" t="s">
        <v>1411</v>
      </c>
      <c r="H256" s="77"/>
    </row>
    <row r="257" spans="1:8" ht="27.75" x14ac:dyDescent="0.65">
      <c r="A257" s="142" t="s">
        <v>260</v>
      </c>
      <c r="B257" s="142" t="s">
        <v>1494</v>
      </c>
      <c r="C257" s="135">
        <f>IFERROR(VLOOKUP(A257,'งบทดลอง รพ.'!$A$2:$C$600,3,0),0)</f>
        <v>0</v>
      </c>
      <c r="D257" s="22"/>
      <c r="E257" s="80" t="s">
        <v>1354</v>
      </c>
      <c r="F257" s="80" t="s">
        <v>25</v>
      </c>
      <c r="G257" s="77" t="s">
        <v>1411</v>
      </c>
      <c r="H257" s="77"/>
    </row>
    <row r="258" spans="1:8" ht="27.75" x14ac:dyDescent="0.65">
      <c r="A258" s="139" t="s">
        <v>1111</v>
      </c>
      <c r="B258" s="139" t="s">
        <v>1112</v>
      </c>
      <c r="C258" s="135">
        <f>IFERROR(VLOOKUP(A258,'งบทดลอง รพ.'!$A$2:$C$600,3,0),0)</f>
        <v>0</v>
      </c>
      <c r="D258" s="22"/>
      <c r="E258" s="80" t="s">
        <v>1364</v>
      </c>
      <c r="F258" s="80" t="s">
        <v>31</v>
      </c>
      <c r="G258" s="77" t="s">
        <v>1409</v>
      </c>
      <c r="H258" s="77"/>
    </row>
    <row r="259" spans="1:8" ht="27.75" x14ac:dyDescent="0.65">
      <c r="A259" s="139" t="s">
        <v>1113</v>
      </c>
      <c r="B259" s="139" t="s">
        <v>1114</v>
      </c>
      <c r="C259" s="135">
        <f>IFERROR(VLOOKUP(A259,'งบทดลอง รพ.'!$A$2:$C$600,3,0),0)</f>
        <v>0</v>
      </c>
      <c r="D259" s="22"/>
      <c r="E259" s="80" t="s">
        <v>1364</v>
      </c>
      <c r="F259" s="80" t="s">
        <v>31</v>
      </c>
      <c r="G259" s="77" t="s">
        <v>1409</v>
      </c>
      <c r="H259" s="77"/>
    </row>
    <row r="260" spans="1:8" ht="27.75" x14ac:dyDescent="0.65">
      <c r="A260" s="142" t="s">
        <v>915</v>
      </c>
      <c r="B260" s="142" t="s">
        <v>916</v>
      </c>
      <c r="C260" s="135">
        <f>IFERROR(VLOOKUP(A260,'งบทดลอง รพ.'!$A$2:$C$600,3,0),0)</f>
        <v>0</v>
      </c>
      <c r="D260" s="22"/>
      <c r="E260" s="80" t="s">
        <v>1354</v>
      </c>
      <c r="F260" s="80" t="s">
        <v>25</v>
      </c>
      <c r="G260" s="77" t="s">
        <v>1411</v>
      </c>
      <c r="H260" s="77"/>
    </row>
    <row r="261" spans="1:8" ht="27.75" x14ac:dyDescent="0.65">
      <c r="A261" s="142" t="s">
        <v>917</v>
      </c>
      <c r="B261" s="142" t="s">
        <v>918</v>
      </c>
      <c r="C261" s="135">
        <f>IFERROR(VLOOKUP(A261,'งบทดลอง รพ.'!$A$2:$C$600,3,0),0)</f>
        <v>0</v>
      </c>
      <c r="D261" s="22"/>
      <c r="E261" s="80" t="s">
        <v>1354</v>
      </c>
      <c r="F261" s="80" t="s">
        <v>25</v>
      </c>
      <c r="G261" s="77" t="s">
        <v>1411</v>
      </c>
      <c r="H261" s="77"/>
    </row>
    <row r="262" spans="1:8" ht="27.75" x14ac:dyDescent="0.65">
      <c r="A262" s="142" t="s">
        <v>919</v>
      </c>
      <c r="B262" s="142" t="s">
        <v>920</v>
      </c>
      <c r="C262" s="135">
        <f>IFERROR(VLOOKUP(A262,'งบทดลอง รพ.'!$A$2:$C$600,3,0),0)</f>
        <v>0</v>
      </c>
      <c r="D262" s="22"/>
      <c r="E262" s="80" t="s">
        <v>1356</v>
      </c>
      <c r="F262" s="80" t="s">
        <v>29</v>
      </c>
      <c r="G262" s="77" t="s">
        <v>1411</v>
      </c>
      <c r="H262" s="77"/>
    </row>
    <row r="263" spans="1:8" ht="27.75" x14ac:dyDescent="0.65">
      <c r="A263" s="142" t="s">
        <v>285</v>
      </c>
      <c r="B263" s="142" t="s">
        <v>286</v>
      </c>
      <c r="C263" s="135">
        <f>IFERROR(VLOOKUP(A263,'งบทดลอง รพ.'!$A$2:$C$600,3,0),0)</f>
        <v>0</v>
      </c>
      <c r="D263" s="22"/>
      <c r="E263" s="80" t="s">
        <v>1364</v>
      </c>
      <c r="F263" s="80" t="s">
        <v>31</v>
      </c>
      <c r="G263" s="77" t="s">
        <v>1411</v>
      </c>
      <c r="H263" s="77"/>
    </row>
    <row r="264" spans="1:8" ht="27.75" x14ac:dyDescent="0.65">
      <c r="A264" s="142" t="s">
        <v>287</v>
      </c>
      <c r="B264" s="142" t="s">
        <v>288</v>
      </c>
      <c r="C264" s="135">
        <f>IFERROR(VLOOKUP(A264,'งบทดลอง รพ.'!$A$2:$C$600,3,0),0)</f>
        <v>0</v>
      </c>
      <c r="D264" s="22"/>
      <c r="E264" s="80" t="s">
        <v>1364</v>
      </c>
      <c r="F264" s="80" t="s">
        <v>31</v>
      </c>
      <c r="G264" s="77" t="s">
        <v>1411</v>
      </c>
      <c r="H264" s="77"/>
    </row>
    <row r="265" spans="1:8" ht="27.75" x14ac:dyDescent="0.65">
      <c r="A265" s="142" t="s">
        <v>289</v>
      </c>
      <c r="B265" s="142" t="s">
        <v>290</v>
      </c>
      <c r="C265" s="135">
        <f>IFERROR(VLOOKUP(A265,'งบทดลอง รพ.'!$A$2:$C$600,3,0),0)</f>
        <v>478124.5</v>
      </c>
      <c r="D265" s="22"/>
      <c r="E265" s="80" t="s">
        <v>1364</v>
      </c>
      <c r="F265" s="80" t="s">
        <v>31</v>
      </c>
      <c r="G265" s="77" t="s">
        <v>1411</v>
      </c>
      <c r="H265" s="77"/>
    </row>
    <row r="266" spans="1:8" ht="27.75" x14ac:dyDescent="0.65">
      <c r="A266" s="142" t="s">
        <v>291</v>
      </c>
      <c r="B266" s="142" t="s">
        <v>292</v>
      </c>
      <c r="C266" s="135">
        <f>IFERROR(VLOOKUP(A266,'งบทดลอง รพ.'!$A$2:$C$600,3,0),0)</f>
        <v>729843.22</v>
      </c>
      <c r="D266" s="22"/>
      <c r="E266" s="80" t="s">
        <v>1364</v>
      </c>
      <c r="F266" s="80" t="s">
        <v>31</v>
      </c>
      <c r="G266" s="77" t="s">
        <v>1411</v>
      </c>
      <c r="H266" s="77"/>
    </row>
    <row r="267" spans="1:8" ht="27.75" x14ac:dyDescent="0.65">
      <c r="A267" s="142" t="s">
        <v>293</v>
      </c>
      <c r="B267" s="142" t="s">
        <v>294</v>
      </c>
      <c r="C267" s="135">
        <f>IFERROR(VLOOKUP(A267,'งบทดลอง รพ.'!$A$2:$C$600,3,0),0)</f>
        <v>29309.86</v>
      </c>
      <c r="D267" s="22"/>
      <c r="E267" s="80" t="s">
        <v>1364</v>
      </c>
      <c r="F267" s="80" t="s">
        <v>31</v>
      </c>
      <c r="G267" s="77" t="s">
        <v>1411</v>
      </c>
      <c r="H267" s="77"/>
    </row>
    <row r="268" spans="1:8" ht="27.75" x14ac:dyDescent="0.65">
      <c r="A268" s="142" t="s">
        <v>295</v>
      </c>
      <c r="B268" s="142" t="s">
        <v>1495</v>
      </c>
      <c r="C268" s="135">
        <f>IFERROR(VLOOKUP(A268,'งบทดลอง รพ.'!$A$2:$C$600,3,0),0)</f>
        <v>791866.9</v>
      </c>
      <c r="D268" s="22"/>
      <c r="E268" s="80" t="s">
        <v>1364</v>
      </c>
      <c r="F268" s="80" t="s">
        <v>31</v>
      </c>
      <c r="G268" s="77" t="s">
        <v>1411</v>
      </c>
      <c r="H268" s="77"/>
    </row>
    <row r="269" spans="1:8" ht="27.75" x14ac:dyDescent="0.65">
      <c r="A269" s="142" t="s">
        <v>296</v>
      </c>
      <c r="B269" s="142" t="s">
        <v>297</v>
      </c>
      <c r="C269" s="135">
        <f>IFERROR(VLOOKUP(A269,'งบทดลอง รพ.'!$A$2:$C$600,3,0),0)</f>
        <v>0</v>
      </c>
      <c r="D269" s="22"/>
      <c r="E269" s="80" t="s">
        <v>1364</v>
      </c>
      <c r="F269" s="80" t="s">
        <v>31</v>
      </c>
      <c r="G269" s="77" t="s">
        <v>1411</v>
      </c>
      <c r="H269" s="77"/>
    </row>
    <row r="270" spans="1:8" ht="27.75" x14ac:dyDescent="0.65">
      <c r="A270" s="142" t="s">
        <v>298</v>
      </c>
      <c r="B270" s="142" t="s">
        <v>299</v>
      </c>
      <c r="C270" s="135">
        <f>IFERROR(VLOOKUP(A270,'งบทดลอง รพ.'!$A$2:$C$600,3,0),0)</f>
        <v>59507.38</v>
      </c>
      <c r="D270" s="22"/>
      <c r="E270" s="80" t="s">
        <v>1364</v>
      </c>
      <c r="F270" s="80" t="s">
        <v>31</v>
      </c>
      <c r="G270" s="77" t="s">
        <v>1411</v>
      </c>
      <c r="H270" s="77"/>
    </row>
    <row r="271" spans="1:8" ht="27.75" x14ac:dyDescent="0.65">
      <c r="A271" s="139" t="s">
        <v>1115</v>
      </c>
      <c r="B271" s="139" t="s">
        <v>271</v>
      </c>
      <c r="C271" s="135">
        <f>IFERROR(VLOOKUP(A271,'งบทดลอง รพ.'!$A$2:$C$600,3,0),0)</f>
        <v>840000</v>
      </c>
      <c r="D271" s="22"/>
      <c r="E271" s="80" t="s">
        <v>1366</v>
      </c>
      <c r="F271" s="80" t="s">
        <v>29</v>
      </c>
      <c r="G271" s="77" t="s">
        <v>1409</v>
      </c>
      <c r="H271" s="77"/>
    </row>
    <row r="272" spans="1:8" ht="27.75" x14ac:dyDescent="0.65">
      <c r="A272" s="139" t="s">
        <v>1116</v>
      </c>
      <c r="B272" s="139" t="s">
        <v>272</v>
      </c>
      <c r="C272" s="135">
        <f>IFERROR(VLOOKUP(A272,'งบทดลอง รพ.'!$A$2:$C$600,3,0),0)</f>
        <v>240000</v>
      </c>
      <c r="D272" s="22"/>
      <c r="E272" s="80" t="s">
        <v>1366</v>
      </c>
      <c r="F272" s="80" t="s">
        <v>29</v>
      </c>
      <c r="G272" s="77" t="s">
        <v>1409</v>
      </c>
      <c r="H272" s="77"/>
    </row>
    <row r="273" spans="1:8" ht="27.75" x14ac:dyDescent="0.65">
      <c r="A273" s="139" t="s">
        <v>1117</v>
      </c>
      <c r="B273" s="139" t="s">
        <v>273</v>
      </c>
      <c r="C273" s="135">
        <f>IFERROR(VLOOKUP(A273,'งบทดลอง รพ.'!$A$2:$C$600,3,0),0)</f>
        <v>240000</v>
      </c>
      <c r="D273" s="22"/>
      <c r="E273" s="80" t="s">
        <v>1366</v>
      </c>
      <c r="F273" s="80" t="s">
        <v>29</v>
      </c>
      <c r="G273" s="77" t="s">
        <v>1409</v>
      </c>
      <c r="H273" s="77"/>
    </row>
    <row r="274" spans="1:8" ht="27.75" x14ac:dyDescent="0.65">
      <c r="A274" s="139" t="s">
        <v>1118</v>
      </c>
      <c r="B274" s="139" t="s">
        <v>1119</v>
      </c>
      <c r="C274" s="135">
        <f>IFERROR(VLOOKUP(A274,'งบทดลอง รพ.'!$A$2:$C$600,3,0),0)</f>
        <v>60000</v>
      </c>
      <c r="D274" s="22"/>
      <c r="E274" s="80" t="s">
        <v>1366</v>
      </c>
      <c r="F274" s="80" t="s">
        <v>29</v>
      </c>
      <c r="G274" s="77" t="s">
        <v>1409</v>
      </c>
      <c r="H274" s="77"/>
    </row>
    <row r="275" spans="1:8" ht="27.75" x14ac:dyDescent="0.65">
      <c r="A275" s="139" t="s">
        <v>1120</v>
      </c>
      <c r="B275" s="139" t="s">
        <v>1121</v>
      </c>
      <c r="C275" s="135">
        <f>IFERROR(VLOOKUP(A275,'งบทดลอง รพ.'!$A$2:$C$600,3,0),0)</f>
        <v>150000</v>
      </c>
      <c r="D275" s="22"/>
      <c r="E275" s="80" t="s">
        <v>1366</v>
      </c>
      <c r="F275" s="80" t="s">
        <v>29</v>
      </c>
      <c r="G275" s="77" t="s">
        <v>1409</v>
      </c>
      <c r="H275" s="77"/>
    </row>
    <row r="276" spans="1:8" ht="27.75" x14ac:dyDescent="0.65">
      <c r="A276" s="139" t="s">
        <v>1122</v>
      </c>
      <c r="B276" s="139" t="s">
        <v>1496</v>
      </c>
      <c r="C276" s="135">
        <f>IFERROR(VLOOKUP(A276,'งบทดลอง รพ.'!$A$2:$C$600,3,0),0)</f>
        <v>0</v>
      </c>
      <c r="D276" s="22"/>
      <c r="E276" s="80" t="s">
        <v>1366</v>
      </c>
      <c r="F276" s="80" t="s">
        <v>29</v>
      </c>
      <c r="G276" s="77" t="s">
        <v>1409</v>
      </c>
      <c r="H276" s="77"/>
    </row>
    <row r="277" spans="1:8" ht="27.75" x14ac:dyDescent="0.65">
      <c r="A277" s="142" t="s">
        <v>274</v>
      </c>
      <c r="B277" s="142" t="s">
        <v>275</v>
      </c>
      <c r="C277" s="135">
        <f>IFERROR(VLOOKUP(A277,'งบทดลอง รพ.'!$A$2:$C$600,3,0),0)</f>
        <v>2010000</v>
      </c>
      <c r="D277" s="22"/>
      <c r="E277" s="80" t="s">
        <v>1368</v>
      </c>
      <c r="F277" s="80" t="s">
        <v>29</v>
      </c>
      <c r="G277" s="77" t="s">
        <v>1411</v>
      </c>
      <c r="H277" s="77"/>
    </row>
    <row r="278" spans="1:8" ht="27.75" x14ac:dyDescent="0.65">
      <c r="A278" s="139" t="s">
        <v>1123</v>
      </c>
      <c r="B278" s="139" t="s">
        <v>276</v>
      </c>
      <c r="C278" s="135">
        <f>IFERROR(VLOOKUP(A278,'งบทดลอง รพ.'!$A$2:$C$600,3,0),0)</f>
        <v>2000000</v>
      </c>
      <c r="D278" s="22"/>
      <c r="E278" s="80" t="s">
        <v>1366</v>
      </c>
      <c r="F278" s="80" t="s">
        <v>29</v>
      </c>
      <c r="G278" s="77" t="s">
        <v>1409</v>
      </c>
      <c r="H278" s="77"/>
    </row>
    <row r="279" spans="1:8" ht="27.75" x14ac:dyDescent="0.65">
      <c r="A279" s="139" t="s">
        <v>1124</v>
      </c>
      <c r="B279" s="139" t="s">
        <v>1125</v>
      </c>
      <c r="C279" s="135">
        <f>IFERROR(VLOOKUP(A279,'งบทดลอง รพ.'!$A$2:$C$600,3,0),0)</f>
        <v>1500000</v>
      </c>
      <c r="D279" s="22"/>
      <c r="E279" s="80" t="s">
        <v>1356</v>
      </c>
      <c r="F279" s="80" t="s">
        <v>29</v>
      </c>
      <c r="G279" s="77" t="s">
        <v>1409</v>
      </c>
      <c r="H279" s="77"/>
    </row>
    <row r="280" spans="1:8" ht="27.75" x14ac:dyDescent="0.65">
      <c r="A280" s="139" t="s">
        <v>1126</v>
      </c>
      <c r="B280" s="139" t="s">
        <v>1497</v>
      </c>
      <c r="C280" s="135">
        <f>IFERROR(VLOOKUP(A280,'งบทดลอง รพ.'!$A$2:$C$600,3,0),0)</f>
        <v>7800000</v>
      </c>
      <c r="D280" s="22"/>
      <c r="E280" s="80" t="s">
        <v>1356</v>
      </c>
      <c r="F280" s="80" t="s">
        <v>29</v>
      </c>
      <c r="G280" s="77" t="s">
        <v>1409</v>
      </c>
      <c r="H280" s="77"/>
    </row>
    <row r="281" spans="1:8" ht="27.75" x14ac:dyDescent="0.65">
      <c r="A281" s="139" t="s">
        <v>1127</v>
      </c>
      <c r="B281" s="139" t="s">
        <v>1128</v>
      </c>
      <c r="C281" s="135">
        <f>IFERROR(VLOOKUP(A281,'งบทดลอง รพ.'!$A$2:$C$600,3,0),0)</f>
        <v>0</v>
      </c>
      <c r="D281" s="22"/>
      <c r="E281" s="80" t="s">
        <v>1356</v>
      </c>
      <c r="F281" s="80" t="s">
        <v>29</v>
      </c>
      <c r="G281" s="77" t="s">
        <v>1409</v>
      </c>
      <c r="H281" s="77"/>
    </row>
    <row r="282" spans="1:8" ht="27.75" x14ac:dyDescent="0.65">
      <c r="A282" s="139" t="s">
        <v>1129</v>
      </c>
      <c r="B282" s="139" t="s">
        <v>1498</v>
      </c>
      <c r="C282" s="135">
        <f>IFERROR(VLOOKUP(A282,'งบทดลอง รพ.'!$A$2:$C$600,3,0),0)</f>
        <v>0</v>
      </c>
      <c r="D282" s="22"/>
      <c r="E282" s="80" t="s">
        <v>1366</v>
      </c>
      <c r="F282" s="80" t="s">
        <v>29</v>
      </c>
      <c r="G282" s="77" t="s">
        <v>1409</v>
      </c>
      <c r="H282" s="77"/>
    </row>
    <row r="283" spans="1:8" ht="27.75" x14ac:dyDescent="0.65">
      <c r="A283" s="139" t="s">
        <v>1130</v>
      </c>
      <c r="B283" s="139" t="s">
        <v>1499</v>
      </c>
      <c r="C283" s="135">
        <f>IFERROR(VLOOKUP(A283,'งบทดลอง รพ.'!$A$2:$C$600,3,0),0)</f>
        <v>0</v>
      </c>
      <c r="D283" s="22"/>
      <c r="E283" s="80" t="s">
        <v>1366</v>
      </c>
      <c r="F283" s="80" t="s">
        <v>29</v>
      </c>
      <c r="G283" s="77" t="s">
        <v>1409</v>
      </c>
      <c r="H283" s="77"/>
    </row>
    <row r="284" spans="1:8" ht="27.75" x14ac:dyDescent="0.65">
      <c r="A284" s="142" t="s">
        <v>277</v>
      </c>
      <c r="B284" s="142" t="s">
        <v>278</v>
      </c>
      <c r="C284" s="135">
        <f>IFERROR(VLOOKUP(A284,'งบทดลอง รพ.'!$A$2:$C$600,3,0),0)</f>
        <v>150000</v>
      </c>
      <c r="D284" s="22"/>
      <c r="E284" s="80" t="s">
        <v>1368</v>
      </c>
      <c r="F284" s="80" t="s">
        <v>29</v>
      </c>
      <c r="G284" s="77" t="s">
        <v>1411</v>
      </c>
      <c r="H284" s="77"/>
    </row>
    <row r="285" spans="1:8" ht="27.75" x14ac:dyDescent="0.65">
      <c r="A285" s="139" t="s">
        <v>1131</v>
      </c>
      <c r="B285" s="139" t="s">
        <v>1132</v>
      </c>
      <c r="C285" s="135">
        <f>IFERROR(VLOOKUP(A285,'งบทดลอง รพ.'!$A$2:$C$600,3,0),0)</f>
        <v>0</v>
      </c>
      <c r="D285" s="22"/>
      <c r="E285" s="80" t="s">
        <v>1366</v>
      </c>
      <c r="F285" s="80" t="s">
        <v>29</v>
      </c>
      <c r="G285" s="77" t="s">
        <v>1409</v>
      </c>
      <c r="H285" s="77"/>
    </row>
    <row r="286" spans="1:8" ht="27.75" x14ac:dyDescent="0.65">
      <c r="A286" s="142" t="s">
        <v>279</v>
      </c>
      <c r="B286" s="142" t="s">
        <v>1500</v>
      </c>
      <c r="C286" s="135">
        <f>IFERROR(VLOOKUP(A286,'งบทดลอง รพ.'!$A$2:$C$600,3,0),0)</f>
        <v>0</v>
      </c>
      <c r="D286" s="22"/>
      <c r="E286" s="80" t="s">
        <v>1370</v>
      </c>
      <c r="F286" s="80" t="s">
        <v>29</v>
      </c>
      <c r="G286" s="77" t="s">
        <v>1411</v>
      </c>
      <c r="H286" s="77"/>
    </row>
    <row r="287" spans="1:8" ht="27.75" x14ac:dyDescent="0.65">
      <c r="A287" s="142" t="s">
        <v>280</v>
      </c>
      <c r="B287" s="142" t="s">
        <v>1501</v>
      </c>
      <c r="C287" s="135">
        <f>IFERROR(VLOOKUP(A287,'งบทดลอง รพ.'!$A$2:$C$600,3,0),0)</f>
        <v>0</v>
      </c>
      <c r="D287" s="22"/>
      <c r="E287" s="80" t="s">
        <v>1370</v>
      </c>
      <c r="F287" s="80" t="s">
        <v>29</v>
      </c>
      <c r="G287" s="77" t="s">
        <v>1411</v>
      </c>
      <c r="H287" s="77"/>
    </row>
    <row r="288" spans="1:8" ht="27.75" x14ac:dyDescent="0.65">
      <c r="A288" s="142" t="s">
        <v>281</v>
      </c>
      <c r="B288" s="142" t="s">
        <v>282</v>
      </c>
      <c r="C288" s="135">
        <f>IFERROR(VLOOKUP(A288,'งบทดลอง รพ.'!$A$2:$C$600,3,0),0)</f>
        <v>0</v>
      </c>
      <c r="D288" s="22"/>
      <c r="E288" s="80" t="s">
        <v>1370</v>
      </c>
      <c r="F288" s="80" t="s">
        <v>29</v>
      </c>
      <c r="G288" s="77" t="s">
        <v>1411</v>
      </c>
      <c r="H288" s="77"/>
    </row>
    <row r="289" spans="1:8" ht="27.75" x14ac:dyDescent="0.65">
      <c r="A289" s="142" t="s">
        <v>283</v>
      </c>
      <c r="B289" s="142" t="s">
        <v>284</v>
      </c>
      <c r="C289" s="135">
        <f>IFERROR(VLOOKUP(A289,'งบทดลอง รพ.'!$A$2:$C$600,3,0),0)</f>
        <v>0</v>
      </c>
      <c r="D289" s="22"/>
      <c r="E289" s="80" t="s">
        <v>1370</v>
      </c>
      <c r="F289" s="80" t="s">
        <v>29</v>
      </c>
      <c r="G289" s="77" t="s">
        <v>1411</v>
      </c>
      <c r="H289" s="77"/>
    </row>
    <row r="290" spans="1:8" ht="27.75" x14ac:dyDescent="0.65">
      <c r="A290" s="142" t="s">
        <v>921</v>
      </c>
      <c r="B290" s="142" t="s">
        <v>922</v>
      </c>
      <c r="C290" s="135">
        <f>IFERROR(VLOOKUP(A290,'งบทดลอง รพ.'!$A$2:$C$600,3,0),0)</f>
        <v>6500000</v>
      </c>
      <c r="D290" s="22"/>
      <c r="E290" s="80" t="s">
        <v>1366</v>
      </c>
      <c r="F290" s="80" t="s">
        <v>29</v>
      </c>
      <c r="G290" s="77" t="s">
        <v>1411</v>
      </c>
      <c r="H290" s="77"/>
    </row>
    <row r="291" spans="1:8" ht="27.75" x14ac:dyDescent="0.65">
      <c r="A291" s="142" t="s">
        <v>923</v>
      </c>
      <c r="B291" s="142" t="s">
        <v>924</v>
      </c>
      <c r="C291" s="135">
        <f>IFERROR(VLOOKUP(A291,'งบทดลอง รพ.'!$A$2:$C$600,3,0),0)</f>
        <v>0</v>
      </c>
      <c r="D291" s="22"/>
      <c r="E291" s="80" t="s">
        <v>1366</v>
      </c>
      <c r="F291" s="80" t="s">
        <v>29</v>
      </c>
      <c r="G291" s="77" t="s">
        <v>1411</v>
      </c>
      <c r="H291" s="77"/>
    </row>
    <row r="292" spans="1:8" ht="27.75" x14ac:dyDescent="0.65">
      <c r="A292" s="142" t="s">
        <v>925</v>
      </c>
      <c r="B292" s="142" t="s">
        <v>926</v>
      </c>
      <c r="C292" s="135">
        <f>IFERROR(VLOOKUP(A292,'งบทดลอง รพ.'!$A$2:$C$600,3,0),0)</f>
        <v>0</v>
      </c>
      <c r="D292" s="22"/>
      <c r="E292" s="80" t="s">
        <v>1370</v>
      </c>
      <c r="F292" s="80" t="s">
        <v>29</v>
      </c>
      <c r="G292" s="77" t="s">
        <v>1411</v>
      </c>
      <c r="H292" s="77"/>
    </row>
    <row r="293" spans="1:8" ht="27.75" x14ac:dyDescent="0.65">
      <c r="A293" s="139" t="s">
        <v>1133</v>
      </c>
      <c r="B293" s="139" t="s">
        <v>1134</v>
      </c>
      <c r="C293" s="135">
        <f>IFERROR(VLOOKUP(A293,'งบทดลอง รพ.'!$A$2:$C$600,3,0),0)</f>
        <v>0</v>
      </c>
      <c r="D293" s="22"/>
      <c r="E293" s="80" t="s">
        <v>1364</v>
      </c>
      <c r="F293" s="80" t="s">
        <v>31</v>
      </c>
      <c r="G293" s="77" t="s">
        <v>1409</v>
      </c>
      <c r="H293" s="77"/>
    </row>
    <row r="294" spans="1:8" ht="27.75" x14ac:dyDescent="0.65">
      <c r="A294" s="142" t="s">
        <v>927</v>
      </c>
      <c r="B294" s="142" t="s">
        <v>928</v>
      </c>
      <c r="C294" s="135">
        <f>IFERROR(VLOOKUP(A294,'งบทดลอง รพ.'!$A$2:$C$600,3,0),0)</f>
        <v>0</v>
      </c>
      <c r="D294" s="22"/>
      <c r="E294" s="80" t="s">
        <v>1370</v>
      </c>
      <c r="F294" s="80" t="s">
        <v>29</v>
      </c>
      <c r="G294" s="77" t="s">
        <v>1411</v>
      </c>
      <c r="H294" s="77"/>
    </row>
    <row r="295" spans="1:8" ht="27.75" x14ac:dyDescent="0.65">
      <c r="A295" s="142" t="s">
        <v>929</v>
      </c>
      <c r="B295" s="142" t="s">
        <v>930</v>
      </c>
      <c r="C295" s="135">
        <f>IFERROR(VLOOKUP(A295,'งบทดลอง รพ.'!$A$2:$C$600,3,0),0)</f>
        <v>0</v>
      </c>
      <c r="D295" s="22"/>
      <c r="E295" s="80" t="s">
        <v>1370</v>
      </c>
      <c r="F295" s="80" t="s">
        <v>29</v>
      </c>
      <c r="G295" s="77" t="s">
        <v>1411</v>
      </c>
      <c r="H295" s="77"/>
    </row>
    <row r="296" spans="1:8" ht="27.75" x14ac:dyDescent="0.65">
      <c r="A296" s="142" t="s">
        <v>300</v>
      </c>
      <c r="B296" s="142" t="s">
        <v>301</v>
      </c>
      <c r="C296" s="135">
        <f>IFERROR(VLOOKUP(A296,'งบทดลอง รพ.'!$A$2:$C$600,3,0),0)</f>
        <v>0</v>
      </c>
      <c r="D296" s="22"/>
      <c r="E296" s="80" t="s">
        <v>1364</v>
      </c>
      <c r="F296" s="80" t="s">
        <v>31</v>
      </c>
      <c r="G296" s="77" t="s">
        <v>1411</v>
      </c>
      <c r="H296" s="77"/>
    </row>
    <row r="297" spans="1:8" ht="27.75" x14ac:dyDescent="0.65">
      <c r="A297" s="139" t="s">
        <v>1135</v>
      </c>
      <c r="B297" s="139" t="s">
        <v>1136</v>
      </c>
      <c r="C297" s="135">
        <f>IFERROR(VLOOKUP(A297,'งบทดลอง รพ.'!$A$2:$C$600,3,0),0)</f>
        <v>0</v>
      </c>
      <c r="D297" s="22"/>
      <c r="E297" s="80" t="s">
        <v>1364</v>
      </c>
      <c r="F297" s="80" t="s">
        <v>31</v>
      </c>
      <c r="G297" s="77" t="s">
        <v>1409</v>
      </c>
      <c r="H297" s="77"/>
    </row>
    <row r="298" spans="1:8" ht="27.75" x14ac:dyDescent="0.65">
      <c r="A298" s="142" t="s">
        <v>302</v>
      </c>
      <c r="B298" s="142" t="s">
        <v>303</v>
      </c>
      <c r="C298" s="135">
        <f>IFERROR(VLOOKUP(A298,'งบทดลอง รพ.'!$A$2:$C$600,3,0),0)</f>
        <v>120000</v>
      </c>
      <c r="D298" s="22"/>
      <c r="E298" s="80" t="s">
        <v>1364</v>
      </c>
      <c r="F298" s="80" t="s">
        <v>31</v>
      </c>
      <c r="G298" s="77" t="s">
        <v>1411</v>
      </c>
      <c r="H298" s="77"/>
    </row>
    <row r="299" spans="1:8" ht="27.75" x14ac:dyDescent="0.65">
      <c r="A299" s="142" t="s">
        <v>931</v>
      </c>
      <c r="B299" s="142" t="s">
        <v>932</v>
      </c>
      <c r="C299" s="135">
        <f>IFERROR(VLOOKUP(A299,'งบทดลอง รพ.'!$A$2:$C$600,3,0),0)</f>
        <v>0</v>
      </c>
      <c r="D299" s="22"/>
      <c r="E299" s="80" t="s">
        <v>1364</v>
      </c>
      <c r="F299" s="80" t="s">
        <v>31</v>
      </c>
      <c r="G299" s="77" t="s">
        <v>1411</v>
      </c>
      <c r="H299" s="77"/>
    </row>
    <row r="300" spans="1:8" ht="27.75" x14ac:dyDescent="0.65">
      <c r="A300" s="142" t="s">
        <v>304</v>
      </c>
      <c r="B300" s="142" t="s">
        <v>305</v>
      </c>
      <c r="C300" s="135">
        <f>IFERROR(VLOOKUP(A300,'งบทดลอง รพ.'!$A$2:$C$600,3,0),0)</f>
        <v>0</v>
      </c>
      <c r="D300" s="22"/>
      <c r="E300" s="80" t="s">
        <v>1364</v>
      </c>
      <c r="F300" s="80" t="s">
        <v>31</v>
      </c>
      <c r="G300" s="77" t="s">
        <v>1411</v>
      </c>
      <c r="H300" s="77"/>
    </row>
    <row r="301" spans="1:8" ht="27.75" x14ac:dyDescent="0.65">
      <c r="A301" s="142" t="s">
        <v>306</v>
      </c>
      <c r="B301" s="142" t="s">
        <v>307</v>
      </c>
      <c r="C301" s="135">
        <f>IFERROR(VLOOKUP(A301,'งบทดลอง รพ.'!$A$2:$C$600,3,0),0)</f>
        <v>0</v>
      </c>
      <c r="D301" s="22"/>
      <c r="E301" s="80" t="s">
        <v>1364</v>
      </c>
      <c r="F301" s="80" t="s">
        <v>31</v>
      </c>
      <c r="G301" s="77" t="s">
        <v>1411</v>
      </c>
      <c r="H301" s="77"/>
    </row>
    <row r="302" spans="1:8" ht="27.75" x14ac:dyDescent="0.65">
      <c r="A302" s="142" t="s">
        <v>308</v>
      </c>
      <c r="B302" s="142" t="s">
        <v>1502</v>
      </c>
      <c r="C302" s="135">
        <f>IFERROR(VLOOKUP(A302,'งบทดลอง รพ.'!$A$2:$C$600,3,0),0)</f>
        <v>0</v>
      </c>
      <c r="D302" s="22"/>
      <c r="E302" s="80" t="s">
        <v>1364</v>
      </c>
      <c r="F302" s="80" t="s">
        <v>31</v>
      </c>
      <c r="G302" s="77" t="s">
        <v>1411</v>
      </c>
      <c r="H302" s="77"/>
    </row>
    <row r="303" spans="1:8" ht="27.75" x14ac:dyDescent="0.65">
      <c r="A303" s="139" t="s">
        <v>1137</v>
      </c>
      <c r="B303" s="139" t="s">
        <v>1138</v>
      </c>
      <c r="C303" s="135">
        <f>IFERROR(VLOOKUP(A303,'งบทดลอง รพ.'!$A$2:$C$600,3,0),0)</f>
        <v>0</v>
      </c>
      <c r="D303" s="22"/>
      <c r="E303" s="80" t="s">
        <v>1364</v>
      </c>
      <c r="F303" s="80" t="s">
        <v>31</v>
      </c>
      <c r="G303" s="77" t="s">
        <v>1409</v>
      </c>
      <c r="H303" s="77"/>
    </row>
    <row r="304" spans="1:8" ht="27.75" x14ac:dyDescent="0.65">
      <c r="A304" s="139" t="s">
        <v>1139</v>
      </c>
      <c r="B304" s="139" t="s">
        <v>1140</v>
      </c>
      <c r="C304" s="135">
        <f>IFERROR(VLOOKUP(A304,'งบทดลอง รพ.'!$A$2:$C$600,3,0),0)</f>
        <v>0</v>
      </c>
      <c r="D304" s="22"/>
      <c r="E304" s="80" t="s">
        <v>1364</v>
      </c>
      <c r="F304" s="80" t="s">
        <v>31</v>
      </c>
      <c r="G304" s="77" t="s">
        <v>1409</v>
      </c>
      <c r="H304" s="77"/>
    </row>
    <row r="305" spans="1:8" ht="27.75" x14ac:dyDescent="0.65">
      <c r="A305" s="139" t="s">
        <v>1141</v>
      </c>
      <c r="B305" s="139" t="s">
        <v>1142</v>
      </c>
      <c r="C305" s="135">
        <f>IFERROR(VLOOKUP(A305,'งบทดลอง รพ.'!$A$2:$C$600,3,0),0)</f>
        <v>0</v>
      </c>
      <c r="D305" s="22"/>
      <c r="E305" s="80" t="s">
        <v>1364</v>
      </c>
      <c r="F305" s="80" t="s">
        <v>31</v>
      </c>
      <c r="G305" s="77" t="s">
        <v>1409</v>
      </c>
      <c r="H305" s="77"/>
    </row>
    <row r="306" spans="1:8" ht="27.75" x14ac:dyDescent="0.65">
      <c r="A306" s="139" t="s">
        <v>1143</v>
      </c>
      <c r="B306" s="139" t="s">
        <v>1144</v>
      </c>
      <c r="C306" s="135">
        <f>IFERROR(VLOOKUP(A306,'งบทดลอง รพ.'!$A$2:$C$600,3,0),0)</f>
        <v>0</v>
      </c>
      <c r="D306" s="22"/>
      <c r="E306" s="80" t="s">
        <v>1364</v>
      </c>
      <c r="F306" s="80" t="s">
        <v>31</v>
      </c>
      <c r="G306" s="77" t="s">
        <v>1409</v>
      </c>
      <c r="H306" s="77"/>
    </row>
    <row r="307" spans="1:8" ht="27.75" x14ac:dyDescent="0.65">
      <c r="A307" s="139" t="s">
        <v>1145</v>
      </c>
      <c r="B307" s="139" t="s">
        <v>1146</v>
      </c>
      <c r="C307" s="135">
        <f>IFERROR(VLOOKUP(A307,'งบทดลอง รพ.'!$A$2:$C$600,3,0),0)</f>
        <v>0</v>
      </c>
      <c r="D307" s="22"/>
      <c r="E307" s="80" t="s">
        <v>1364</v>
      </c>
      <c r="F307" s="80" t="s">
        <v>31</v>
      </c>
      <c r="G307" s="77" t="s">
        <v>1409</v>
      </c>
      <c r="H307" s="77"/>
    </row>
    <row r="308" spans="1:8" ht="27.75" x14ac:dyDescent="0.65">
      <c r="A308" s="142" t="s">
        <v>309</v>
      </c>
      <c r="B308" s="142" t="s">
        <v>310</v>
      </c>
      <c r="C308" s="135">
        <f>IFERROR(VLOOKUP(A308,'งบทดลอง รพ.'!$A$2:$C$600,3,0),0)</f>
        <v>0</v>
      </c>
      <c r="D308" s="22"/>
      <c r="E308" s="80" t="s">
        <v>1364</v>
      </c>
      <c r="F308" s="80" t="s">
        <v>31</v>
      </c>
      <c r="G308" s="77" t="s">
        <v>1411</v>
      </c>
      <c r="H308" s="77"/>
    </row>
    <row r="309" spans="1:8" ht="27.75" x14ac:dyDescent="0.65">
      <c r="A309" s="139" t="s">
        <v>1147</v>
      </c>
      <c r="B309" s="139" t="s">
        <v>1148</v>
      </c>
      <c r="C309" s="135">
        <f>IFERROR(VLOOKUP(A309,'งบทดลอง รพ.'!$A$2:$C$600,3,0),0)</f>
        <v>0</v>
      </c>
      <c r="D309" s="22"/>
      <c r="E309" s="80" t="s">
        <v>1364</v>
      </c>
      <c r="F309" s="80" t="s">
        <v>31</v>
      </c>
      <c r="G309" s="77" t="s">
        <v>1409</v>
      </c>
      <c r="H309" s="77"/>
    </row>
    <row r="310" spans="1:8" ht="27.75" x14ac:dyDescent="0.65">
      <c r="A310" s="142" t="s">
        <v>311</v>
      </c>
      <c r="B310" s="142" t="s">
        <v>312</v>
      </c>
      <c r="C310" s="135">
        <f>IFERROR(VLOOKUP(A310,'งบทดลอง รพ.'!$A$2:$C$600,3,0),0)</f>
        <v>0</v>
      </c>
      <c r="D310" s="22"/>
      <c r="E310" s="80" t="s">
        <v>1364</v>
      </c>
      <c r="F310" s="80" t="s">
        <v>31</v>
      </c>
      <c r="G310" s="77" t="s">
        <v>1411</v>
      </c>
      <c r="H310" s="77"/>
    </row>
    <row r="311" spans="1:8" ht="27.75" x14ac:dyDescent="0.65">
      <c r="A311" s="142" t="s">
        <v>313</v>
      </c>
      <c r="B311" s="142" t="s">
        <v>314</v>
      </c>
      <c r="C311" s="135">
        <f>IFERROR(VLOOKUP(A311,'งบทดลอง รพ.'!$A$2:$C$600,3,0),0)</f>
        <v>0</v>
      </c>
      <c r="D311" s="22"/>
      <c r="E311" s="80" t="s">
        <v>1364</v>
      </c>
      <c r="F311" s="80" t="s">
        <v>31</v>
      </c>
      <c r="G311" s="77" t="s">
        <v>1411</v>
      </c>
      <c r="H311" s="77"/>
    </row>
    <row r="312" spans="1:8" ht="27.75" x14ac:dyDescent="0.65">
      <c r="A312" s="139" t="s">
        <v>1149</v>
      </c>
      <c r="B312" s="139" t="s">
        <v>1150</v>
      </c>
      <c r="C312" s="135">
        <f>IFERROR(VLOOKUP(A312,'งบทดลอง รพ.'!$A$2:$C$600,3,0),0)</f>
        <v>0</v>
      </c>
      <c r="D312" s="22"/>
      <c r="E312" s="80" t="s">
        <v>1364</v>
      </c>
      <c r="F312" s="80" t="s">
        <v>31</v>
      </c>
      <c r="G312" s="77" t="s">
        <v>1409</v>
      </c>
      <c r="H312" s="77"/>
    </row>
    <row r="313" spans="1:8" ht="27.75" x14ac:dyDescent="0.65">
      <c r="A313" s="142" t="s">
        <v>315</v>
      </c>
      <c r="B313" s="142" t="s">
        <v>301</v>
      </c>
      <c r="C313" s="135">
        <f>IFERROR(VLOOKUP(A313,'งบทดลอง รพ.'!$A$2:$C$600,3,0),0)</f>
        <v>230000</v>
      </c>
      <c r="D313" s="22"/>
      <c r="E313" s="80" t="s">
        <v>1364</v>
      </c>
      <c r="F313" s="80" t="s">
        <v>31</v>
      </c>
      <c r="G313" s="77" t="s">
        <v>1411</v>
      </c>
      <c r="H313" s="77"/>
    </row>
    <row r="314" spans="1:8" ht="27.75" x14ac:dyDescent="0.65">
      <c r="A314" s="139" t="s">
        <v>1151</v>
      </c>
      <c r="B314" s="139" t="s">
        <v>1136</v>
      </c>
      <c r="C314" s="135">
        <f>IFERROR(VLOOKUP(A314,'งบทดลอง รพ.'!$A$2:$C$600,3,0),0)</f>
        <v>0</v>
      </c>
      <c r="D314" s="22"/>
      <c r="E314" s="80" t="s">
        <v>1364</v>
      </c>
      <c r="F314" s="80" t="s">
        <v>31</v>
      </c>
      <c r="G314" s="77" t="s">
        <v>1409</v>
      </c>
      <c r="H314" s="77"/>
    </row>
    <row r="315" spans="1:8" ht="27.75" x14ac:dyDescent="0.65">
      <c r="A315" s="142" t="s">
        <v>316</v>
      </c>
      <c r="B315" s="142" t="s">
        <v>317</v>
      </c>
      <c r="C315" s="135">
        <f>IFERROR(VLOOKUP(A315,'งบทดลอง รพ.'!$A$2:$C$600,3,0),0)</f>
        <v>0</v>
      </c>
      <c r="D315" s="22"/>
      <c r="E315" s="80" t="s">
        <v>1364</v>
      </c>
      <c r="F315" s="80" t="s">
        <v>31</v>
      </c>
      <c r="G315" s="77" t="s">
        <v>1411</v>
      </c>
      <c r="H315" s="77"/>
    </row>
    <row r="316" spans="1:8" ht="27.75" x14ac:dyDescent="0.65">
      <c r="A316" s="142" t="s">
        <v>933</v>
      </c>
      <c r="B316" s="142" t="s">
        <v>934</v>
      </c>
      <c r="C316" s="135">
        <f>IFERROR(VLOOKUP(A316,'งบทดลอง รพ.'!$A$2:$C$600,3,0),0)</f>
        <v>0</v>
      </c>
      <c r="D316" s="22"/>
      <c r="E316" s="80" t="s">
        <v>1364</v>
      </c>
      <c r="F316" s="80" t="s">
        <v>31</v>
      </c>
      <c r="G316" s="77" t="s">
        <v>1411</v>
      </c>
      <c r="H316" s="77"/>
    </row>
    <row r="317" spans="1:8" ht="27.75" x14ac:dyDescent="0.65">
      <c r="A317" s="142" t="s">
        <v>318</v>
      </c>
      <c r="B317" s="142" t="s">
        <v>319</v>
      </c>
      <c r="C317" s="135">
        <f>IFERROR(VLOOKUP(A317,'งบทดลอง รพ.'!$A$2:$C$600,3,0),0)</f>
        <v>0</v>
      </c>
      <c r="D317" s="22"/>
      <c r="E317" s="80" t="s">
        <v>1364</v>
      </c>
      <c r="F317" s="80" t="s">
        <v>31</v>
      </c>
      <c r="G317" s="77" t="s">
        <v>1411</v>
      </c>
      <c r="H317" s="77"/>
    </row>
    <row r="318" spans="1:8" ht="27.75" x14ac:dyDescent="0.65">
      <c r="A318" s="142" t="s">
        <v>320</v>
      </c>
      <c r="B318" s="142" t="s">
        <v>321</v>
      </c>
      <c r="C318" s="135">
        <f>IFERROR(VLOOKUP(A318,'งบทดลอง รพ.'!$A$2:$C$600,3,0),0)</f>
        <v>0</v>
      </c>
      <c r="D318" s="22"/>
      <c r="E318" s="80" t="s">
        <v>1364</v>
      </c>
      <c r="F318" s="80" t="s">
        <v>31</v>
      </c>
      <c r="G318" s="77" t="s">
        <v>1411</v>
      </c>
      <c r="H318" s="77"/>
    </row>
    <row r="319" spans="1:8" ht="27.75" x14ac:dyDescent="0.65">
      <c r="A319" s="142" t="s">
        <v>322</v>
      </c>
      <c r="B319" s="142" t="s">
        <v>323</v>
      </c>
      <c r="C319" s="135">
        <f>IFERROR(VLOOKUP(A319,'งบทดลอง รพ.'!$A$2:$C$600,3,0),0)</f>
        <v>0</v>
      </c>
      <c r="D319" s="22"/>
      <c r="E319" s="80" t="s">
        <v>1364</v>
      </c>
      <c r="F319" s="80" t="s">
        <v>31</v>
      </c>
      <c r="G319" s="77" t="s">
        <v>1411</v>
      </c>
      <c r="H319" s="77"/>
    </row>
    <row r="320" spans="1:8" ht="27.75" x14ac:dyDescent="0.65">
      <c r="A320" s="142" t="s">
        <v>324</v>
      </c>
      <c r="B320" s="142" t="s">
        <v>325</v>
      </c>
      <c r="C320" s="135">
        <f>IFERROR(VLOOKUP(A320,'งบทดลอง รพ.'!$A$2:$C$600,3,0),0)</f>
        <v>300000</v>
      </c>
      <c r="D320" s="22"/>
      <c r="E320" s="80" t="s">
        <v>1364</v>
      </c>
      <c r="F320" s="80" t="s">
        <v>31</v>
      </c>
      <c r="G320" s="77" t="s">
        <v>1411</v>
      </c>
      <c r="H320" s="77"/>
    </row>
    <row r="321" spans="1:8" ht="27.75" x14ac:dyDescent="0.65">
      <c r="A321" s="139" t="s">
        <v>1152</v>
      </c>
      <c r="B321" s="139" t="s">
        <v>1153</v>
      </c>
      <c r="C321" s="135">
        <f>IFERROR(VLOOKUP(A321,'งบทดลอง รพ.'!$A$2:$C$600,3,0),0)</f>
        <v>0</v>
      </c>
      <c r="D321" s="22"/>
      <c r="E321" s="80" t="s">
        <v>1364</v>
      </c>
      <c r="F321" s="80" t="s">
        <v>31</v>
      </c>
      <c r="G321" s="77" t="s">
        <v>1409</v>
      </c>
      <c r="H321" s="77"/>
    </row>
    <row r="322" spans="1:8" ht="27.75" x14ac:dyDescent="0.65">
      <c r="A322" s="139" t="s">
        <v>1154</v>
      </c>
      <c r="B322" s="139" t="s">
        <v>1155</v>
      </c>
      <c r="C322" s="135">
        <f>IFERROR(VLOOKUP(A322,'งบทดลอง รพ.'!$A$2:$C$600,3,0),0)</f>
        <v>0</v>
      </c>
      <c r="D322" s="22"/>
      <c r="E322" s="80" t="s">
        <v>1364</v>
      </c>
      <c r="F322" s="80" t="s">
        <v>31</v>
      </c>
      <c r="G322" s="77" t="s">
        <v>1409</v>
      </c>
      <c r="H322" s="77"/>
    </row>
    <row r="323" spans="1:8" ht="27.75" x14ac:dyDescent="0.65">
      <c r="A323" s="142" t="s">
        <v>326</v>
      </c>
      <c r="B323" s="142" t="s">
        <v>327</v>
      </c>
      <c r="C323" s="135">
        <f>IFERROR(VLOOKUP(A323,'งบทดลอง รพ.'!$A$2:$C$600,3,0),0)</f>
        <v>0</v>
      </c>
      <c r="D323" s="22"/>
      <c r="E323" s="80" t="s">
        <v>1364</v>
      </c>
      <c r="F323" s="80" t="s">
        <v>31</v>
      </c>
      <c r="G323" s="77" t="s">
        <v>1411</v>
      </c>
      <c r="H323" s="77"/>
    </row>
    <row r="324" spans="1:8" ht="27.75" x14ac:dyDescent="0.65">
      <c r="A324" s="142" t="s">
        <v>328</v>
      </c>
      <c r="B324" s="142" t="s">
        <v>329</v>
      </c>
      <c r="C324" s="135">
        <f>IFERROR(VLOOKUP(A324,'งบทดลอง รพ.'!$A$2:$C$600,3,0),0)</f>
        <v>130000</v>
      </c>
      <c r="D324" s="22"/>
      <c r="E324" s="80" t="s">
        <v>1372</v>
      </c>
      <c r="F324" s="80" t="s">
        <v>33</v>
      </c>
      <c r="G324" s="77" t="s">
        <v>1411</v>
      </c>
      <c r="H324" s="77"/>
    </row>
    <row r="325" spans="1:8" ht="27.75" x14ac:dyDescent="0.65">
      <c r="A325" s="142" t="s">
        <v>330</v>
      </c>
      <c r="B325" s="142" t="s">
        <v>331</v>
      </c>
      <c r="C325" s="135">
        <f>IFERROR(VLOOKUP(A325,'งบทดลอง รพ.'!$A$2:$C$600,3,0),0)</f>
        <v>100000</v>
      </c>
      <c r="D325" s="22"/>
      <c r="E325" s="80" t="s">
        <v>1372</v>
      </c>
      <c r="F325" s="80" t="s">
        <v>33</v>
      </c>
      <c r="G325" s="77" t="s">
        <v>1411</v>
      </c>
      <c r="H325" s="77"/>
    </row>
    <row r="326" spans="1:8" ht="27.75" x14ac:dyDescent="0.65">
      <c r="A326" s="142" t="s">
        <v>332</v>
      </c>
      <c r="B326" s="142" t="s">
        <v>333</v>
      </c>
      <c r="C326" s="135">
        <f>IFERROR(VLOOKUP(A326,'งบทดลอง รพ.'!$A$2:$C$600,3,0),0)</f>
        <v>70000</v>
      </c>
      <c r="D326" s="22"/>
      <c r="E326" s="80" t="s">
        <v>1372</v>
      </c>
      <c r="F326" s="80" t="s">
        <v>33</v>
      </c>
      <c r="G326" s="77" t="s">
        <v>1411</v>
      </c>
      <c r="H326" s="77"/>
    </row>
    <row r="327" spans="1:8" ht="27.75" x14ac:dyDescent="0.65">
      <c r="A327" s="139" t="s">
        <v>1156</v>
      </c>
      <c r="B327" s="139" t="s">
        <v>1157</v>
      </c>
      <c r="C327" s="135">
        <f>IFERROR(VLOOKUP(A327,'งบทดลอง รพ.'!$A$2:$C$600,3,0),0)</f>
        <v>0</v>
      </c>
      <c r="D327" s="22"/>
      <c r="E327" s="80" t="s">
        <v>1372</v>
      </c>
      <c r="F327" s="80" t="s">
        <v>33</v>
      </c>
      <c r="G327" s="77" t="s">
        <v>1409</v>
      </c>
      <c r="H327" s="77"/>
    </row>
    <row r="328" spans="1:8" ht="27.75" x14ac:dyDescent="0.65">
      <c r="A328" s="139" t="s">
        <v>1158</v>
      </c>
      <c r="B328" s="139" t="s">
        <v>1159</v>
      </c>
      <c r="C328" s="135">
        <f>IFERROR(VLOOKUP(A328,'งบทดลอง รพ.'!$A$2:$C$600,3,0),0)</f>
        <v>0</v>
      </c>
      <c r="D328" s="22"/>
      <c r="E328" s="80" t="s">
        <v>1372</v>
      </c>
      <c r="F328" s="80" t="s">
        <v>33</v>
      </c>
      <c r="G328" s="77" t="s">
        <v>1409</v>
      </c>
      <c r="H328" s="77"/>
    </row>
    <row r="329" spans="1:8" ht="27.75" x14ac:dyDescent="0.65">
      <c r="A329" s="139" t="s">
        <v>1160</v>
      </c>
      <c r="B329" s="139" t="s">
        <v>1161</v>
      </c>
      <c r="C329" s="135">
        <f>IFERROR(VLOOKUP(A329,'งบทดลอง รพ.'!$A$2:$C$600,3,0),0)</f>
        <v>0</v>
      </c>
      <c r="D329" s="22"/>
      <c r="E329" s="80" t="s">
        <v>1372</v>
      </c>
      <c r="F329" s="80" t="s">
        <v>33</v>
      </c>
      <c r="G329" s="77" t="s">
        <v>1409</v>
      </c>
      <c r="H329" s="77"/>
    </row>
    <row r="330" spans="1:8" ht="27.75" x14ac:dyDescent="0.65">
      <c r="A330" s="142" t="s">
        <v>935</v>
      </c>
      <c r="B330" s="142" t="s">
        <v>399</v>
      </c>
      <c r="C330" s="135">
        <f>IFERROR(VLOOKUP(A330,'งบทดลอง รพ.'!$A$2:$C$600,3,0),0)</f>
        <v>0</v>
      </c>
      <c r="D330" s="22"/>
      <c r="E330" s="80" t="s">
        <v>1384</v>
      </c>
      <c r="F330" s="80" t="s">
        <v>37</v>
      </c>
      <c r="G330" s="77" t="s">
        <v>1411</v>
      </c>
      <c r="H330" s="77"/>
    </row>
    <row r="331" spans="1:8" ht="27.75" x14ac:dyDescent="0.65">
      <c r="A331" s="142" t="s">
        <v>936</v>
      </c>
      <c r="B331" s="142" t="s">
        <v>400</v>
      </c>
      <c r="C331" s="135">
        <f>IFERROR(VLOOKUP(A331,'งบทดลอง รพ.'!$A$2:$C$600,3,0),0)</f>
        <v>0</v>
      </c>
      <c r="D331" s="22"/>
      <c r="E331" s="80" t="s">
        <v>1384</v>
      </c>
      <c r="F331" s="80" t="s">
        <v>37</v>
      </c>
      <c r="G331" s="77" t="s">
        <v>1411</v>
      </c>
      <c r="H331" s="77"/>
    </row>
    <row r="332" spans="1:8" ht="27.75" x14ac:dyDescent="0.65">
      <c r="A332" s="142" t="s">
        <v>937</v>
      </c>
      <c r="B332" s="142" t="s">
        <v>401</v>
      </c>
      <c r="C332" s="135">
        <f>IFERROR(VLOOKUP(A332,'งบทดลอง รพ.'!$A$2:$C$600,3,0),0)</f>
        <v>0</v>
      </c>
      <c r="D332" s="22"/>
      <c r="E332" s="80" t="s">
        <v>1384</v>
      </c>
      <c r="F332" s="80" t="s">
        <v>37</v>
      </c>
      <c r="G332" s="77" t="s">
        <v>1411</v>
      </c>
      <c r="H332" s="77"/>
    </row>
    <row r="333" spans="1:8" ht="27.75" x14ac:dyDescent="0.65">
      <c r="A333" s="142" t="s">
        <v>938</v>
      </c>
      <c r="B333" s="142" t="s">
        <v>402</v>
      </c>
      <c r="C333" s="135">
        <f>IFERROR(VLOOKUP(A333,'งบทดลอง รพ.'!$A$2:$C$600,3,0),0)</f>
        <v>0</v>
      </c>
      <c r="D333" s="22"/>
      <c r="E333" s="80" t="s">
        <v>1384</v>
      </c>
      <c r="F333" s="80" t="s">
        <v>37</v>
      </c>
      <c r="G333" s="77" t="s">
        <v>1411</v>
      </c>
      <c r="H333" s="77"/>
    </row>
    <row r="334" spans="1:8" ht="27.75" x14ac:dyDescent="0.65">
      <c r="A334" s="142" t="s">
        <v>939</v>
      </c>
      <c r="B334" s="142" t="s">
        <v>403</v>
      </c>
      <c r="C334" s="135">
        <f>IFERROR(VLOOKUP(A334,'งบทดลอง รพ.'!$A$2:$C$600,3,0),0)</f>
        <v>0</v>
      </c>
      <c r="D334" s="22"/>
      <c r="E334" s="80" t="s">
        <v>1384</v>
      </c>
      <c r="F334" s="80" t="s">
        <v>37</v>
      </c>
      <c r="G334" s="77" t="s">
        <v>1411</v>
      </c>
      <c r="H334" s="77"/>
    </row>
    <row r="335" spans="1:8" ht="27.75" x14ac:dyDescent="0.65">
      <c r="A335" s="142" t="s">
        <v>940</v>
      </c>
      <c r="B335" s="142" t="s">
        <v>404</v>
      </c>
      <c r="C335" s="135">
        <f>IFERROR(VLOOKUP(A335,'งบทดลอง รพ.'!$A$2:$C$600,3,0),0)</f>
        <v>0</v>
      </c>
      <c r="D335" s="22"/>
      <c r="E335" s="80" t="s">
        <v>1384</v>
      </c>
      <c r="F335" s="80" t="s">
        <v>37</v>
      </c>
      <c r="G335" s="77" t="s">
        <v>1411</v>
      </c>
      <c r="H335" s="77"/>
    </row>
    <row r="336" spans="1:8" ht="27.75" x14ac:dyDescent="0.65">
      <c r="A336" s="142" t="s">
        <v>941</v>
      </c>
      <c r="B336" s="142" t="s">
        <v>409</v>
      </c>
      <c r="C336" s="135">
        <f>IFERROR(VLOOKUP(A336,'งบทดลอง รพ.'!$A$2:$C$600,3,0),0)</f>
        <v>0</v>
      </c>
      <c r="D336" s="22"/>
      <c r="E336" s="80" t="s">
        <v>1384</v>
      </c>
      <c r="F336" s="80" t="s">
        <v>37</v>
      </c>
      <c r="G336" s="77" t="s">
        <v>1411</v>
      </c>
      <c r="H336" s="77"/>
    </row>
    <row r="337" spans="1:8" ht="27.75" x14ac:dyDescent="0.65">
      <c r="A337" s="142" t="s">
        <v>942</v>
      </c>
      <c r="B337" s="142" t="s">
        <v>410</v>
      </c>
      <c r="C337" s="135">
        <f>IFERROR(VLOOKUP(A337,'งบทดลอง รพ.'!$A$2:$C$600,3,0),0)</f>
        <v>0</v>
      </c>
      <c r="D337" s="22"/>
      <c r="E337" s="80" t="s">
        <v>1384</v>
      </c>
      <c r="F337" s="80" t="s">
        <v>37</v>
      </c>
      <c r="G337" s="77" t="s">
        <v>1411</v>
      </c>
      <c r="H337" s="77"/>
    </row>
    <row r="338" spans="1:8" ht="27.75" x14ac:dyDescent="0.65">
      <c r="A338" s="142" t="s">
        <v>943</v>
      </c>
      <c r="B338" s="142" t="s">
        <v>411</v>
      </c>
      <c r="C338" s="135">
        <f>IFERROR(VLOOKUP(A338,'งบทดลอง รพ.'!$A$2:$C$600,3,0),0)</f>
        <v>0</v>
      </c>
      <c r="D338" s="22"/>
      <c r="E338" s="80" t="s">
        <v>1384</v>
      </c>
      <c r="F338" s="80" t="s">
        <v>37</v>
      </c>
      <c r="G338" s="77" t="s">
        <v>1411</v>
      </c>
      <c r="H338" s="77"/>
    </row>
    <row r="339" spans="1:8" ht="27.75" x14ac:dyDescent="0.65">
      <c r="A339" s="142" t="s">
        <v>334</v>
      </c>
      <c r="B339" s="142" t="s">
        <v>335</v>
      </c>
      <c r="C339" s="135">
        <f>IFERROR(VLOOKUP(A339,'งบทดลอง รพ.'!$A$2:$C$600,3,0),0)</f>
        <v>150000</v>
      </c>
      <c r="D339" s="22"/>
      <c r="E339" s="80" t="s">
        <v>1374</v>
      </c>
      <c r="F339" s="80" t="s">
        <v>33</v>
      </c>
      <c r="G339" s="77" t="s">
        <v>1411</v>
      </c>
      <c r="H339" s="77"/>
    </row>
    <row r="340" spans="1:8" ht="27.75" x14ac:dyDescent="0.65">
      <c r="A340" s="142" t="s">
        <v>336</v>
      </c>
      <c r="B340" s="142" t="s">
        <v>337</v>
      </c>
      <c r="C340" s="135">
        <f>IFERROR(VLOOKUP(A340,'งบทดลอง รพ.'!$A$2:$C$600,3,0),0)</f>
        <v>30000</v>
      </c>
      <c r="D340" s="22"/>
      <c r="E340" s="80" t="s">
        <v>1374</v>
      </c>
      <c r="F340" s="80" t="s">
        <v>33</v>
      </c>
      <c r="G340" s="77" t="s">
        <v>1411</v>
      </c>
      <c r="H340" s="77"/>
    </row>
    <row r="341" spans="1:8" ht="27.75" x14ac:dyDescent="0.65">
      <c r="A341" s="142" t="s">
        <v>338</v>
      </c>
      <c r="B341" s="142" t="s">
        <v>339</v>
      </c>
      <c r="C341" s="135">
        <f>IFERROR(VLOOKUP(A341,'งบทดลอง รพ.'!$A$2:$C$600,3,0),0)</f>
        <v>274347.36</v>
      </c>
      <c r="D341" s="22"/>
      <c r="E341" s="80" t="s">
        <v>1374</v>
      </c>
      <c r="F341" s="80" t="s">
        <v>33</v>
      </c>
      <c r="G341" s="77" t="s">
        <v>1411</v>
      </c>
      <c r="H341" s="77"/>
    </row>
    <row r="342" spans="1:8" ht="27.75" x14ac:dyDescent="0.65">
      <c r="A342" s="142" t="s">
        <v>340</v>
      </c>
      <c r="B342" s="142" t="s">
        <v>341</v>
      </c>
      <c r="C342" s="135">
        <f>IFERROR(VLOOKUP(A342,'งบทดลอง รพ.'!$A$2:$C$600,3,0),0)</f>
        <v>20000</v>
      </c>
      <c r="D342" s="22"/>
      <c r="E342" s="80" t="s">
        <v>1374</v>
      </c>
      <c r="F342" s="80" t="s">
        <v>33</v>
      </c>
      <c r="G342" s="77" t="s">
        <v>1411</v>
      </c>
      <c r="H342" s="77"/>
    </row>
    <row r="343" spans="1:8" ht="27.75" x14ac:dyDescent="0.65">
      <c r="A343" s="142" t="s">
        <v>342</v>
      </c>
      <c r="B343" s="142" t="s">
        <v>343</v>
      </c>
      <c r="C343" s="135">
        <f>IFERROR(VLOOKUP(A343,'งบทดลอง รพ.'!$A$2:$C$600,3,0),0)</f>
        <v>10000</v>
      </c>
      <c r="D343" s="22"/>
      <c r="E343" s="80" t="s">
        <v>1374</v>
      </c>
      <c r="F343" s="80" t="s">
        <v>33</v>
      </c>
      <c r="G343" s="77" t="s">
        <v>1411</v>
      </c>
      <c r="H343" s="77"/>
    </row>
    <row r="344" spans="1:8" ht="27.75" x14ac:dyDescent="0.65">
      <c r="A344" s="142" t="s">
        <v>344</v>
      </c>
      <c r="B344" s="142" t="s">
        <v>345</v>
      </c>
      <c r="C344" s="135">
        <f>IFERROR(VLOOKUP(A344,'งบทดลอง รพ.'!$A$2:$C$600,3,0),0)</f>
        <v>200000</v>
      </c>
      <c r="D344" s="22"/>
      <c r="E344" s="80" t="s">
        <v>1374</v>
      </c>
      <c r="F344" s="80" t="s">
        <v>33</v>
      </c>
      <c r="G344" s="77" t="s">
        <v>1411</v>
      </c>
      <c r="H344" s="77"/>
    </row>
    <row r="345" spans="1:8" ht="27.75" x14ac:dyDescent="0.65">
      <c r="A345" s="142" t="s">
        <v>346</v>
      </c>
      <c r="B345" s="142" t="s">
        <v>347</v>
      </c>
      <c r="C345" s="135">
        <f>IFERROR(VLOOKUP(A345,'งบทดลอง รพ.'!$A$2:$C$600,3,0),0)</f>
        <v>55000</v>
      </c>
      <c r="D345" s="22"/>
      <c r="E345" s="80" t="s">
        <v>1374</v>
      </c>
      <c r="F345" s="80" t="s">
        <v>33</v>
      </c>
      <c r="G345" s="77" t="s">
        <v>1411</v>
      </c>
      <c r="H345" s="77"/>
    </row>
    <row r="346" spans="1:8" ht="27.75" x14ac:dyDescent="0.65">
      <c r="A346" s="142" t="s">
        <v>348</v>
      </c>
      <c r="B346" s="142" t="s">
        <v>349</v>
      </c>
      <c r="C346" s="135">
        <f>IFERROR(VLOOKUP(A346,'งบทดลอง รพ.'!$A$2:$C$600,3,0),0)</f>
        <v>50000</v>
      </c>
      <c r="D346" s="22"/>
      <c r="E346" s="80" t="s">
        <v>1374</v>
      </c>
      <c r="F346" s="80" t="s">
        <v>33</v>
      </c>
      <c r="G346" s="77" t="s">
        <v>1411</v>
      </c>
      <c r="H346" s="77"/>
    </row>
    <row r="347" spans="1:8" ht="27.75" x14ac:dyDescent="0.65">
      <c r="A347" s="142" t="s">
        <v>350</v>
      </c>
      <c r="B347" s="142" t="s">
        <v>351</v>
      </c>
      <c r="C347" s="135">
        <f>IFERROR(VLOOKUP(A347,'งบทดลอง รพ.'!$A$2:$C$600,3,0),0)</f>
        <v>200000</v>
      </c>
      <c r="D347" s="22"/>
      <c r="E347" s="80" t="s">
        <v>1376</v>
      </c>
      <c r="F347" s="80" t="s">
        <v>33</v>
      </c>
      <c r="G347" s="77" t="s">
        <v>1411</v>
      </c>
      <c r="H347" s="77"/>
    </row>
    <row r="348" spans="1:8" ht="27.75" x14ac:dyDescent="0.65">
      <c r="A348" s="142" t="s">
        <v>352</v>
      </c>
      <c r="B348" s="142" t="s">
        <v>353</v>
      </c>
      <c r="C348" s="135">
        <f>IFERROR(VLOOKUP(A348,'งบทดลอง รพ.'!$A$2:$C$600,3,0),0)</f>
        <v>0</v>
      </c>
      <c r="D348" s="22"/>
      <c r="E348" s="80" t="s">
        <v>1376</v>
      </c>
      <c r="F348" s="80" t="s">
        <v>33</v>
      </c>
      <c r="G348" s="77" t="s">
        <v>1411</v>
      </c>
      <c r="H348" s="77"/>
    </row>
    <row r="349" spans="1:8" ht="27.75" x14ac:dyDescent="0.65">
      <c r="A349" s="142" t="s">
        <v>354</v>
      </c>
      <c r="B349" s="142" t="s">
        <v>1503</v>
      </c>
      <c r="C349" s="135">
        <f>IFERROR(VLOOKUP(A349,'งบทดลอง รพ.'!$A$2:$C$600,3,0),0)</f>
        <v>50000</v>
      </c>
      <c r="D349" s="22"/>
      <c r="E349" s="80" t="s">
        <v>1376</v>
      </c>
      <c r="F349" s="80" t="s">
        <v>33</v>
      </c>
      <c r="G349" s="77" t="s">
        <v>1411</v>
      </c>
      <c r="H349" s="77"/>
    </row>
    <row r="350" spans="1:8" ht="27.75" x14ac:dyDescent="0.65">
      <c r="A350" s="142" t="s">
        <v>355</v>
      </c>
      <c r="B350" s="142" t="s">
        <v>356</v>
      </c>
      <c r="C350" s="135">
        <f>IFERROR(VLOOKUP(A350,'งบทดลอง รพ.'!$A$2:$C$600,3,0),0)</f>
        <v>150000</v>
      </c>
      <c r="D350" s="22"/>
      <c r="E350" s="80" t="s">
        <v>1376</v>
      </c>
      <c r="F350" s="80" t="s">
        <v>33</v>
      </c>
      <c r="G350" s="77" t="s">
        <v>1411</v>
      </c>
      <c r="H350" s="77"/>
    </row>
    <row r="351" spans="1:8" ht="27.75" x14ac:dyDescent="0.65">
      <c r="A351" s="142" t="s">
        <v>357</v>
      </c>
      <c r="B351" s="142" t="s">
        <v>358</v>
      </c>
      <c r="C351" s="135">
        <f>IFERROR(VLOOKUP(A351,'งบทดลอง รพ.'!$A$2:$C$600,3,0),0)</f>
        <v>0</v>
      </c>
      <c r="D351" s="22"/>
      <c r="E351" s="80" t="s">
        <v>1376</v>
      </c>
      <c r="F351" s="80" t="s">
        <v>33</v>
      </c>
      <c r="G351" s="77" t="s">
        <v>1411</v>
      </c>
      <c r="H351" s="77"/>
    </row>
    <row r="352" spans="1:8" ht="27.75" x14ac:dyDescent="0.65">
      <c r="A352" s="142" t="s">
        <v>944</v>
      </c>
      <c r="B352" s="142" t="s">
        <v>945</v>
      </c>
      <c r="C352" s="135">
        <f>IFERROR(VLOOKUP(A352,'งบทดลอง รพ.'!$A$2:$C$600,3,0),0)</f>
        <v>0</v>
      </c>
      <c r="D352" s="22"/>
      <c r="E352" s="80" t="s">
        <v>1384</v>
      </c>
      <c r="F352" s="80" t="s">
        <v>37</v>
      </c>
      <c r="G352" s="77" t="s">
        <v>1411</v>
      </c>
      <c r="H352" s="77"/>
    </row>
    <row r="353" spans="1:8" ht="27.75" x14ac:dyDescent="0.65">
      <c r="A353" s="142" t="s">
        <v>359</v>
      </c>
      <c r="B353" s="142" t="s">
        <v>360</v>
      </c>
      <c r="C353" s="135">
        <f>IFERROR(VLOOKUP(A353,'งบทดลอง รพ.'!$A$2:$C$600,3,0),0)</f>
        <v>0</v>
      </c>
      <c r="D353" s="22"/>
      <c r="E353" s="80" t="s">
        <v>1378</v>
      </c>
      <c r="F353" s="80" t="s">
        <v>33</v>
      </c>
      <c r="G353" s="77" t="s">
        <v>1411</v>
      </c>
      <c r="H353" s="77"/>
    </row>
    <row r="354" spans="1:8" ht="27.75" x14ac:dyDescent="0.65">
      <c r="A354" s="142" t="s">
        <v>361</v>
      </c>
      <c r="B354" s="142" t="s">
        <v>362</v>
      </c>
      <c r="C354" s="135">
        <f>IFERROR(VLOOKUP(A354,'งบทดลอง รพ.'!$A$2:$C$600,3,0),0)</f>
        <v>0</v>
      </c>
      <c r="D354" s="22"/>
      <c r="E354" s="80" t="s">
        <v>1378</v>
      </c>
      <c r="F354" s="80" t="s">
        <v>33</v>
      </c>
      <c r="G354" s="77" t="s">
        <v>1411</v>
      </c>
      <c r="H354" s="77"/>
    </row>
    <row r="355" spans="1:8" ht="27.75" x14ac:dyDescent="0.65">
      <c r="A355" s="142" t="s">
        <v>363</v>
      </c>
      <c r="B355" s="142" t="s">
        <v>364</v>
      </c>
      <c r="C355" s="135">
        <f>IFERROR(VLOOKUP(A355,'งบทดลอง รพ.'!$A$2:$C$600,3,0),0)</f>
        <v>0</v>
      </c>
      <c r="D355" s="22"/>
      <c r="E355" s="80" t="s">
        <v>1378</v>
      </c>
      <c r="F355" s="80" t="s">
        <v>33</v>
      </c>
      <c r="G355" s="77" t="s">
        <v>1411</v>
      </c>
      <c r="H355" s="77"/>
    </row>
    <row r="356" spans="1:8" ht="27.75" x14ac:dyDescent="0.65">
      <c r="A356" s="142" t="s">
        <v>365</v>
      </c>
      <c r="B356" s="142" t="s">
        <v>366</v>
      </c>
      <c r="C356" s="135">
        <f>IFERROR(VLOOKUP(A356,'งบทดลอง รพ.'!$A$2:$C$600,3,0),0)</f>
        <v>0</v>
      </c>
      <c r="D356" s="22"/>
      <c r="E356" s="80" t="s">
        <v>1378</v>
      </c>
      <c r="F356" s="80" t="s">
        <v>33</v>
      </c>
      <c r="G356" s="77" t="s">
        <v>1411</v>
      </c>
      <c r="H356" s="77"/>
    </row>
    <row r="357" spans="1:8" ht="27.75" x14ac:dyDescent="0.65">
      <c r="A357" s="142" t="s">
        <v>367</v>
      </c>
      <c r="B357" s="142" t="s">
        <v>368</v>
      </c>
      <c r="C357" s="135">
        <f>IFERROR(VLOOKUP(A357,'งบทดลอง รพ.'!$A$2:$C$600,3,0),0)</f>
        <v>0</v>
      </c>
      <c r="D357" s="22"/>
      <c r="E357" s="80" t="s">
        <v>1378</v>
      </c>
      <c r="F357" s="80" t="s">
        <v>33</v>
      </c>
      <c r="G357" s="77" t="s">
        <v>1411</v>
      </c>
      <c r="H357" s="77"/>
    </row>
    <row r="358" spans="1:8" ht="27.75" x14ac:dyDescent="0.65">
      <c r="A358" s="142" t="s">
        <v>369</v>
      </c>
      <c r="B358" s="142" t="s">
        <v>370</v>
      </c>
      <c r="C358" s="135">
        <f>IFERROR(VLOOKUP(A358,'งบทดลอง รพ.'!$A$2:$C$600,3,0),0)</f>
        <v>78445.05</v>
      </c>
      <c r="D358" s="22"/>
      <c r="E358" s="80" t="s">
        <v>1378</v>
      </c>
      <c r="F358" s="80" t="s">
        <v>33</v>
      </c>
      <c r="G358" s="77" t="s">
        <v>1411</v>
      </c>
      <c r="H358" s="77"/>
    </row>
    <row r="359" spans="1:8" ht="27.75" x14ac:dyDescent="0.65">
      <c r="A359" s="142" t="s">
        <v>371</v>
      </c>
      <c r="B359" s="142" t="s">
        <v>1504</v>
      </c>
      <c r="C359" s="135">
        <f>IFERROR(VLOOKUP(A359,'งบทดลอง รพ.'!$A$2:$C$600,3,0),0)</f>
        <v>0</v>
      </c>
      <c r="D359" s="22"/>
      <c r="E359" s="80" t="s">
        <v>1380</v>
      </c>
      <c r="F359" s="80" t="s">
        <v>33</v>
      </c>
      <c r="G359" s="77" t="s">
        <v>1411</v>
      </c>
      <c r="H359" s="77"/>
    </row>
    <row r="360" spans="1:8" ht="27.75" x14ac:dyDescent="0.65">
      <c r="A360" s="142" t="s">
        <v>373</v>
      </c>
      <c r="B360" s="142" t="s">
        <v>1505</v>
      </c>
      <c r="C360" s="135">
        <f>IFERROR(VLOOKUP(A360,'งบทดลอง รพ.'!$A$2:$C$600,3,0),0)</f>
        <v>1000000</v>
      </c>
      <c r="D360" s="22"/>
      <c r="E360" s="80" t="s">
        <v>1378</v>
      </c>
      <c r="F360" s="80" t="s">
        <v>33</v>
      </c>
      <c r="G360" s="77" t="s">
        <v>1411</v>
      </c>
      <c r="H360" s="77"/>
    </row>
    <row r="361" spans="1:8" ht="27.75" x14ac:dyDescent="0.65">
      <c r="A361" s="142" t="s">
        <v>374</v>
      </c>
      <c r="B361" s="142" t="s">
        <v>375</v>
      </c>
      <c r="C361" s="135">
        <f>IFERROR(VLOOKUP(A361,'งบทดลอง รพ.'!$A$2:$C$600,3,0),0)</f>
        <v>1422255</v>
      </c>
      <c r="D361" s="22"/>
      <c r="E361" s="80" t="s">
        <v>1380</v>
      </c>
      <c r="F361" s="80" t="s">
        <v>33</v>
      </c>
      <c r="G361" s="77" t="s">
        <v>1411</v>
      </c>
      <c r="H361" s="77"/>
    </row>
    <row r="362" spans="1:8" ht="27.75" x14ac:dyDescent="0.65">
      <c r="A362" s="142" t="s">
        <v>376</v>
      </c>
      <c r="B362" s="142" t="s">
        <v>377</v>
      </c>
      <c r="C362" s="135">
        <f>IFERROR(VLOOKUP(A362,'งบทดลอง รพ.'!$A$2:$C$600,3,0),0)</f>
        <v>300000</v>
      </c>
      <c r="D362" s="22"/>
      <c r="E362" s="80" t="s">
        <v>1380</v>
      </c>
      <c r="F362" s="80" t="s">
        <v>33</v>
      </c>
      <c r="G362" s="77" t="s">
        <v>1411</v>
      </c>
      <c r="H362" s="77"/>
    </row>
    <row r="363" spans="1:8" ht="27.75" x14ac:dyDescent="0.65">
      <c r="A363" s="142" t="s">
        <v>378</v>
      </c>
      <c r="B363" s="142" t="s">
        <v>379</v>
      </c>
      <c r="C363" s="135">
        <f>IFERROR(VLOOKUP(A363,'งบทดลอง รพ.'!$A$2:$C$600,3,0),0)</f>
        <v>0</v>
      </c>
      <c r="D363" s="22"/>
      <c r="E363" s="80" t="s">
        <v>1372</v>
      </c>
      <c r="F363" s="80" t="s">
        <v>33</v>
      </c>
      <c r="G363" s="77" t="s">
        <v>1411</v>
      </c>
      <c r="H363" s="77"/>
    </row>
    <row r="364" spans="1:8" ht="27.75" x14ac:dyDescent="0.65">
      <c r="A364" s="142" t="s">
        <v>380</v>
      </c>
      <c r="B364" s="142" t="s">
        <v>381</v>
      </c>
      <c r="C364" s="135">
        <f>IFERROR(VLOOKUP(A364,'งบทดลอง รพ.'!$A$2:$C$600,3,0),0)</f>
        <v>0</v>
      </c>
      <c r="D364" s="22"/>
      <c r="E364" s="80" t="s">
        <v>1372</v>
      </c>
      <c r="F364" s="80" t="s">
        <v>33</v>
      </c>
      <c r="G364" s="77" t="s">
        <v>1411</v>
      </c>
      <c r="H364" s="77"/>
    </row>
    <row r="365" spans="1:8" ht="27.75" x14ac:dyDescent="0.65">
      <c r="A365" s="142" t="s">
        <v>390</v>
      </c>
      <c r="B365" s="142" t="s">
        <v>391</v>
      </c>
      <c r="C365" s="135">
        <f>IFERROR(VLOOKUP(A365,'งบทดลอง รพ.'!$A$2:$C$600,3,0),0)</f>
        <v>3155031.26</v>
      </c>
      <c r="D365" s="22"/>
      <c r="E365" s="80" t="s">
        <v>1382</v>
      </c>
      <c r="F365" s="80" t="s">
        <v>35</v>
      </c>
      <c r="G365" s="77" t="s">
        <v>1411</v>
      </c>
      <c r="H365" s="77"/>
    </row>
    <row r="366" spans="1:8" ht="27.75" x14ac:dyDescent="0.65">
      <c r="A366" s="142" t="s">
        <v>392</v>
      </c>
      <c r="B366" s="142" t="s">
        <v>1506</v>
      </c>
      <c r="C366" s="135">
        <f>IFERROR(VLOOKUP(A366,'งบทดลอง รพ.'!$A$2:$C$600,3,0),0)</f>
        <v>476981.09</v>
      </c>
      <c r="D366" s="22"/>
      <c r="E366" s="80" t="s">
        <v>1382</v>
      </c>
      <c r="F366" s="80" t="s">
        <v>35</v>
      </c>
      <c r="G366" s="77" t="s">
        <v>1411</v>
      </c>
      <c r="H366" s="77"/>
    </row>
    <row r="367" spans="1:8" ht="27.75" x14ac:dyDescent="0.65">
      <c r="A367" s="142" t="s">
        <v>393</v>
      </c>
      <c r="B367" s="142" t="s">
        <v>394</v>
      </c>
      <c r="C367" s="135">
        <f>IFERROR(VLOOKUP(A367,'งบทดลอง รพ.'!$A$2:$C$600,3,0),0)</f>
        <v>128730.96</v>
      </c>
      <c r="D367" s="22"/>
      <c r="E367" s="80" t="s">
        <v>1382</v>
      </c>
      <c r="F367" s="80" t="s">
        <v>35</v>
      </c>
      <c r="G367" s="77" t="s">
        <v>1411</v>
      </c>
      <c r="H367" s="77"/>
    </row>
    <row r="368" spans="1:8" ht="27.75" x14ac:dyDescent="0.65">
      <c r="A368" s="142" t="s">
        <v>395</v>
      </c>
      <c r="B368" s="142" t="s">
        <v>396</v>
      </c>
      <c r="C368" s="135">
        <f>IFERROR(VLOOKUP(A368,'งบทดลอง รพ.'!$A$2:$C$600,3,0),0)</f>
        <v>160499.64000000001</v>
      </c>
      <c r="D368" s="22"/>
      <c r="E368" s="80" t="s">
        <v>1382</v>
      </c>
      <c r="F368" s="80" t="s">
        <v>35</v>
      </c>
      <c r="G368" s="77" t="s">
        <v>1411</v>
      </c>
      <c r="H368" s="77"/>
    </row>
    <row r="369" spans="1:8" ht="27.75" x14ac:dyDescent="0.65">
      <c r="A369" s="142" t="s">
        <v>397</v>
      </c>
      <c r="B369" s="142" t="s">
        <v>398</v>
      </c>
      <c r="C369" s="135">
        <f>IFERROR(VLOOKUP(A369,'งบทดลอง รพ.'!$A$2:$C$600,3,0),0)</f>
        <v>14328</v>
      </c>
      <c r="D369" s="22"/>
      <c r="E369" s="80" t="s">
        <v>1382</v>
      </c>
      <c r="F369" s="80" t="s">
        <v>35</v>
      </c>
      <c r="G369" s="77" t="s">
        <v>1411</v>
      </c>
      <c r="H369" s="77"/>
    </row>
    <row r="370" spans="1:8" ht="27.75" x14ac:dyDescent="0.65">
      <c r="A370" s="142" t="s">
        <v>382</v>
      </c>
      <c r="B370" s="142" t="s">
        <v>383</v>
      </c>
      <c r="C370" s="135">
        <f>IFERROR(VLOOKUP(A370,'งบทดลอง รพ.'!$A$2:$C$600,3,0),0)</f>
        <v>0</v>
      </c>
      <c r="D370" s="22"/>
      <c r="E370" s="80" t="s">
        <v>1372</v>
      </c>
      <c r="F370" s="80" t="s">
        <v>33</v>
      </c>
      <c r="G370" s="77" t="s">
        <v>1411</v>
      </c>
      <c r="H370" s="77"/>
    </row>
    <row r="371" spans="1:8" ht="27.75" x14ac:dyDescent="0.65">
      <c r="A371" s="142" t="s">
        <v>384</v>
      </c>
      <c r="B371" s="142" t="s">
        <v>385</v>
      </c>
      <c r="C371" s="135">
        <f>IFERROR(VLOOKUP(A371,'งบทดลอง รพ.'!$A$2:$C$600,3,0),0)</f>
        <v>70000</v>
      </c>
      <c r="D371" s="22"/>
      <c r="E371" s="80" t="s">
        <v>1372</v>
      </c>
      <c r="F371" s="80" t="s">
        <v>33</v>
      </c>
      <c r="G371" s="77" t="s">
        <v>1411</v>
      </c>
      <c r="H371" s="77"/>
    </row>
    <row r="372" spans="1:8" ht="27.75" x14ac:dyDescent="0.65">
      <c r="A372" s="142" t="s">
        <v>220</v>
      </c>
      <c r="B372" s="142" t="s">
        <v>221</v>
      </c>
      <c r="C372" s="135">
        <f>IFERROR(VLOOKUP(A372,'งบทดลอง รพ.'!$A$2:$C$600,3,0),0)</f>
        <v>10837341.560000001</v>
      </c>
      <c r="D372" s="22"/>
      <c r="E372" s="80" t="s">
        <v>1344</v>
      </c>
      <c r="F372" s="80" t="s">
        <v>19</v>
      </c>
      <c r="G372" s="77" t="s">
        <v>1411</v>
      </c>
      <c r="H372" s="77"/>
    </row>
    <row r="373" spans="1:8" ht="27.75" x14ac:dyDescent="0.65">
      <c r="A373" s="142" t="s">
        <v>222</v>
      </c>
      <c r="B373" s="142" t="s">
        <v>1507</v>
      </c>
      <c r="C373" s="135">
        <f>IFERROR(VLOOKUP(A373,'งบทดลอง รพ.'!$A$2:$C$600,3,0),0)</f>
        <v>10000</v>
      </c>
      <c r="D373" s="22"/>
      <c r="E373" s="80" t="s">
        <v>1346</v>
      </c>
      <c r="F373" s="80" t="s">
        <v>21</v>
      </c>
      <c r="G373" s="77" t="s">
        <v>1411</v>
      </c>
      <c r="H373" s="77"/>
    </row>
    <row r="374" spans="1:8" ht="27.75" x14ac:dyDescent="0.65">
      <c r="A374" s="142" t="s">
        <v>224</v>
      </c>
      <c r="B374" s="142" t="s">
        <v>1508</v>
      </c>
      <c r="C374" s="135">
        <f>IFERROR(VLOOKUP(A374,'งบทดลอง รพ.'!$A$2:$C$600,3,0),0)</f>
        <v>2431719</v>
      </c>
      <c r="D374" s="22"/>
      <c r="E374" s="80" t="s">
        <v>1348</v>
      </c>
      <c r="F374" s="80" t="s">
        <v>21</v>
      </c>
      <c r="G374" s="77" t="s">
        <v>1411</v>
      </c>
      <c r="H374" s="77"/>
    </row>
    <row r="375" spans="1:8" ht="27.75" x14ac:dyDescent="0.65">
      <c r="A375" s="142" t="s">
        <v>227</v>
      </c>
      <c r="B375" s="142" t="s">
        <v>228</v>
      </c>
      <c r="C375" s="135">
        <f>IFERROR(VLOOKUP(A375,'งบทดลอง รพ.'!$A$2:$C$600,3,0),0)</f>
        <v>4038878.73</v>
      </c>
      <c r="D375" s="22"/>
      <c r="E375" s="80" t="s">
        <v>1352</v>
      </c>
      <c r="F375" s="80" t="s">
        <v>23</v>
      </c>
      <c r="G375" s="77" t="s">
        <v>1411</v>
      </c>
      <c r="H375" s="77"/>
    </row>
    <row r="376" spans="1:8" ht="27.75" x14ac:dyDescent="0.65">
      <c r="A376" s="139" t="s">
        <v>1162</v>
      </c>
      <c r="B376" s="139" t="s">
        <v>399</v>
      </c>
      <c r="C376" s="135">
        <f>IFERROR(VLOOKUP(A376,'งบทดลอง รพ.'!$A$2:$C$600,3,0),0)</f>
        <v>752960.99</v>
      </c>
      <c r="D376" s="22"/>
      <c r="E376" s="80" t="s">
        <v>1384</v>
      </c>
      <c r="F376" s="80" t="s">
        <v>37</v>
      </c>
      <c r="G376" s="77" t="s">
        <v>1409</v>
      </c>
      <c r="H376" s="77"/>
    </row>
    <row r="377" spans="1:8" ht="27.75" x14ac:dyDescent="0.65">
      <c r="A377" s="139" t="s">
        <v>1163</v>
      </c>
      <c r="B377" s="139" t="s">
        <v>400</v>
      </c>
      <c r="C377" s="135">
        <f>IFERROR(VLOOKUP(A377,'งบทดลอง รพ.'!$A$2:$C$600,3,0),0)</f>
        <v>5000</v>
      </c>
      <c r="D377" s="22"/>
      <c r="E377" s="80" t="s">
        <v>1384</v>
      </c>
      <c r="F377" s="80" t="s">
        <v>37</v>
      </c>
      <c r="G377" s="77" t="s">
        <v>1409</v>
      </c>
      <c r="H377" s="77"/>
    </row>
    <row r="378" spans="1:8" ht="27.75" x14ac:dyDescent="0.65">
      <c r="A378" s="139" t="s">
        <v>1164</v>
      </c>
      <c r="B378" s="139" t="s">
        <v>1165</v>
      </c>
      <c r="C378" s="135">
        <f>IFERROR(VLOOKUP(A378,'งบทดลอง รพ.'!$A$2:$C$600,3,0),0)</f>
        <v>650669.74</v>
      </c>
      <c r="D378" s="22"/>
      <c r="E378" s="80" t="s">
        <v>1384</v>
      </c>
      <c r="F378" s="80" t="s">
        <v>37</v>
      </c>
      <c r="G378" s="77" t="s">
        <v>1409</v>
      </c>
      <c r="H378" s="77"/>
    </row>
    <row r="379" spans="1:8" ht="27.75" x14ac:dyDescent="0.65">
      <c r="A379" s="139" t="s">
        <v>1166</v>
      </c>
      <c r="B379" s="139" t="s">
        <v>401</v>
      </c>
      <c r="C379" s="135">
        <f>IFERROR(VLOOKUP(A379,'งบทดลอง รพ.'!$A$2:$C$600,3,0),0)</f>
        <v>134258.23999999999</v>
      </c>
      <c r="D379" s="22"/>
      <c r="E379" s="80" t="s">
        <v>1384</v>
      </c>
      <c r="F379" s="80" t="s">
        <v>37</v>
      </c>
      <c r="G379" s="77" t="s">
        <v>1409</v>
      </c>
      <c r="H379" s="77"/>
    </row>
    <row r="380" spans="1:8" ht="27.75" x14ac:dyDescent="0.65">
      <c r="A380" s="139" t="s">
        <v>1167</v>
      </c>
      <c r="B380" s="139" t="s">
        <v>402</v>
      </c>
      <c r="C380" s="135">
        <f>IFERROR(VLOOKUP(A380,'งบทดลอง รพ.'!$A$2:$C$600,3,0),0)</f>
        <v>0</v>
      </c>
      <c r="D380" s="22"/>
      <c r="E380" s="80" t="s">
        <v>1384</v>
      </c>
      <c r="F380" s="80" t="s">
        <v>37</v>
      </c>
      <c r="G380" s="77" t="s">
        <v>1409</v>
      </c>
      <c r="H380" s="77"/>
    </row>
    <row r="381" spans="1:8" ht="27.75" x14ac:dyDescent="0.65">
      <c r="A381" s="139" t="s">
        <v>1168</v>
      </c>
      <c r="B381" s="139" t="s">
        <v>1509</v>
      </c>
      <c r="C381" s="135">
        <f>IFERROR(VLOOKUP(A381,'งบทดลอง รพ.'!$A$2:$C$600,3,0),0)</f>
        <v>641753.04</v>
      </c>
      <c r="D381" s="22"/>
      <c r="E381" s="80" t="s">
        <v>1384</v>
      </c>
      <c r="F381" s="80" t="s">
        <v>37</v>
      </c>
      <c r="G381" s="77" t="s">
        <v>1409</v>
      </c>
      <c r="H381" s="77"/>
    </row>
    <row r="382" spans="1:8" ht="27.75" x14ac:dyDescent="0.65">
      <c r="A382" s="139" t="s">
        <v>1169</v>
      </c>
      <c r="B382" s="139" t="s">
        <v>404</v>
      </c>
      <c r="C382" s="135">
        <f>IFERROR(VLOOKUP(A382,'งบทดลอง รพ.'!$A$2:$C$600,3,0),0)</f>
        <v>610598.01</v>
      </c>
      <c r="D382" s="22"/>
      <c r="E382" s="80" t="s">
        <v>1384</v>
      </c>
      <c r="F382" s="80" t="s">
        <v>37</v>
      </c>
      <c r="G382" s="77" t="s">
        <v>1409</v>
      </c>
      <c r="H382" s="77"/>
    </row>
    <row r="383" spans="1:8" ht="27.75" x14ac:dyDescent="0.65">
      <c r="A383" s="142" t="s">
        <v>405</v>
      </c>
      <c r="B383" s="142" t="s">
        <v>406</v>
      </c>
      <c r="C383" s="135">
        <f>IFERROR(VLOOKUP(A383,'งบทดลอง รพ.'!$A$2:$C$600,3,0),0)</f>
        <v>1047417.3</v>
      </c>
      <c r="D383" s="22"/>
      <c r="E383" s="80" t="s">
        <v>1384</v>
      </c>
      <c r="F383" s="80" t="s">
        <v>37</v>
      </c>
      <c r="G383" s="77" t="s">
        <v>1411</v>
      </c>
      <c r="H383" s="77"/>
    </row>
    <row r="384" spans="1:8" ht="27.75" x14ac:dyDescent="0.65">
      <c r="A384" s="142" t="s">
        <v>407</v>
      </c>
      <c r="B384" s="142" t="s">
        <v>408</v>
      </c>
      <c r="C384" s="135">
        <f>IFERROR(VLOOKUP(A384,'งบทดลอง รพ.'!$A$2:$C$600,3,0),0)</f>
        <v>277832</v>
      </c>
      <c r="D384" s="22"/>
      <c r="E384" s="80" t="s">
        <v>1384</v>
      </c>
      <c r="F384" s="80" t="s">
        <v>37</v>
      </c>
      <c r="G384" s="77" t="s">
        <v>1411</v>
      </c>
      <c r="H384" s="77"/>
    </row>
    <row r="385" spans="1:8" ht="27.75" x14ac:dyDescent="0.65">
      <c r="A385" s="139" t="s">
        <v>1170</v>
      </c>
      <c r="B385" s="139" t="s">
        <v>409</v>
      </c>
      <c r="C385" s="135">
        <f>IFERROR(VLOOKUP(A385,'งบทดลอง รพ.'!$A$2:$C$600,3,0),0)</f>
        <v>136188.35999999999</v>
      </c>
      <c r="D385" s="22"/>
      <c r="E385" s="80" t="s">
        <v>1384</v>
      </c>
      <c r="F385" s="80" t="s">
        <v>37</v>
      </c>
      <c r="G385" s="77" t="s">
        <v>1409</v>
      </c>
      <c r="H385" s="77"/>
    </row>
    <row r="386" spans="1:8" ht="27.75" x14ac:dyDescent="0.65">
      <c r="A386" s="139" t="s">
        <v>1171</v>
      </c>
      <c r="B386" s="139" t="s">
        <v>410</v>
      </c>
      <c r="C386" s="135">
        <f>IFERROR(VLOOKUP(A386,'งบทดลอง รพ.'!$A$2:$C$600,3,0),0)</f>
        <v>21600.55</v>
      </c>
      <c r="D386" s="22"/>
      <c r="E386" s="80" t="s">
        <v>1384</v>
      </c>
      <c r="F386" s="80" t="s">
        <v>37</v>
      </c>
      <c r="G386" s="77" t="s">
        <v>1409</v>
      </c>
      <c r="H386" s="77"/>
    </row>
    <row r="387" spans="1:8" ht="27.75" x14ac:dyDescent="0.65">
      <c r="A387" s="139" t="s">
        <v>1172</v>
      </c>
      <c r="B387" s="139" t="s">
        <v>411</v>
      </c>
      <c r="C387" s="135">
        <f>IFERROR(VLOOKUP(A387,'งบทดลอง รพ.'!$A$2:$C$600,3,0),0)</f>
        <v>0</v>
      </c>
      <c r="D387" s="22"/>
      <c r="E387" s="80" t="s">
        <v>1384</v>
      </c>
      <c r="F387" s="80" t="s">
        <v>37</v>
      </c>
      <c r="G387" s="77" t="s">
        <v>1409</v>
      </c>
      <c r="H387" s="77"/>
    </row>
    <row r="388" spans="1:8" ht="27.75" x14ac:dyDescent="0.65">
      <c r="A388" s="143" t="s">
        <v>225</v>
      </c>
      <c r="B388" s="143" t="s">
        <v>226</v>
      </c>
      <c r="C388" s="135">
        <f>IFERROR(VLOOKUP(A388,'งบทดลอง รพ.'!$A$2:$C$600,3,0),0)</f>
        <v>433307.63</v>
      </c>
      <c r="D388" s="22"/>
      <c r="E388" s="80" t="s">
        <v>1350</v>
      </c>
      <c r="F388" s="80" t="s">
        <v>732</v>
      </c>
      <c r="G388" s="77" t="s">
        <v>1411</v>
      </c>
      <c r="H388" s="77"/>
    </row>
    <row r="389" spans="1:8" ht="27.75" x14ac:dyDescent="0.65">
      <c r="A389" s="142" t="s">
        <v>946</v>
      </c>
      <c r="B389" s="142" t="s">
        <v>947</v>
      </c>
      <c r="C389" s="135">
        <f>IFERROR(VLOOKUP(A389,'งบทดลอง รพ.'!$A$2:$C$600,3,0),0)</f>
        <v>0</v>
      </c>
      <c r="D389" s="22"/>
      <c r="E389" s="80" t="s">
        <v>1346</v>
      </c>
      <c r="F389" s="80" t="s">
        <v>21</v>
      </c>
      <c r="G389" s="77" t="s">
        <v>1411</v>
      </c>
      <c r="H389" s="77"/>
    </row>
    <row r="390" spans="1:8" ht="27.75" x14ac:dyDescent="0.65">
      <c r="A390" s="142" t="s">
        <v>412</v>
      </c>
      <c r="B390" s="142" t="s">
        <v>1510</v>
      </c>
      <c r="C390" s="135">
        <f>IFERROR(VLOOKUP(A390,'งบทดลอง รพ.'!$A$2:$C$600,3,0),0)</f>
        <v>107845.94</v>
      </c>
      <c r="D390" s="22"/>
      <c r="E390" s="80" t="s">
        <v>1384</v>
      </c>
      <c r="F390" s="80" t="s">
        <v>37</v>
      </c>
      <c r="G390" s="77" t="s">
        <v>1411</v>
      </c>
      <c r="H390" s="77"/>
    </row>
    <row r="391" spans="1:8" ht="27.75" x14ac:dyDescent="0.65">
      <c r="A391" s="142" t="s">
        <v>386</v>
      </c>
      <c r="B391" s="142" t="s">
        <v>387</v>
      </c>
      <c r="C391" s="135">
        <f>IFERROR(VLOOKUP(A391,'งบทดลอง รพ.'!$A$2:$C$600,3,0),0)</f>
        <v>800000</v>
      </c>
      <c r="D391" s="22"/>
      <c r="E391" s="80" t="s">
        <v>1372</v>
      </c>
      <c r="F391" s="80" t="s">
        <v>33</v>
      </c>
      <c r="G391" s="77" t="s">
        <v>1411</v>
      </c>
      <c r="H391" s="77"/>
    </row>
    <row r="392" spans="1:8" ht="27.75" x14ac:dyDescent="0.65">
      <c r="A392" s="142" t="s">
        <v>388</v>
      </c>
      <c r="B392" s="142" t="s">
        <v>389</v>
      </c>
      <c r="C392" s="135">
        <f>IFERROR(VLOOKUP(A392,'งบทดลอง รพ.'!$A$2:$C$600,3,0),0)</f>
        <v>0</v>
      </c>
      <c r="D392" s="22"/>
      <c r="E392" s="80" t="s">
        <v>1372</v>
      </c>
      <c r="F392" s="80" t="s">
        <v>33</v>
      </c>
      <c r="G392" s="77" t="s">
        <v>1411</v>
      </c>
      <c r="H392" s="77"/>
    </row>
    <row r="393" spans="1:8" ht="27.75" x14ac:dyDescent="0.65">
      <c r="A393" s="139" t="s">
        <v>1173</v>
      </c>
      <c r="B393" s="139" t="s">
        <v>1174</v>
      </c>
      <c r="C393" s="135">
        <f>IFERROR(VLOOKUP(A393,'งบทดลอง รพ.'!$A$2:$C$600,3,0),0)</f>
        <v>0</v>
      </c>
      <c r="D393" s="22"/>
      <c r="E393" s="80" t="s">
        <v>1372</v>
      </c>
      <c r="F393" s="80" t="s">
        <v>33</v>
      </c>
      <c r="G393" s="77" t="s">
        <v>1409</v>
      </c>
      <c r="H393" s="77"/>
    </row>
    <row r="394" spans="1:8" ht="27.75" x14ac:dyDescent="0.65">
      <c r="A394" s="142" t="s">
        <v>503</v>
      </c>
      <c r="B394" s="142" t="s">
        <v>1511</v>
      </c>
      <c r="C394" s="135">
        <f>IFERROR(VLOOKUP(A394,'งบทดลอง รพ.'!$A$2:$C$600,3,0),0)</f>
        <v>0</v>
      </c>
      <c r="D394" s="22"/>
      <c r="E394" s="80" t="s">
        <v>1372</v>
      </c>
      <c r="F394" s="80" t="s">
        <v>33</v>
      </c>
      <c r="G394" s="77" t="s">
        <v>1411</v>
      </c>
      <c r="H394" s="77"/>
    </row>
    <row r="395" spans="1:8" ht="27.75" x14ac:dyDescent="0.65">
      <c r="A395" s="142" t="s">
        <v>948</v>
      </c>
      <c r="B395" s="142" t="s">
        <v>949</v>
      </c>
      <c r="C395" s="135">
        <f>IFERROR(VLOOKUP(A395,'งบทดลอง รพ.'!$A$2:$C$600,3,0),0)</f>
        <v>0</v>
      </c>
      <c r="D395" s="22"/>
      <c r="E395" s="80" t="s">
        <v>1372</v>
      </c>
      <c r="F395" s="80" t="s">
        <v>33</v>
      </c>
      <c r="G395" s="77" t="s">
        <v>1411</v>
      </c>
      <c r="H395" s="77"/>
    </row>
    <row r="396" spans="1:8" ht="27.75" x14ac:dyDescent="0.65">
      <c r="A396" s="142" t="s">
        <v>504</v>
      </c>
      <c r="B396" s="142" t="s">
        <v>505</v>
      </c>
      <c r="C396" s="135">
        <f>IFERROR(VLOOKUP(A396,'งบทดลอง รพ.'!$A$2:$C$600,3,0),0)</f>
        <v>0</v>
      </c>
      <c r="D396" s="22"/>
      <c r="E396" s="80" t="s">
        <v>1372</v>
      </c>
      <c r="F396" s="80" t="s">
        <v>33</v>
      </c>
      <c r="G396" s="77" t="s">
        <v>1411</v>
      </c>
      <c r="H396" s="77"/>
    </row>
    <row r="397" spans="1:8" ht="27.75" x14ac:dyDescent="0.65">
      <c r="A397" s="143" t="s">
        <v>950</v>
      </c>
      <c r="B397" s="143" t="s">
        <v>951</v>
      </c>
      <c r="C397" s="135">
        <f>IFERROR(VLOOKUP(A397,'งบทดลอง รพ.'!$A$2:$C$600,3,0),0)</f>
        <v>0</v>
      </c>
      <c r="D397" s="22"/>
      <c r="E397" s="80" t="s">
        <v>1398</v>
      </c>
      <c r="F397" s="80" t="s">
        <v>41</v>
      </c>
      <c r="G397" s="77" t="s">
        <v>1411</v>
      </c>
      <c r="H397" s="77"/>
    </row>
    <row r="398" spans="1:8" ht="27.75" x14ac:dyDescent="0.65">
      <c r="A398" s="142" t="s">
        <v>506</v>
      </c>
      <c r="B398" s="142" t="s">
        <v>507</v>
      </c>
      <c r="C398" s="135">
        <f>IFERROR(VLOOKUP(A398,'งบทดลอง รพ.'!$A$2:$C$600,3,0),0)</f>
        <v>0</v>
      </c>
      <c r="D398" s="22"/>
      <c r="E398" s="80" t="s">
        <v>1372</v>
      </c>
      <c r="F398" s="80" t="s">
        <v>33</v>
      </c>
      <c r="G398" s="77" t="s">
        <v>1411</v>
      </c>
      <c r="H398" s="77"/>
    </row>
    <row r="399" spans="1:8" ht="27.75" x14ac:dyDescent="0.65">
      <c r="A399" s="142" t="s">
        <v>508</v>
      </c>
      <c r="B399" s="142" t="s">
        <v>509</v>
      </c>
      <c r="C399" s="135">
        <f>IFERROR(VLOOKUP(A399,'งบทดลอง รพ.'!$A$2:$C$600,3,0),0)</f>
        <v>0</v>
      </c>
      <c r="D399" s="22"/>
      <c r="E399" s="80" t="s">
        <v>1372</v>
      </c>
      <c r="F399" s="80" t="s">
        <v>33</v>
      </c>
      <c r="G399" s="77" t="s">
        <v>1411</v>
      </c>
      <c r="H399" s="77"/>
    </row>
    <row r="400" spans="1:8" ht="27.75" x14ac:dyDescent="0.65">
      <c r="A400" s="142" t="s">
        <v>510</v>
      </c>
      <c r="B400" s="142" t="s">
        <v>511</v>
      </c>
      <c r="C400" s="135">
        <f>IFERROR(VLOOKUP(A400,'งบทดลอง รพ.'!$A$2:$C$600,3,0),0)</f>
        <v>0</v>
      </c>
      <c r="D400" s="22"/>
      <c r="E400" s="80" t="s">
        <v>1372</v>
      </c>
      <c r="F400" s="80" t="s">
        <v>33</v>
      </c>
      <c r="G400" s="77" t="s">
        <v>1411</v>
      </c>
      <c r="H400" s="77"/>
    </row>
    <row r="401" spans="1:8" ht="27.75" x14ac:dyDescent="0.65">
      <c r="A401" s="143" t="s">
        <v>512</v>
      </c>
      <c r="B401" s="143" t="s">
        <v>1512</v>
      </c>
      <c r="C401" s="135">
        <f>IFERROR(VLOOKUP(A401,'งบทดลอง รพ.'!$A$2:$C$600,3,0),0)</f>
        <v>2195795</v>
      </c>
      <c r="D401" s="22"/>
      <c r="E401" s="80" t="s">
        <v>1392</v>
      </c>
      <c r="F401" s="80" t="s">
        <v>41</v>
      </c>
      <c r="G401" s="77" t="s">
        <v>1411</v>
      </c>
      <c r="H401" s="77"/>
    </row>
    <row r="402" spans="1:8" ht="27.75" x14ac:dyDescent="0.65">
      <c r="A402" s="143" t="s">
        <v>513</v>
      </c>
      <c r="B402" s="143" t="s">
        <v>514</v>
      </c>
      <c r="C402" s="135">
        <f>IFERROR(VLOOKUP(A402,'งบทดลอง รพ.'!$A$2:$C$600,3,0),0)</f>
        <v>0</v>
      </c>
      <c r="D402" s="22"/>
      <c r="E402" s="80" t="s">
        <v>1394</v>
      </c>
      <c r="F402" s="80" t="s">
        <v>41</v>
      </c>
      <c r="G402" s="77" t="s">
        <v>1411</v>
      </c>
      <c r="H402" s="77"/>
    </row>
    <row r="403" spans="1:8" ht="27.75" x14ac:dyDescent="0.65">
      <c r="A403" s="142" t="s">
        <v>952</v>
      </c>
      <c r="B403" s="142" t="s">
        <v>953</v>
      </c>
      <c r="C403" s="135">
        <f>IFERROR(VLOOKUP(A403,'งบทดลอง รพ.'!$A$2:$C$600,3,0),0)</f>
        <v>0</v>
      </c>
      <c r="D403" s="22"/>
      <c r="E403" s="80" t="s">
        <v>1372</v>
      </c>
      <c r="F403" s="80" t="s">
        <v>33</v>
      </c>
      <c r="G403" s="77" t="s">
        <v>1411</v>
      </c>
      <c r="H403" s="77"/>
    </row>
    <row r="404" spans="1:8" ht="27.75" x14ac:dyDescent="0.65">
      <c r="A404" s="143" t="s">
        <v>515</v>
      </c>
      <c r="B404" s="143" t="s">
        <v>1513</v>
      </c>
      <c r="C404" s="135">
        <f>IFERROR(VLOOKUP(A404,'งบทดลอง รพ.'!$A$2:$C$600,3,0),0)</f>
        <v>9000000</v>
      </c>
      <c r="D404" s="22"/>
      <c r="E404" s="80" t="s">
        <v>1396</v>
      </c>
      <c r="F404" s="80" t="s">
        <v>41</v>
      </c>
      <c r="G404" s="77" t="s">
        <v>1411</v>
      </c>
      <c r="H404" s="77"/>
    </row>
    <row r="405" spans="1:8" ht="27.75" x14ac:dyDescent="0.65">
      <c r="A405" s="143" t="s">
        <v>516</v>
      </c>
      <c r="B405" s="143" t="s">
        <v>1514</v>
      </c>
      <c r="C405" s="135">
        <f>IFERROR(VLOOKUP(A405,'งบทดลอง รพ.'!$A$2:$C$600,3,0),0)</f>
        <v>2800000</v>
      </c>
      <c r="D405" s="22"/>
      <c r="E405" s="80" t="s">
        <v>1396</v>
      </c>
      <c r="F405" s="80" t="s">
        <v>41</v>
      </c>
      <c r="G405" s="77" t="s">
        <v>1411</v>
      </c>
      <c r="H405" s="77"/>
    </row>
    <row r="406" spans="1:8" ht="27.75" x14ac:dyDescent="0.65">
      <c r="A406" s="140" t="s">
        <v>1175</v>
      </c>
      <c r="B406" s="140" t="s">
        <v>1176</v>
      </c>
      <c r="C406" s="135">
        <f>IFERROR(VLOOKUP(A406,'งบทดลอง รพ.'!$A$2:$C$600,3,0),0)</f>
        <v>0</v>
      </c>
      <c r="D406" s="22"/>
      <c r="E406" s="80" t="s">
        <v>1396</v>
      </c>
      <c r="F406" s="80" t="s">
        <v>41</v>
      </c>
      <c r="G406" s="77" t="s">
        <v>1409</v>
      </c>
      <c r="H406" s="77"/>
    </row>
    <row r="407" spans="1:8" ht="27.75" x14ac:dyDescent="0.65">
      <c r="A407" s="143" t="s">
        <v>954</v>
      </c>
      <c r="B407" s="143" t="s">
        <v>955</v>
      </c>
      <c r="C407" s="135">
        <f>IFERROR(VLOOKUP(A407,'งบทดลอง รพ.'!$A$2:$C$600,3,0),0)</f>
        <v>0</v>
      </c>
      <c r="D407" s="22"/>
      <c r="E407" s="80" t="s">
        <v>1396</v>
      </c>
      <c r="F407" s="80" t="s">
        <v>41</v>
      </c>
      <c r="G407" s="77" t="s">
        <v>1411</v>
      </c>
      <c r="H407" s="77"/>
    </row>
    <row r="408" spans="1:8" ht="27.75" x14ac:dyDescent="0.65">
      <c r="A408" s="143" t="s">
        <v>517</v>
      </c>
      <c r="B408" s="143" t="s">
        <v>518</v>
      </c>
      <c r="C408" s="135">
        <f>IFERROR(VLOOKUP(A408,'งบทดลอง รพ.'!$A$2:$C$600,3,0),0)</f>
        <v>0</v>
      </c>
      <c r="D408" s="22"/>
      <c r="E408" s="80" t="s">
        <v>1392</v>
      </c>
      <c r="F408" s="80" t="s">
        <v>41</v>
      </c>
      <c r="G408" s="77" t="s">
        <v>1411</v>
      </c>
      <c r="H408" s="77"/>
    </row>
    <row r="409" spans="1:8" ht="27.75" x14ac:dyDescent="0.65">
      <c r="A409" s="143" t="s">
        <v>519</v>
      </c>
      <c r="B409" s="143" t="s">
        <v>520</v>
      </c>
      <c r="C409" s="135">
        <f>IFERROR(VLOOKUP(A409,'งบทดลอง รพ.'!$A$2:$C$600,3,0),0)</f>
        <v>0</v>
      </c>
      <c r="D409" s="22"/>
      <c r="E409" s="80" t="s">
        <v>1396</v>
      </c>
      <c r="F409" s="80" t="s">
        <v>41</v>
      </c>
      <c r="G409" s="77" t="s">
        <v>1411</v>
      </c>
      <c r="H409" s="77"/>
    </row>
    <row r="410" spans="1:8" ht="27.75" x14ac:dyDescent="0.65">
      <c r="A410" s="142" t="s">
        <v>956</v>
      </c>
      <c r="B410" s="142" t="s">
        <v>957</v>
      </c>
      <c r="C410" s="135">
        <f>IFERROR(VLOOKUP(A410,'งบทดลอง รพ.'!$A$2:$C$600,3,0),0)</f>
        <v>0</v>
      </c>
      <c r="D410" s="22"/>
      <c r="E410" s="80" t="s">
        <v>1356</v>
      </c>
      <c r="F410" s="80" t="s">
        <v>29</v>
      </c>
      <c r="G410" s="77" t="s">
        <v>1411</v>
      </c>
      <c r="H410" s="77"/>
    </row>
    <row r="411" spans="1:8" ht="27.75" x14ac:dyDescent="0.65">
      <c r="A411" s="142" t="s">
        <v>958</v>
      </c>
      <c r="B411" s="142" t="s">
        <v>959</v>
      </c>
      <c r="C411" s="135">
        <f>IFERROR(VLOOKUP(A411,'งบทดลอง รพ.'!$A$2:$C$600,3,0),0)</f>
        <v>0</v>
      </c>
      <c r="D411" s="22"/>
      <c r="E411" s="80" t="s">
        <v>1356</v>
      </c>
      <c r="F411" s="80" t="s">
        <v>29</v>
      </c>
      <c r="G411" s="77" t="s">
        <v>1411</v>
      </c>
      <c r="H411" s="77"/>
    </row>
    <row r="412" spans="1:8" ht="27.75" x14ac:dyDescent="0.65">
      <c r="A412" s="142" t="s">
        <v>960</v>
      </c>
      <c r="B412" s="142" t="s">
        <v>961</v>
      </c>
      <c r="C412" s="135">
        <f>IFERROR(VLOOKUP(A412,'งบทดลอง รพ.'!$A$2:$C$600,3,0),0)</f>
        <v>0</v>
      </c>
      <c r="D412" s="22"/>
      <c r="E412" s="80" t="s">
        <v>1356</v>
      </c>
      <c r="F412" s="80" t="s">
        <v>29</v>
      </c>
      <c r="G412" s="77" t="s">
        <v>1411</v>
      </c>
      <c r="H412" s="77"/>
    </row>
    <row r="413" spans="1:8" ht="27.75" x14ac:dyDescent="0.65">
      <c r="A413" s="142" t="s">
        <v>962</v>
      </c>
      <c r="B413" s="142" t="s">
        <v>963</v>
      </c>
      <c r="C413" s="135">
        <f>IFERROR(VLOOKUP(A413,'งบทดลอง รพ.'!$A$2:$C$600,3,0),0)</f>
        <v>0</v>
      </c>
      <c r="D413" s="22"/>
      <c r="E413" s="80" t="s">
        <v>1356</v>
      </c>
      <c r="F413" s="80" t="s">
        <v>29</v>
      </c>
      <c r="G413" s="77" t="s">
        <v>1411</v>
      </c>
      <c r="H413" s="77"/>
    </row>
    <row r="414" spans="1:8" ht="27.75" x14ac:dyDescent="0.65">
      <c r="A414" s="142" t="s">
        <v>964</v>
      </c>
      <c r="B414" s="142" t="s">
        <v>965</v>
      </c>
      <c r="C414" s="135">
        <f>IFERROR(VLOOKUP(A414,'งบทดลอง รพ.'!$A$2:$C$600,3,0),0)</f>
        <v>0</v>
      </c>
      <c r="D414" s="22"/>
      <c r="E414" s="80" t="s">
        <v>1356</v>
      </c>
      <c r="F414" s="80" t="s">
        <v>29</v>
      </c>
      <c r="G414" s="77" t="s">
        <v>1411</v>
      </c>
      <c r="H414" s="77"/>
    </row>
    <row r="415" spans="1:8" ht="27.75" x14ac:dyDescent="0.65">
      <c r="A415" s="142" t="s">
        <v>966</v>
      </c>
      <c r="B415" s="142" t="s">
        <v>271</v>
      </c>
      <c r="C415" s="135">
        <f>IFERROR(VLOOKUP(A415,'งบทดลอง รพ.'!$A$2:$C$600,3,0),0)</f>
        <v>0</v>
      </c>
      <c r="D415" s="22"/>
      <c r="E415" s="80" t="s">
        <v>1356</v>
      </c>
      <c r="F415" s="80" t="s">
        <v>29</v>
      </c>
      <c r="G415" s="77" t="s">
        <v>1411</v>
      </c>
      <c r="H415" s="77"/>
    </row>
    <row r="416" spans="1:8" ht="27.75" x14ac:dyDescent="0.65">
      <c r="A416" s="142" t="s">
        <v>967</v>
      </c>
      <c r="B416" s="142" t="s">
        <v>272</v>
      </c>
      <c r="C416" s="135">
        <f>IFERROR(VLOOKUP(A416,'งบทดลอง รพ.'!$A$2:$C$600,3,0),0)</f>
        <v>0</v>
      </c>
      <c r="D416" s="22"/>
      <c r="E416" s="80" t="s">
        <v>1356</v>
      </c>
      <c r="F416" s="80" t="s">
        <v>29</v>
      </c>
      <c r="G416" s="77" t="s">
        <v>1411</v>
      </c>
      <c r="H416" s="77"/>
    </row>
    <row r="417" spans="1:8" ht="27.75" x14ac:dyDescent="0.65">
      <c r="A417" s="142" t="s">
        <v>968</v>
      </c>
      <c r="B417" s="142" t="s">
        <v>273</v>
      </c>
      <c r="C417" s="135">
        <f>IFERROR(VLOOKUP(A417,'งบทดลอง รพ.'!$A$2:$C$600,3,0),0)</f>
        <v>0</v>
      </c>
      <c r="D417" s="22"/>
      <c r="E417" s="80" t="s">
        <v>1356</v>
      </c>
      <c r="F417" s="80" t="s">
        <v>29</v>
      </c>
      <c r="G417" s="77" t="s">
        <v>1411</v>
      </c>
      <c r="H417" s="77"/>
    </row>
    <row r="418" spans="1:8" ht="27.75" x14ac:dyDescent="0.65">
      <c r="A418" s="142" t="s">
        <v>969</v>
      </c>
      <c r="B418" s="142" t="s">
        <v>970</v>
      </c>
      <c r="C418" s="135">
        <f>IFERROR(VLOOKUP(A418,'งบทดลอง รพ.'!$A$2:$C$600,3,0),0)</f>
        <v>0</v>
      </c>
      <c r="D418" s="22"/>
      <c r="E418" s="80" t="s">
        <v>1356</v>
      </c>
      <c r="F418" s="80" t="s">
        <v>29</v>
      </c>
      <c r="G418" s="77" t="s">
        <v>1411</v>
      </c>
      <c r="H418" s="77"/>
    </row>
    <row r="419" spans="1:8" ht="27.75" x14ac:dyDescent="0.65">
      <c r="A419" s="142" t="s">
        <v>971</v>
      </c>
      <c r="B419" s="142" t="s">
        <v>276</v>
      </c>
      <c r="C419" s="135">
        <f>IFERROR(VLOOKUP(A419,'งบทดลอง รพ.'!$A$2:$C$600,3,0),0)</f>
        <v>0</v>
      </c>
      <c r="D419" s="22"/>
      <c r="E419" s="80" t="s">
        <v>1356</v>
      </c>
      <c r="F419" s="80" t="s">
        <v>29</v>
      </c>
      <c r="G419" s="77" t="s">
        <v>1411</v>
      </c>
      <c r="H419" s="77"/>
    </row>
    <row r="420" spans="1:8" ht="27.75" x14ac:dyDescent="0.65">
      <c r="A420" s="142" t="s">
        <v>413</v>
      </c>
      <c r="B420" s="142" t="s">
        <v>414</v>
      </c>
      <c r="C420" s="135">
        <f>IFERROR(VLOOKUP(A420,'งบทดลอง รพ.'!$A$2:$C$600,3,0),0)</f>
        <v>629812.15</v>
      </c>
      <c r="D420" s="22"/>
      <c r="E420" s="80" t="s">
        <v>1386</v>
      </c>
      <c r="F420" s="80" t="s">
        <v>39</v>
      </c>
      <c r="G420" s="77" t="s">
        <v>1411</v>
      </c>
      <c r="H420" s="77"/>
    </row>
    <row r="421" spans="1:8" ht="27.75" x14ac:dyDescent="0.65">
      <c r="A421" s="142" t="s">
        <v>415</v>
      </c>
      <c r="B421" s="142" t="s">
        <v>416</v>
      </c>
      <c r="C421" s="135">
        <f>IFERROR(VLOOKUP(A421,'งบทดลอง รพ.'!$A$2:$C$600,3,0),0)</f>
        <v>0</v>
      </c>
      <c r="D421" s="22"/>
      <c r="E421" s="80" t="s">
        <v>1386</v>
      </c>
      <c r="F421" s="80" t="s">
        <v>39</v>
      </c>
      <c r="G421" s="77" t="s">
        <v>1411</v>
      </c>
      <c r="H421" s="77"/>
    </row>
    <row r="422" spans="1:8" ht="27.75" x14ac:dyDescent="0.65">
      <c r="A422" s="142" t="s">
        <v>417</v>
      </c>
      <c r="B422" s="142" t="s">
        <v>418</v>
      </c>
      <c r="C422" s="135">
        <f>IFERROR(VLOOKUP(A422,'งบทดลอง รพ.'!$A$2:$C$600,3,0),0)</f>
        <v>1920444.13</v>
      </c>
      <c r="D422" s="22"/>
      <c r="E422" s="80" t="s">
        <v>1386</v>
      </c>
      <c r="F422" s="80" t="s">
        <v>39</v>
      </c>
      <c r="G422" s="77" t="s">
        <v>1411</v>
      </c>
      <c r="H422" s="77"/>
    </row>
    <row r="423" spans="1:8" ht="27.75" x14ac:dyDescent="0.65">
      <c r="A423" s="142" t="s">
        <v>419</v>
      </c>
      <c r="B423" s="142" t="s">
        <v>420</v>
      </c>
      <c r="C423" s="135">
        <f>IFERROR(VLOOKUP(A423,'งบทดลอง รพ.'!$A$2:$C$600,3,0),0)</f>
        <v>0</v>
      </c>
      <c r="D423" s="22"/>
      <c r="E423" s="80" t="s">
        <v>1386</v>
      </c>
      <c r="F423" s="80" t="s">
        <v>39</v>
      </c>
      <c r="G423" s="77" t="s">
        <v>1411</v>
      </c>
      <c r="H423" s="77"/>
    </row>
    <row r="424" spans="1:8" ht="27.75" x14ac:dyDescent="0.65">
      <c r="A424" s="142" t="s">
        <v>421</v>
      </c>
      <c r="B424" s="142" t="s">
        <v>422</v>
      </c>
      <c r="C424" s="135">
        <f>IFERROR(VLOOKUP(A424,'งบทดลอง รพ.'!$A$2:$C$600,3,0),0)</f>
        <v>0</v>
      </c>
      <c r="D424" s="22"/>
      <c r="E424" s="80" t="s">
        <v>1386</v>
      </c>
      <c r="F424" s="80" t="s">
        <v>39</v>
      </c>
      <c r="G424" s="77" t="s">
        <v>1411</v>
      </c>
      <c r="H424" s="77"/>
    </row>
    <row r="425" spans="1:8" ht="27.75" x14ac:dyDescent="0.65">
      <c r="A425" s="142" t="s">
        <v>423</v>
      </c>
      <c r="B425" s="142" t="s">
        <v>424</v>
      </c>
      <c r="C425" s="135">
        <f>IFERROR(VLOOKUP(A425,'งบทดลอง รพ.'!$A$2:$C$600,3,0),0)</f>
        <v>0</v>
      </c>
      <c r="D425" s="22"/>
      <c r="E425" s="80" t="s">
        <v>1386</v>
      </c>
      <c r="F425" s="80" t="s">
        <v>39</v>
      </c>
      <c r="G425" s="77" t="s">
        <v>1411</v>
      </c>
      <c r="H425" s="77"/>
    </row>
    <row r="426" spans="1:8" ht="27.75" x14ac:dyDescent="0.65">
      <c r="A426" s="142" t="s">
        <v>425</v>
      </c>
      <c r="B426" s="142" t="s">
        <v>426</v>
      </c>
      <c r="C426" s="135">
        <f>IFERROR(VLOOKUP(A426,'งบทดลอง รพ.'!$A$2:$C$600,3,0),0)</f>
        <v>0</v>
      </c>
      <c r="D426" s="22"/>
      <c r="E426" s="80" t="s">
        <v>1386</v>
      </c>
      <c r="F426" s="80" t="s">
        <v>39</v>
      </c>
      <c r="G426" s="77" t="s">
        <v>1411</v>
      </c>
      <c r="H426" s="77"/>
    </row>
    <row r="427" spans="1:8" ht="27.75" x14ac:dyDescent="0.65">
      <c r="A427" s="142" t="s">
        <v>427</v>
      </c>
      <c r="B427" s="142" t="s">
        <v>428</v>
      </c>
      <c r="C427" s="135">
        <f>IFERROR(VLOOKUP(A427,'งบทดลอง รพ.'!$A$2:$C$600,3,0),0)</f>
        <v>0</v>
      </c>
      <c r="D427" s="22"/>
      <c r="E427" s="80" t="s">
        <v>1386</v>
      </c>
      <c r="F427" s="80" t="s">
        <v>39</v>
      </c>
      <c r="G427" s="77" t="s">
        <v>1411</v>
      </c>
      <c r="H427" s="77"/>
    </row>
    <row r="428" spans="1:8" ht="27.75" x14ac:dyDescent="0.65">
      <c r="A428" s="142" t="s">
        <v>429</v>
      </c>
      <c r="B428" s="142" t="s">
        <v>430</v>
      </c>
      <c r="C428" s="135">
        <f>IFERROR(VLOOKUP(A428,'งบทดลอง รพ.'!$A$2:$C$600,3,0),0)</f>
        <v>0</v>
      </c>
      <c r="D428" s="22"/>
      <c r="E428" s="80" t="s">
        <v>1386</v>
      </c>
      <c r="F428" s="80" t="s">
        <v>39</v>
      </c>
      <c r="G428" s="77" t="s">
        <v>1411</v>
      </c>
      <c r="H428" s="77"/>
    </row>
    <row r="429" spans="1:8" ht="27.75" x14ac:dyDescent="0.65">
      <c r="A429" s="142" t="s">
        <v>431</v>
      </c>
      <c r="B429" s="142" t="s">
        <v>432</v>
      </c>
      <c r="C429" s="135">
        <f>IFERROR(VLOOKUP(A429,'งบทดลอง รพ.'!$A$2:$C$600,3,0),0)</f>
        <v>0</v>
      </c>
      <c r="D429" s="22"/>
      <c r="E429" s="80" t="s">
        <v>1388</v>
      </c>
      <c r="F429" s="80" t="s">
        <v>39</v>
      </c>
      <c r="G429" s="77" t="s">
        <v>1411</v>
      </c>
      <c r="H429" s="77"/>
    </row>
    <row r="430" spans="1:8" ht="27.75" x14ac:dyDescent="0.65">
      <c r="A430" s="142" t="s">
        <v>433</v>
      </c>
      <c r="B430" s="142" t="s">
        <v>434</v>
      </c>
      <c r="C430" s="135">
        <f>IFERROR(VLOOKUP(A430,'งบทดลอง รพ.'!$A$2:$C$600,3,0),0)</f>
        <v>0</v>
      </c>
      <c r="D430" s="22"/>
      <c r="E430" s="80" t="s">
        <v>1388</v>
      </c>
      <c r="F430" s="80" t="s">
        <v>39</v>
      </c>
      <c r="G430" s="77" t="s">
        <v>1411</v>
      </c>
      <c r="H430" s="77"/>
    </row>
    <row r="431" spans="1:8" ht="27.75" x14ac:dyDescent="0.65">
      <c r="A431" s="142" t="s">
        <v>435</v>
      </c>
      <c r="B431" s="142" t="s">
        <v>436</v>
      </c>
      <c r="C431" s="135">
        <f>IFERROR(VLOOKUP(A431,'งบทดลอง รพ.'!$A$2:$C$600,3,0),0)</f>
        <v>0</v>
      </c>
      <c r="D431" s="22"/>
      <c r="E431" s="80" t="s">
        <v>1388</v>
      </c>
      <c r="F431" s="80" t="s">
        <v>39</v>
      </c>
      <c r="G431" s="77" t="s">
        <v>1411</v>
      </c>
      <c r="H431" s="77"/>
    </row>
    <row r="432" spans="1:8" ht="27.75" x14ac:dyDescent="0.65">
      <c r="A432" s="142" t="s">
        <v>437</v>
      </c>
      <c r="B432" s="142" t="s">
        <v>438</v>
      </c>
      <c r="C432" s="135">
        <f>IFERROR(VLOOKUP(A432,'งบทดลอง รพ.'!$A$2:$C$600,3,0),0)</f>
        <v>0</v>
      </c>
      <c r="D432" s="22"/>
      <c r="E432" s="80" t="s">
        <v>1388</v>
      </c>
      <c r="F432" s="80" t="s">
        <v>39</v>
      </c>
      <c r="G432" s="77" t="s">
        <v>1411</v>
      </c>
      <c r="H432" s="77"/>
    </row>
    <row r="433" spans="1:8" ht="27.75" x14ac:dyDescent="0.65">
      <c r="A433" s="142" t="s">
        <v>439</v>
      </c>
      <c r="B433" s="142" t="s">
        <v>440</v>
      </c>
      <c r="C433" s="135">
        <f>IFERROR(VLOOKUP(A433,'งบทดลอง รพ.'!$A$2:$C$600,3,0),0)</f>
        <v>0</v>
      </c>
      <c r="D433" s="22"/>
      <c r="E433" s="80" t="s">
        <v>1388</v>
      </c>
      <c r="F433" s="80" t="s">
        <v>39</v>
      </c>
      <c r="G433" s="77" t="s">
        <v>1411</v>
      </c>
      <c r="H433" s="77"/>
    </row>
    <row r="434" spans="1:8" ht="27.75" x14ac:dyDescent="0.65">
      <c r="A434" s="142" t="s">
        <v>441</v>
      </c>
      <c r="B434" s="142" t="s">
        <v>442</v>
      </c>
      <c r="C434" s="135">
        <f>IFERROR(VLOOKUP(A434,'งบทดลอง รพ.'!$A$2:$C$600,3,0),0)</f>
        <v>0</v>
      </c>
      <c r="D434" s="22"/>
      <c r="E434" s="80" t="s">
        <v>1388</v>
      </c>
      <c r="F434" s="80" t="s">
        <v>39</v>
      </c>
      <c r="G434" s="77" t="s">
        <v>1411</v>
      </c>
      <c r="H434" s="77"/>
    </row>
    <row r="435" spans="1:8" ht="27.75" x14ac:dyDescent="0.65">
      <c r="A435" s="142" t="s">
        <v>443</v>
      </c>
      <c r="B435" s="142" t="s">
        <v>444</v>
      </c>
      <c r="C435" s="135">
        <f>IFERROR(VLOOKUP(A435,'งบทดลอง รพ.'!$A$2:$C$600,3,0),0)</f>
        <v>0</v>
      </c>
      <c r="D435" s="22"/>
      <c r="E435" s="80" t="s">
        <v>1388</v>
      </c>
      <c r="F435" s="80" t="s">
        <v>39</v>
      </c>
      <c r="G435" s="77" t="s">
        <v>1411</v>
      </c>
      <c r="H435" s="77"/>
    </row>
    <row r="436" spans="1:8" ht="27.75" x14ac:dyDescent="0.65">
      <c r="A436" s="142" t="s">
        <v>445</v>
      </c>
      <c r="B436" s="142" t="s">
        <v>446</v>
      </c>
      <c r="C436" s="135">
        <f>IFERROR(VLOOKUP(A436,'งบทดลอง รพ.'!$A$2:$C$600,3,0),0)</f>
        <v>0</v>
      </c>
      <c r="D436" s="22"/>
      <c r="E436" s="80" t="s">
        <v>1388</v>
      </c>
      <c r="F436" s="80" t="s">
        <v>39</v>
      </c>
      <c r="G436" s="77" t="s">
        <v>1411</v>
      </c>
      <c r="H436" s="77"/>
    </row>
    <row r="437" spans="1:8" ht="27.75" x14ac:dyDescent="0.65">
      <c r="A437" s="142" t="s">
        <v>972</v>
      </c>
      <c r="B437" s="142" t="s">
        <v>973</v>
      </c>
      <c r="C437" s="135">
        <f>IFERROR(VLOOKUP(A437,'งบทดลอง รพ.'!$A$2:$C$600,3,0),0)</f>
        <v>0</v>
      </c>
      <c r="D437" s="22"/>
      <c r="E437" s="80" t="s">
        <v>1388</v>
      </c>
      <c r="F437" s="80" t="s">
        <v>39</v>
      </c>
      <c r="G437" s="77" t="s">
        <v>1411</v>
      </c>
      <c r="H437" s="77"/>
    </row>
    <row r="438" spans="1:8" ht="27.75" x14ac:dyDescent="0.65">
      <c r="A438" s="142" t="s">
        <v>447</v>
      </c>
      <c r="B438" s="142" t="s">
        <v>448</v>
      </c>
      <c r="C438" s="135">
        <f>IFERROR(VLOOKUP(A438,'งบทดลอง รพ.'!$A$2:$C$600,3,0),0)</f>
        <v>0</v>
      </c>
      <c r="D438" s="22"/>
      <c r="E438" s="80" t="s">
        <v>1388</v>
      </c>
      <c r="F438" s="80" t="s">
        <v>39</v>
      </c>
      <c r="G438" s="77" t="s">
        <v>1411</v>
      </c>
      <c r="H438" s="77"/>
    </row>
    <row r="439" spans="1:8" ht="27.75" x14ac:dyDescent="0.65">
      <c r="A439" s="142" t="s">
        <v>974</v>
      </c>
      <c r="B439" s="142" t="s">
        <v>975</v>
      </c>
      <c r="C439" s="135">
        <f>IFERROR(VLOOKUP(A439,'งบทดลอง รพ.'!$A$2:$C$600,3,0),0)</f>
        <v>0</v>
      </c>
      <c r="D439" s="22"/>
      <c r="E439" s="80" t="s">
        <v>1388</v>
      </c>
      <c r="F439" s="80" t="s">
        <v>39</v>
      </c>
      <c r="G439" s="77" t="s">
        <v>1411</v>
      </c>
      <c r="H439" s="77"/>
    </row>
    <row r="440" spans="1:8" ht="27.75" x14ac:dyDescent="0.65">
      <c r="A440" s="142" t="s">
        <v>976</v>
      </c>
      <c r="B440" s="142" t="s">
        <v>977</v>
      </c>
      <c r="C440" s="135">
        <f>IFERROR(VLOOKUP(A440,'งบทดลอง รพ.'!$A$2:$C$600,3,0),0)</f>
        <v>0</v>
      </c>
      <c r="D440" s="22"/>
      <c r="E440" s="80" t="s">
        <v>1388</v>
      </c>
      <c r="F440" s="80" t="s">
        <v>39</v>
      </c>
      <c r="G440" s="77" t="s">
        <v>1411</v>
      </c>
      <c r="H440" s="77"/>
    </row>
    <row r="441" spans="1:8" ht="27.75" x14ac:dyDescent="0.65">
      <c r="A441" s="143" t="s">
        <v>978</v>
      </c>
      <c r="B441" s="143" t="s">
        <v>979</v>
      </c>
      <c r="C441" s="135">
        <f>IFERROR(VLOOKUP(A441,'งบทดลอง รพ.'!$A$2:$C$600,3,0),0)</f>
        <v>0</v>
      </c>
      <c r="E441" s="80" t="s">
        <v>1388</v>
      </c>
      <c r="F441" s="80" t="s">
        <v>39</v>
      </c>
      <c r="G441" s="77" t="s">
        <v>1411</v>
      </c>
      <c r="H441" s="77"/>
    </row>
    <row r="442" spans="1:8" ht="27.75" x14ac:dyDescent="0.65">
      <c r="A442" s="142" t="s">
        <v>449</v>
      </c>
      <c r="B442" s="142" t="s">
        <v>450</v>
      </c>
      <c r="C442" s="135">
        <f>IFERROR(VLOOKUP(A442,'งบทดลอง รพ.'!$A$2:$C$600,3,0),0)</f>
        <v>0</v>
      </c>
      <c r="E442" s="80" t="s">
        <v>1388</v>
      </c>
      <c r="F442" s="80" t="s">
        <v>39</v>
      </c>
      <c r="G442" s="77" t="s">
        <v>1411</v>
      </c>
      <c r="H442" s="77"/>
    </row>
    <row r="443" spans="1:8" ht="27.75" x14ac:dyDescent="0.65">
      <c r="A443" s="142" t="s">
        <v>451</v>
      </c>
      <c r="B443" s="142" t="s">
        <v>452</v>
      </c>
      <c r="C443" s="135">
        <f>IFERROR(VLOOKUP(A443,'งบทดลอง รพ.'!$A$2:$C$600,3,0),0)</f>
        <v>0</v>
      </c>
      <c r="E443" s="80" t="s">
        <v>1390</v>
      </c>
      <c r="F443" s="80" t="s">
        <v>39</v>
      </c>
      <c r="G443" s="77" t="s">
        <v>1411</v>
      </c>
      <c r="H443" s="77"/>
    </row>
    <row r="444" spans="1:8" ht="27.75" x14ac:dyDescent="0.65">
      <c r="A444" s="139" t="s">
        <v>1177</v>
      </c>
      <c r="B444" s="139" t="s">
        <v>1178</v>
      </c>
      <c r="C444" s="135">
        <f>IFERROR(VLOOKUP(A444,'งบทดลอง รพ.'!$A$2:$C$600,3,0),0)</f>
        <v>0</v>
      </c>
      <c r="E444" s="80" t="s">
        <v>1390</v>
      </c>
      <c r="F444" s="80" t="s">
        <v>39</v>
      </c>
      <c r="G444" s="77" t="s">
        <v>1409</v>
      </c>
      <c r="H444" s="77"/>
    </row>
    <row r="445" spans="1:8" ht="27.75" x14ac:dyDescent="0.65">
      <c r="A445" s="142" t="s">
        <v>453</v>
      </c>
      <c r="B445" s="142" t="s">
        <v>454</v>
      </c>
      <c r="C445" s="135">
        <f>IFERROR(VLOOKUP(A445,'งบทดลอง รพ.'!$A$2:$C$600,3,0),0)</f>
        <v>0</v>
      </c>
      <c r="E445" s="80" t="s">
        <v>1390</v>
      </c>
      <c r="F445" s="80" t="s">
        <v>39</v>
      </c>
      <c r="G445" s="77" t="s">
        <v>1411</v>
      </c>
      <c r="H445" s="77"/>
    </row>
    <row r="446" spans="1:8" ht="27.75" x14ac:dyDescent="0.65">
      <c r="A446" s="142" t="s">
        <v>455</v>
      </c>
      <c r="B446" s="142" t="s">
        <v>456</v>
      </c>
      <c r="C446" s="135">
        <f>IFERROR(VLOOKUP(A446,'งบทดลอง รพ.'!$A$2:$C$600,3,0),0)</f>
        <v>0</v>
      </c>
      <c r="E446" s="80" t="s">
        <v>1386</v>
      </c>
      <c r="F446" s="80" t="s">
        <v>39</v>
      </c>
      <c r="G446" s="77" t="s">
        <v>1411</v>
      </c>
      <c r="H446" s="77"/>
    </row>
    <row r="447" spans="1:8" ht="27.75" x14ac:dyDescent="0.65">
      <c r="A447" s="142" t="s">
        <v>457</v>
      </c>
      <c r="B447" s="142" t="s">
        <v>458</v>
      </c>
      <c r="C447" s="135">
        <f>IFERROR(VLOOKUP(A447,'งบทดลอง รพ.'!$A$2:$C$600,3,0),0)</f>
        <v>200003.13</v>
      </c>
      <c r="E447" s="80" t="s">
        <v>1386</v>
      </c>
      <c r="F447" s="80" t="s">
        <v>39</v>
      </c>
      <c r="G447" s="77" t="s">
        <v>1411</v>
      </c>
      <c r="H447" s="77"/>
    </row>
    <row r="448" spans="1:8" ht="27.75" x14ac:dyDescent="0.65">
      <c r="A448" s="142" t="s">
        <v>459</v>
      </c>
      <c r="B448" s="142" t="s">
        <v>460</v>
      </c>
      <c r="C448" s="135">
        <f>IFERROR(VLOOKUP(A448,'งบทดลอง รพ.'!$A$2:$C$600,3,0),0)</f>
        <v>0</v>
      </c>
      <c r="E448" s="80" t="s">
        <v>1386</v>
      </c>
      <c r="F448" s="80" t="s">
        <v>39</v>
      </c>
      <c r="G448" s="77" t="s">
        <v>1411</v>
      </c>
      <c r="H448" s="77"/>
    </row>
    <row r="449" spans="1:8" ht="27.75" x14ac:dyDescent="0.65">
      <c r="A449" s="142" t="s">
        <v>461</v>
      </c>
      <c r="B449" s="142" t="s">
        <v>462</v>
      </c>
      <c r="C449" s="135">
        <f>IFERROR(VLOOKUP(A449,'งบทดลอง รพ.'!$A$2:$C$600,3,0),0)</f>
        <v>427354.15</v>
      </c>
      <c r="E449" s="80" t="s">
        <v>1386</v>
      </c>
      <c r="F449" s="80" t="s">
        <v>39</v>
      </c>
      <c r="G449" s="77" t="s">
        <v>1411</v>
      </c>
      <c r="H449" s="77"/>
    </row>
    <row r="450" spans="1:8" ht="27.75" x14ac:dyDescent="0.65">
      <c r="A450" s="142" t="s">
        <v>463</v>
      </c>
      <c r="B450" s="142" t="s">
        <v>464</v>
      </c>
      <c r="C450" s="135">
        <f>IFERROR(VLOOKUP(A450,'งบทดลอง รพ.'!$A$2:$C$600,3,0),0)</f>
        <v>0</v>
      </c>
      <c r="E450" s="80" t="s">
        <v>1386</v>
      </c>
      <c r="F450" s="80" t="s">
        <v>39</v>
      </c>
      <c r="G450" s="77" t="s">
        <v>1411</v>
      </c>
      <c r="H450" s="77"/>
    </row>
    <row r="451" spans="1:8" ht="27.75" x14ac:dyDescent="0.65">
      <c r="A451" s="142" t="s">
        <v>465</v>
      </c>
      <c r="B451" s="142" t="s">
        <v>466</v>
      </c>
      <c r="C451" s="135">
        <f>IFERROR(VLOOKUP(A451,'งบทดลอง รพ.'!$A$2:$C$600,3,0),0)</f>
        <v>13438.05</v>
      </c>
      <c r="E451" s="80" t="s">
        <v>1386</v>
      </c>
      <c r="F451" s="80" t="s">
        <v>39</v>
      </c>
      <c r="G451" s="77" t="s">
        <v>1411</v>
      </c>
      <c r="H451" s="77"/>
    </row>
    <row r="452" spans="1:8" ht="27.75" x14ac:dyDescent="0.65">
      <c r="A452" s="142" t="s">
        <v>467</v>
      </c>
      <c r="B452" s="142" t="s">
        <v>468</v>
      </c>
      <c r="C452" s="135">
        <f>IFERROR(VLOOKUP(A452,'งบทดลอง รพ.'!$A$2:$C$600,3,0),0)</f>
        <v>24783.24</v>
      </c>
      <c r="E452" s="80" t="s">
        <v>1386</v>
      </c>
      <c r="F452" s="80" t="s">
        <v>39</v>
      </c>
      <c r="G452" s="77" t="s">
        <v>1411</v>
      </c>
      <c r="H452" s="77"/>
    </row>
    <row r="453" spans="1:8" ht="27.75" x14ac:dyDescent="0.65">
      <c r="A453" s="142" t="s">
        <v>469</v>
      </c>
      <c r="B453" s="142" t="s">
        <v>470</v>
      </c>
      <c r="C453" s="135">
        <f>IFERROR(VLOOKUP(A453,'งบทดลอง รพ.'!$A$2:$C$600,3,0),0)</f>
        <v>0</v>
      </c>
      <c r="E453" s="80" t="s">
        <v>1386</v>
      </c>
      <c r="F453" s="80" t="s">
        <v>39</v>
      </c>
      <c r="G453" s="77" t="s">
        <v>1411</v>
      </c>
      <c r="H453" s="77"/>
    </row>
    <row r="454" spans="1:8" ht="27.75" x14ac:dyDescent="0.65">
      <c r="A454" s="142" t="s">
        <v>471</v>
      </c>
      <c r="B454" s="142" t="s">
        <v>472</v>
      </c>
      <c r="C454" s="135">
        <f>IFERROR(VLOOKUP(A454,'งบทดลอง รพ.'!$A$2:$C$600,3,0),0)</f>
        <v>0</v>
      </c>
      <c r="E454" s="80" t="s">
        <v>1386</v>
      </c>
      <c r="F454" s="80" t="s">
        <v>39</v>
      </c>
      <c r="G454" s="77" t="s">
        <v>1411</v>
      </c>
      <c r="H454" s="77"/>
    </row>
    <row r="455" spans="1:8" ht="27.75" x14ac:dyDescent="0.65">
      <c r="A455" s="142" t="s">
        <v>473</v>
      </c>
      <c r="B455" s="142" t="s">
        <v>474</v>
      </c>
      <c r="C455" s="135">
        <f>IFERROR(VLOOKUP(A455,'งบทดลอง รพ.'!$A$2:$C$600,3,0),0)</f>
        <v>247064.35</v>
      </c>
      <c r="E455" s="80" t="s">
        <v>1386</v>
      </c>
      <c r="F455" s="80" t="s">
        <v>39</v>
      </c>
      <c r="G455" s="77" t="s">
        <v>1411</v>
      </c>
      <c r="H455" s="77"/>
    </row>
    <row r="456" spans="1:8" ht="27.75" x14ac:dyDescent="0.65">
      <c r="A456" s="142" t="s">
        <v>475</v>
      </c>
      <c r="B456" s="142" t="s">
        <v>476</v>
      </c>
      <c r="C456" s="135">
        <f>IFERROR(VLOOKUP(A456,'งบทดลอง รพ.'!$A$2:$C$600,3,0),0)</f>
        <v>362677.76000000001</v>
      </c>
      <c r="E456" s="80" t="s">
        <v>1388</v>
      </c>
      <c r="F456" s="80" t="s">
        <v>39</v>
      </c>
      <c r="G456" s="77" t="s">
        <v>1411</v>
      </c>
      <c r="H456" s="77"/>
    </row>
    <row r="457" spans="1:8" ht="27.75" x14ac:dyDescent="0.65">
      <c r="A457" s="142" t="s">
        <v>477</v>
      </c>
      <c r="B457" s="142" t="s">
        <v>478</v>
      </c>
      <c r="C457" s="135">
        <f>IFERROR(VLOOKUP(A457,'งบทดลอง รพ.'!$A$2:$C$600,3,0),0)</f>
        <v>1121761.18</v>
      </c>
      <c r="E457" s="80" t="s">
        <v>1388</v>
      </c>
      <c r="F457" s="80" t="s">
        <v>39</v>
      </c>
      <c r="G457" s="77" t="s">
        <v>1411</v>
      </c>
      <c r="H457" s="77"/>
    </row>
    <row r="458" spans="1:8" ht="27.75" x14ac:dyDescent="0.65">
      <c r="A458" s="142" t="s">
        <v>479</v>
      </c>
      <c r="B458" s="142" t="s">
        <v>480</v>
      </c>
      <c r="C458" s="135">
        <f>IFERROR(VLOOKUP(A458,'งบทดลอง รพ.'!$A$2:$C$600,3,0),0)</f>
        <v>1304.9000000000001</v>
      </c>
      <c r="E458" s="80" t="s">
        <v>1388</v>
      </c>
      <c r="F458" s="80" t="s">
        <v>39</v>
      </c>
      <c r="G458" s="77" t="s">
        <v>1411</v>
      </c>
      <c r="H458" s="77"/>
    </row>
    <row r="459" spans="1:8" ht="27.75" x14ac:dyDescent="0.65">
      <c r="A459" s="142" t="s">
        <v>481</v>
      </c>
      <c r="B459" s="142" t="s">
        <v>482</v>
      </c>
      <c r="C459" s="135">
        <f>IFERROR(VLOOKUP(A459,'งบทดลอง รพ.'!$A$2:$C$600,3,0),0)</f>
        <v>34687.35</v>
      </c>
      <c r="E459" s="80" t="s">
        <v>1388</v>
      </c>
      <c r="F459" s="80" t="s">
        <v>39</v>
      </c>
      <c r="G459" s="77" t="s">
        <v>1411</v>
      </c>
      <c r="H459" s="77"/>
    </row>
    <row r="460" spans="1:8" ht="27.75" x14ac:dyDescent="0.65">
      <c r="A460" s="142" t="s">
        <v>483</v>
      </c>
      <c r="B460" s="142" t="s">
        <v>484</v>
      </c>
      <c r="C460" s="135">
        <f>IFERROR(VLOOKUP(A460,'งบทดลอง รพ.'!$A$2:$C$600,3,0),0)</f>
        <v>1166.3499999999999</v>
      </c>
      <c r="E460" s="80" t="s">
        <v>1388</v>
      </c>
      <c r="F460" s="80" t="s">
        <v>39</v>
      </c>
      <c r="G460" s="77" t="s">
        <v>1411</v>
      </c>
      <c r="H460" s="77"/>
    </row>
    <row r="461" spans="1:8" ht="27.75" x14ac:dyDescent="0.65">
      <c r="A461" s="142" t="s">
        <v>485</v>
      </c>
      <c r="B461" s="142" t="s">
        <v>486</v>
      </c>
      <c r="C461" s="135">
        <f>IFERROR(VLOOKUP(A461,'งบทดลอง รพ.'!$A$2:$C$600,3,0),0)</f>
        <v>0</v>
      </c>
      <c r="E461" s="80" t="s">
        <v>1388</v>
      </c>
      <c r="F461" s="80" t="s">
        <v>39</v>
      </c>
      <c r="G461" s="77" t="s">
        <v>1411</v>
      </c>
      <c r="H461" s="77"/>
    </row>
    <row r="462" spans="1:8" ht="27.75" x14ac:dyDescent="0.65">
      <c r="A462" s="142" t="s">
        <v>487</v>
      </c>
      <c r="B462" s="142" t="s">
        <v>488</v>
      </c>
      <c r="C462" s="135">
        <f>IFERROR(VLOOKUP(A462,'งบทดลอง รพ.'!$A$2:$C$600,3,0),0)</f>
        <v>4447084.33</v>
      </c>
      <c r="E462" s="80" t="s">
        <v>1388</v>
      </c>
      <c r="F462" s="80" t="s">
        <v>39</v>
      </c>
      <c r="G462" s="77" t="s">
        <v>1411</v>
      </c>
      <c r="H462" s="77"/>
    </row>
    <row r="463" spans="1:8" ht="27.75" x14ac:dyDescent="0.65">
      <c r="A463" s="142" t="s">
        <v>489</v>
      </c>
      <c r="B463" s="142" t="s">
        <v>490</v>
      </c>
      <c r="C463" s="135">
        <f>IFERROR(VLOOKUP(A463,'งบทดลอง รพ.'!$A$2:$C$600,3,0),0)</f>
        <v>626500.75</v>
      </c>
      <c r="E463" s="80" t="s">
        <v>1388</v>
      </c>
      <c r="F463" s="80" t="s">
        <v>39</v>
      </c>
      <c r="G463" s="77" t="s">
        <v>1411</v>
      </c>
      <c r="H463" s="77"/>
    </row>
    <row r="464" spans="1:8" ht="27.75" x14ac:dyDescent="0.65">
      <c r="A464" s="142" t="s">
        <v>491</v>
      </c>
      <c r="B464" s="142" t="s">
        <v>492</v>
      </c>
      <c r="C464" s="135">
        <f>IFERROR(VLOOKUP(A464,'งบทดลอง รพ.'!$A$2:$C$600,3,0),0)</f>
        <v>45537.56</v>
      </c>
      <c r="E464" s="80" t="s">
        <v>1388</v>
      </c>
      <c r="F464" s="80" t="s">
        <v>39</v>
      </c>
      <c r="G464" s="77" t="s">
        <v>1411</v>
      </c>
      <c r="H464" s="77"/>
    </row>
    <row r="465" spans="1:8" ht="27.75" x14ac:dyDescent="0.65">
      <c r="A465" s="142" t="s">
        <v>493</v>
      </c>
      <c r="B465" s="142" t="s">
        <v>494</v>
      </c>
      <c r="C465" s="135">
        <f>IFERROR(VLOOKUP(A465,'งบทดลอง รพ.'!$A$2:$C$600,3,0),0)</f>
        <v>18631.41</v>
      </c>
      <c r="E465" s="80" t="s">
        <v>1388</v>
      </c>
      <c r="F465" s="80" t="s">
        <v>39</v>
      </c>
      <c r="G465" s="77" t="s">
        <v>1411</v>
      </c>
      <c r="H465" s="77"/>
    </row>
    <row r="466" spans="1:8" ht="27.75" x14ac:dyDescent="0.65">
      <c r="A466" s="142" t="s">
        <v>495</v>
      </c>
      <c r="B466" s="142" t="s">
        <v>496</v>
      </c>
      <c r="C466" s="135">
        <f>IFERROR(VLOOKUP(A466,'งบทดลอง รพ.'!$A$2:$C$600,3,0),0)</f>
        <v>0</v>
      </c>
      <c r="E466" s="80" t="s">
        <v>1390</v>
      </c>
      <c r="F466" s="80" t="s">
        <v>39</v>
      </c>
      <c r="G466" s="77" t="s">
        <v>1411</v>
      </c>
      <c r="H466" s="77"/>
    </row>
    <row r="467" spans="1:8" ht="27.75" x14ac:dyDescent="0.65">
      <c r="A467" s="139" t="s">
        <v>1179</v>
      </c>
      <c r="B467" s="139" t="s">
        <v>1180</v>
      </c>
      <c r="C467" s="135">
        <f>IFERROR(VLOOKUP(A467,'งบทดลอง รพ.'!$A$2:$C$600,3,0),0)</f>
        <v>0</v>
      </c>
      <c r="E467" s="80" t="s">
        <v>1390</v>
      </c>
      <c r="F467" s="80" t="s">
        <v>39</v>
      </c>
      <c r="G467" s="77" t="s">
        <v>1409</v>
      </c>
      <c r="H467" s="77"/>
    </row>
    <row r="468" spans="1:8" ht="27.75" x14ac:dyDescent="0.65">
      <c r="A468" s="142" t="s">
        <v>497</v>
      </c>
      <c r="B468" s="142" t="s">
        <v>498</v>
      </c>
      <c r="C468" s="135">
        <f>IFERROR(VLOOKUP(A468,'งบทดลอง รพ.'!$A$2:$C$600,3,0),0)</f>
        <v>0</v>
      </c>
      <c r="E468" s="80" t="s">
        <v>1390</v>
      </c>
      <c r="F468" s="80" t="s">
        <v>39</v>
      </c>
      <c r="G468" s="77" t="s">
        <v>1411</v>
      </c>
      <c r="H468" s="77"/>
    </row>
    <row r="469" spans="1:8" ht="27.75" x14ac:dyDescent="0.65">
      <c r="A469" s="142" t="s">
        <v>499</v>
      </c>
      <c r="B469" s="142" t="s">
        <v>500</v>
      </c>
      <c r="C469" s="135">
        <f>IFERROR(VLOOKUP(A469,'งบทดลอง รพ.'!$A$2:$C$600,3,0),0)</f>
        <v>0</v>
      </c>
      <c r="E469" s="80" t="s">
        <v>1386</v>
      </c>
      <c r="F469" s="80" t="s">
        <v>39</v>
      </c>
      <c r="G469" s="77" t="s">
        <v>1411</v>
      </c>
      <c r="H469" s="77"/>
    </row>
    <row r="470" spans="1:8" ht="27.75" x14ac:dyDescent="0.65">
      <c r="A470" s="142" t="s">
        <v>501</v>
      </c>
      <c r="B470" s="142" t="s">
        <v>502</v>
      </c>
      <c r="C470" s="135">
        <f>IFERROR(VLOOKUP(A470,'งบทดลอง รพ.'!$A$2:$C$600,3,0),0)</f>
        <v>0</v>
      </c>
      <c r="E470" s="80" t="s">
        <v>1386</v>
      </c>
      <c r="F470" s="80" t="s">
        <v>39</v>
      </c>
      <c r="G470" s="77" t="s">
        <v>1411</v>
      </c>
      <c r="H470" s="77"/>
    </row>
    <row r="471" spans="1:8" ht="27.75" x14ac:dyDescent="0.65">
      <c r="A471" s="140" t="s">
        <v>1181</v>
      </c>
      <c r="B471" s="140" t="s">
        <v>1182</v>
      </c>
      <c r="C471" s="135">
        <f>IFERROR(VLOOKUP(A471,'งบทดลอง รพ.'!$A$2:$C$600,3,0),0)</f>
        <v>0</v>
      </c>
      <c r="E471" s="80" t="s">
        <v>1398</v>
      </c>
      <c r="F471" s="80" t="s">
        <v>41</v>
      </c>
      <c r="G471" s="77" t="s">
        <v>1409</v>
      </c>
      <c r="H471" s="77"/>
    </row>
    <row r="472" spans="1:8" ht="27.75" x14ac:dyDescent="0.65">
      <c r="A472" s="140" t="s">
        <v>1183</v>
      </c>
      <c r="B472" s="140" t="s">
        <v>1184</v>
      </c>
      <c r="C472" s="135">
        <f>IFERROR(VLOOKUP(A472,'งบทดลอง รพ.'!$A$2:$C$600,3,0),0)</f>
        <v>0</v>
      </c>
      <c r="E472" s="80" t="s">
        <v>1398</v>
      </c>
      <c r="F472" s="80" t="s">
        <v>41</v>
      </c>
      <c r="G472" s="77" t="s">
        <v>1409</v>
      </c>
      <c r="H472" s="77"/>
    </row>
    <row r="473" spans="1:8" ht="27.75" x14ac:dyDescent="0.65">
      <c r="A473" s="140" t="s">
        <v>1185</v>
      </c>
      <c r="B473" s="140" t="s">
        <v>1186</v>
      </c>
      <c r="C473" s="135">
        <f>IFERROR(VLOOKUP(A473,'งบทดลอง รพ.'!$A$2:$C$600,3,0),0)</f>
        <v>0</v>
      </c>
      <c r="E473" s="80" t="s">
        <v>1398</v>
      </c>
      <c r="F473" s="80" t="s">
        <v>41</v>
      </c>
      <c r="G473" s="77" t="s">
        <v>1409</v>
      </c>
      <c r="H473" s="77"/>
    </row>
    <row r="474" spans="1:8" ht="27.75" x14ac:dyDescent="0.65">
      <c r="A474" s="140" t="s">
        <v>1187</v>
      </c>
      <c r="B474" s="140" t="s">
        <v>1188</v>
      </c>
      <c r="C474" s="135">
        <f>IFERROR(VLOOKUP(A474,'งบทดลอง รพ.'!$A$2:$C$600,3,0),0)</f>
        <v>0</v>
      </c>
      <c r="E474" s="80" t="s">
        <v>1398</v>
      </c>
      <c r="F474" s="80" t="s">
        <v>41</v>
      </c>
      <c r="G474" s="77" t="s">
        <v>1409</v>
      </c>
      <c r="H474" s="77"/>
    </row>
    <row r="475" spans="1:8" ht="27.75" x14ac:dyDescent="0.65">
      <c r="A475" s="140" t="s">
        <v>1189</v>
      </c>
      <c r="B475" s="140" t="s">
        <v>1190</v>
      </c>
      <c r="C475" s="135">
        <f>IFERROR(VLOOKUP(A475,'งบทดลอง รพ.'!$A$2:$C$600,3,0),0)</f>
        <v>0</v>
      </c>
      <c r="E475" s="80" t="s">
        <v>1398</v>
      </c>
      <c r="F475" s="80" t="s">
        <v>41</v>
      </c>
      <c r="G475" s="77" t="s">
        <v>1409</v>
      </c>
      <c r="H475" s="77"/>
    </row>
    <row r="476" spans="1:8" ht="27.75" x14ac:dyDescent="0.65">
      <c r="A476" s="143" t="s">
        <v>521</v>
      </c>
      <c r="B476" s="143" t="s">
        <v>522</v>
      </c>
      <c r="C476" s="135">
        <f>IFERROR(VLOOKUP(A476,'งบทดลอง รพ.'!$A$2:$C$600,3,0),0)</f>
        <v>0</v>
      </c>
      <c r="E476" s="80" t="s">
        <v>1398</v>
      </c>
      <c r="F476" s="80" t="s">
        <v>41</v>
      </c>
      <c r="G476" s="77" t="s">
        <v>1411</v>
      </c>
      <c r="H476" s="77"/>
    </row>
    <row r="477" spans="1:8" ht="27.75" x14ac:dyDescent="0.65">
      <c r="A477" s="143" t="s">
        <v>523</v>
      </c>
      <c r="B477" s="143" t="s">
        <v>524</v>
      </c>
      <c r="C477" s="135">
        <f>IFERROR(VLOOKUP(A477,'งบทดลอง รพ.'!$A$2:$C$600,3,0),0)</f>
        <v>0</v>
      </c>
      <c r="E477" s="80" t="s">
        <v>1398</v>
      </c>
      <c r="F477" s="80" t="s">
        <v>41</v>
      </c>
      <c r="G477" s="77" t="s">
        <v>1411</v>
      </c>
      <c r="H477" s="77"/>
    </row>
    <row r="478" spans="1:8" ht="27.75" x14ac:dyDescent="0.65">
      <c r="A478" s="143" t="s">
        <v>980</v>
      </c>
      <c r="B478" s="143" t="s">
        <v>981</v>
      </c>
      <c r="C478" s="135">
        <f>IFERROR(VLOOKUP(A478,'งบทดลอง รพ.'!$A$2:$C$600,3,0),0)</f>
        <v>0</v>
      </c>
      <c r="E478" s="80" t="s">
        <v>1398</v>
      </c>
      <c r="F478" s="80" t="s">
        <v>41</v>
      </c>
      <c r="G478" s="77" t="s">
        <v>1411</v>
      </c>
      <c r="H478" s="77"/>
    </row>
    <row r="479" spans="1:8" ht="27.75" x14ac:dyDescent="0.65">
      <c r="A479" s="143" t="s">
        <v>525</v>
      </c>
      <c r="B479" s="143" t="s">
        <v>1515</v>
      </c>
      <c r="C479" s="135">
        <f>IFERROR(VLOOKUP(A479,'งบทดลอง รพ.'!$A$2:$C$600,3,0),0)</f>
        <v>0</v>
      </c>
      <c r="E479" s="80" t="s">
        <v>1400</v>
      </c>
      <c r="F479" s="80" t="s">
        <v>734</v>
      </c>
      <c r="G479" s="77" t="s">
        <v>1411</v>
      </c>
      <c r="H479" s="77"/>
    </row>
    <row r="480" spans="1:8" ht="27.75" x14ac:dyDescent="0.65">
      <c r="A480" s="140" t="s">
        <v>1191</v>
      </c>
      <c r="B480" s="140" t="s">
        <v>1192</v>
      </c>
      <c r="C480" s="135">
        <f>IFERROR(VLOOKUP(A480,'งบทดลอง รพ.'!$A$2:$C$600,3,0),0)</f>
        <v>0</v>
      </c>
      <c r="E480" s="80" t="s">
        <v>1400</v>
      </c>
      <c r="F480" s="80" t="s">
        <v>734</v>
      </c>
      <c r="G480" s="77" t="s">
        <v>1409</v>
      </c>
      <c r="H480" s="77"/>
    </row>
    <row r="481" spans="1:8" ht="27.75" x14ac:dyDescent="0.65">
      <c r="A481" s="143" t="s">
        <v>526</v>
      </c>
      <c r="B481" s="143" t="s">
        <v>527</v>
      </c>
      <c r="C481" s="135">
        <f>IFERROR(VLOOKUP(A481,'งบทดลอง รพ.'!$A$2:$C$600,3,0),0)</f>
        <v>0</v>
      </c>
      <c r="E481" s="80" t="s">
        <v>1400</v>
      </c>
      <c r="F481" s="80" t="s">
        <v>734</v>
      </c>
      <c r="G481" s="77" t="s">
        <v>1411</v>
      </c>
      <c r="H481" s="77"/>
    </row>
    <row r="482" spans="1:8" ht="27.75" x14ac:dyDescent="0.65">
      <c r="A482" s="143" t="s">
        <v>528</v>
      </c>
      <c r="B482" s="143" t="s">
        <v>529</v>
      </c>
      <c r="C482" s="135">
        <f>IFERROR(VLOOKUP(A482,'งบทดลอง รพ.'!$A$2:$C$600,3,0),0)</f>
        <v>0</v>
      </c>
      <c r="E482" s="80" t="s">
        <v>1400</v>
      </c>
      <c r="F482" s="80" t="s">
        <v>734</v>
      </c>
      <c r="G482" s="77" t="s">
        <v>1411</v>
      </c>
      <c r="H482" s="77"/>
    </row>
    <row r="483" spans="1:8" ht="27.75" x14ac:dyDescent="0.65">
      <c r="A483" s="140" t="s">
        <v>1193</v>
      </c>
      <c r="B483" s="140" t="s">
        <v>1194</v>
      </c>
      <c r="C483" s="135">
        <f>IFERROR(VLOOKUP(A483,'งบทดลอง รพ.'!$A$2:$C$600,3,0),0)</f>
        <v>0</v>
      </c>
      <c r="E483" s="80" t="s">
        <v>1400</v>
      </c>
      <c r="F483" s="80" t="s">
        <v>734</v>
      </c>
      <c r="G483" s="77" t="s">
        <v>1409</v>
      </c>
      <c r="H483" s="77"/>
    </row>
    <row r="484" spans="1:8" ht="27.75" x14ac:dyDescent="0.65">
      <c r="A484" s="140" t="s">
        <v>1195</v>
      </c>
      <c r="B484" s="140" t="s">
        <v>1196</v>
      </c>
      <c r="C484" s="135">
        <f>IFERROR(VLOOKUP(A484,'งบทดลอง รพ.'!$A$2:$C$600,3,0),0)</f>
        <v>0</v>
      </c>
      <c r="E484" s="80" t="s">
        <v>1400</v>
      </c>
      <c r="F484" s="80" t="s">
        <v>734</v>
      </c>
      <c r="G484" s="77" t="s">
        <v>1409</v>
      </c>
      <c r="H484" s="77"/>
    </row>
    <row r="485" spans="1:8" ht="27.75" x14ac:dyDescent="0.65">
      <c r="A485" s="140" t="s">
        <v>1197</v>
      </c>
      <c r="B485" s="140" t="s">
        <v>1198</v>
      </c>
      <c r="C485" s="135">
        <f>IFERROR(VLOOKUP(A485,'งบทดลอง รพ.'!$A$2:$C$600,3,0),0)</f>
        <v>0</v>
      </c>
      <c r="E485" s="80" t="s">
        <v>1400</v>
      </c>
      <c r="F485" s="80" t="s">
        <v>734</v>
      </c>
      <c r="G485" s="77" t="s">
        <v>1409</v>
      </c>
      <c r="H485" s="77"/>
    </row>
    <row r="486" spans="1:8" ht="27.75" x14ac:dyDescent="0.65">
      <c r="A486" s="140" t="s">
        <v>1199</v>
      </c>
      <c r="B486" s="140" t="s">
        <v>1200</v>
      </c>
      <c r="C486" s="135">
        <f>IFERROR(VLOOKUP(A486,'งบทดลอง รพ.'!$A$2:$C$600,3,0),0)</f>
        <v>0</v>
      </c>
      <c r="E486" s="80" t="s">
        <v>1400</v>
      </c>
      <c r="F486" s="80" t="s">
        <v>734</v>
      </c>
      <c r="G486" s="77" t="s">
        <v>1409</v>
      </c>
      <c r="H486" s="77"/>
    </row>
    <row r="487" spans="1:8" ht="27.75" x14ac:dyDescent="0.65">
      <c r="A487" s="140" t="s">
        <v>1201</v>
      </c>
      <c r="B487" s="140" t="s">
        <v>1202</v>
      </c>
      <c r="C487" s="135">
        <f>IFERROR(VLOOKUP(A487,'งบทดลอง รพ.'!$A$2:$C$600,3,0),0)</f>
        <v>0</v>
      </c>
      <c r="E487" s="80" t="s">
        <v>1400</v>
      </c>
      <c r="F487" s="80" t="s">
        <v>734</v>
      </c>
      <c r="G487" s="77" t="s">
        <v>1409</v>
      </c>
      <c r="H487" s="77"/>
    </row>
    <row r="488" spans="1:8" ht="27.75" x14ac:dyDescent="0.65">
      <c r="A488" s="140" t="s">
        <v>1203</v>
      </c>
      <c r="B488" s="140" t="s">
        <v>1204</v>
      </c>
      <c r="C488" s="135">
        <f>IFERROR(VLOOKUP(A488,'งบทดลอง รพ.'!$A$2:$C$600,3,0),0)</f>
        <v>0</v>
      </c>
      <c r="E488" s="80" t="s">
        <v>1400</v>
      </c>
      <c r="F488" s="80" t="s">
        <v>734</v>
      </c>
      <c r="G488" s="77" t="s">
        <v>1409</v>
      </c>
      <c r="H488" s="77"/>
    </row>
    <row r="489" spans="1:8" ht="27.75" x14ac:dyDescent="0.65">
      <c r="A489" s="140" t="s">
        <v>1205</v>
      </c>
      <c r="B489" s="140" t="s">
        <v>1206</v>
      </c>
      <c r="C489" s="135">
        <f>IFERROR(VLOOKUP(A489,'งบทดลอง รพ.'!$A$2:$C$600,3,0),0)</f>
        <v>0</v>
      </c>
      <c r="E489" s="80" t="s">
        <v>1400</v>
      </c>
      <c r="F489" s="80" t="s">
        <v>734</v>
      </c>
      <c r="G489" s="77" t="s">
        <v>1409</v>
      </c>
      <c r="H489" s="77"/>
    </row>
    <row r="490" spans="1:8" ht="27.75" x14ac:dyDescent="0.65">
      <c r="A490" s="143" t="s">
        <v>530</v>
      </c>
      <c r="B490" s="143" t="s">
        <v>1516</v>
      </c>
      <c r="C490" s="135">
        <f>IFERROR(VLOOKUP(A490,'งบทดลอง รพ.'!$A$2:$C$600,3,0),0)</f>
        <v>500000</v>
      </c>
      <c r="E490" s="80" t="s">
        <v>1400</v>
      </c>
      <c r="F490" s="80" t="s">
        <v>734</v>
      </c>
      <c r="G490" s="77" t="s">
        <v>1411</v>
      </c>
      <c r="H490" s="77"/>
    </row>
    <row r="491" spans="1:8" ht="27.75" x14ac:dyDescent="0.65">
      <c r="A491" s="143" t="s">
        <v>531</v>
      </c>
      <c r="B491" s="143" t="s">
        <v>1517</v>
      </c>
      <c r="C491" s="135">
        <f>IFERROR(VLOOKUP(A491,'งบทดลอง รพ.'!$A$2:$C$600,3,0),0)</f>
        <v>60000</v>
      </c>
      <c r="E491" s="80" t="s">
        <v>1400</v>
      </c>
      <c r="F491" s="80" t="s">
        <v>734</v>
      </c>
      <c r="G491" s="77" t="s">
        <v>1411</v>
      </c>
      <c r="H491" s="77"/>
    </row>
    <row r="492" spans="1:8" ht="27.75" x14ac:dyDescent="0.65">
      <c r="A492" s="143" t="s">
        <v>982</v>
      </c>
      <c r="B492" s="143" t="s">
        <v>983</v>
      </c>
      <c r="C492" s="135">
        <f>IFERROR(VLOOKUP(A492,'งบทดลอง รพ.'!$A$2:$C$600,3,0),0)</f>
        <v>0</v>
      </c>
      <c r="E492" s="80" t="s">
        <v>1400</v>
      </c>
      <c r="F492" s="80" t="s">
        <v>734</v>
      </c>
      <c r="G492" s="77" t="s">
        <v>1411</v>
      </c>
      <c r="H492" s="77"/>
    </row>
    <row r="493" spans="1:8" ht="27.75" x14ac:dyDescent="0.65">
      <c r="A493" s="143" t="s">
        <v>532</v>
      </c>
      <c r="B493" s="143" t="s">
        <v>1518</v>
      </c>
      <c r="C493" s="135">
        <f>IFERROR(VLOOKUP(A493,'งบทดลอง รพ.'!$A$2:$C$600,3,0),0)</f>
        <v>0</v>
      </c>
      <c r="E493" s="80" t="s">
        <v>1400</v>
      </c>
      <c r="F493" s="80" t="s">
        <v>734</v>
      </c>
      <c r="G493" s="77" t="s">
        <v>1411</v>
      </c>
      <c r="H493" s="77"/>
    </row>
    <row r="494" spans="1:8" ht="27.75" x14ac:dyDescent="0.65">
      <c r="A494" s="143" t="s">
        <v>533</v>
      </c>
      <c r="B494" s="143" t="s">
        <v>1519</v>
      </c>
      <c r="C494" s="135">
        <f>IFERROR(VLOOKUP(A494,'งบทดลอง รพ.'!$A$2:$C$600,3,0),0)</f>
        <v>0</v>
      </c>
      <c r="E494" s="80" t="s">
        <v>1400</v>
      </c>
      <c r="F494" s="80" t="s">
        <v>734</v>
      </c>
      <c r="G494" s="77" t="s">
        <v>1411</v>
      </c>
      <c r="H494" s="77"/>
    </row>
    <row r="495" spans="1:8" ht="27.75" x14ac:dyDescent="0.65">
      <c r="A495" s="140" t="s">
        <v>1207</v>
      </c>
      <c r="B495" s="140" t="s">
        <v>1208</v>
      </c>
      <c r="C495" s="135">
        <f>IFERROR(VLOOKUP(A495,'งบทดลอง รพ.'!$A$2:$C$600,3,0),0)</f>
        <v>0</v>
      </c>
      <c r="E495" s="80" t="s">
        <v>1400</v>
      </c>
      <c r="F495" s="80" t="s">
        <v>734</v>
      </c>
      <c r="G495" s="77" t="s">
        <v>1409</v>
      </c>
      <c r="H495" s="77"/>
    </row>
    <row r="496" spans="1:8" ht="27.75" x14ac:dyDescent="0.65">
      <c r="A496" s="143" t="s">
        <v>534</v>
      </c>
      <c r="B496" s="143" t="s">
        <v>1520</v>
      </c>
      <c r="C496" s="135">
        <f>IFERROR(VLOOKUP(A496,'งบทดลอง รพ.'!$A$2:$C$600,3,0),0)</f>
        <v>0</v>
      </c>
      <c r="E496" s="80" t="s">
        <v>1400</v>
      </c>
      <c r="F496" s="80" t="s">
        <v>734</v>
      </c>
      <c r="G496" s="77" t="s">
        <v>1411</v>
      </c>
      <c r="H496" s="77"/>
    </row>
    <row r="497" spans="1:8" ht="27.75" x14ac:dyDescent="0.65">
      <c r="A497" s="140" t="s">
        <v>1209</v>
      </c>
      <c r="B497" s="140" t="s">
        <v>1210</v>
      </c>
      <c r="C497" s="135">
        <f>IFERROR(VLOOKUP(A497,'งบทดลอง รพ.'!$A$2:$C$600,3,0),0)</f>
        <v>0</v>
      </c>
      <c r="E497" s="80" t="s">
        <v>1400</v>
      </c>
      <c r="F497" s="80" t="s">
        <v>734</v>
      </c>
      <c r="G497" s="77" t="s">
        <v>1409</v>
      </c>
      <c r="H497" s="77"/>
    </row>
    <row r="498" spans="1:8" ht="27.75" x14ac:dyDescent="0.65">
      <c r="A498" s="143" t="s">
        <v>535</v>
      </c>
      <c r="B498" s="143" t="s">
        <v>1521</v>
      </c>
      <c r="C498" s="135">
        <f>IFERROR(VLOOKUP(A498,'งบทดลอง รพ.'!$A$2:$C$600,3,0),0)</f>
        <v>0</v>
      </c>
      <c r="E498" s="80" t="s">
        <v>1400</v>
      </c>
      <c r="F498" s="80" t="s">
        <v>734</v>
      </c>
      <c r="G498" s="77" t="s">
        <v>1411</v>
      </c>
      <c r="H498" s="77"/>
    </row>
    <row r="499" spans="1:8" ht="27.75" x14ac:dyDescent="0.65">
      <c r="A499" s="143" t="s">
        <v>536</v>
      </c>
      <c r="B499" s="143" t="s">
        <v>1522</v>
      </c>
      <c r="C499" s="135">
        <f>IFERROR(VLOOKUP(A499,'งบทดลอง รพ.'!$A$2:$C$600,3,0),0)</f>
        <v>0</v>
      </c>
      <c r="E499" s="80" t="s">
        <v>1400</v>
      </c>
      <c r="F499" s="80" t="s">
        <v>734</v>
      </c>
      <c r="G499" s="77" t="s">
        <v>1411</v>
      </c>
      <c r="H499" s="77"/>
    </row>
    <row r="500" spans="1:8" ht="27.75" x14ac:dyDescent="0.65">
      <c r="A500" s="143" t="s">
        <v>537</v>
      </c>
      <c r="B500" s="143" t="s">
        <v>1523</v>
      </c>
      <c r="C500" s="135">
        <f>IFERROR(VLOOKUP(A500,'งบทดลอง รพ.'!$A$2:$C$600,3,0),0)</f>
        <v>0</v>
      </c>
      <c r="E500" s="80" t="s">
        <v>1400</v>
      </c>
      <c r="F500" s="80" t="s">
        <v>734</v>
      </c>
      <c r="G500" s="77" t="s">
        <v>1411</v>
      </c>
      <c r="H500" s="77"/>
    </row>
    <row r="501" spans="1:8" ht="27.75" x14ac:dyDescent="0.65">
      <c r="A501" s="143" t="s">
        <v>538</v>
      </c>
      <c r="B501" s="143" t="s">
        <v>1524</v>
      </c>
      <c r="C501" s="135">
        <f>IFERROR(VLOOKUP(A501,'งบทดลอง รพ.'!$A$2:$C$600,3,0),0)</f>
        <v>0</v>
      </c>
      <c r="E501" s="80" t="s">
        <v>1400</v>
      </c>
      <c r="F501" s="80" t="s">
        <v>734</v>
      </c>
      <c r="G501" s="77" t="s">
        <v>1411</v>
      </c>
      <c r="H501" s="77"/>
    </row>
    <row r="502" spans="1:8" ht="27.75" x14ac:dyDescent="0.65">
      <c r="A502" s="140" t="s">
        <v>1211</v>
      </c>
      <c r="B502" s="140" t="s">
        <v>1212</v>
      </c>
      <c r="C502" s="135">
        <f>IFERROR(VLOOKUP(A502,'งบทดลอง รพ.'!$A$2:$C$600,3,0),0)</f>
        <v>0</v>
      </c>
      <c r="E502" s="80" t="s">
        <v>1400</v>
      </c>
      <c r="F502" s="80" t="s">
        <v>734</v>
      </c>
      <c r="G502" s="77" t="s">
        <v>1409</v>
      </c>
      <c r="H502" s="77"/>
    </row>
    <row r="503" spans="1:8" ht="27.75" x14ac:dyDescent="0.65">
      <c r="A503" s="140" t="s">
        <v>1213</v>
      </c>
      <c r="B503" s="140" t="s">
        <v>1214</v>
      </c>
      <c r="C503" s="135">
        <f>IFERROR(VLOOKUP(A503,'งบทดลอง รพ.'!$A$2:$C$600,3,0),0)</f>
        <v>0</v>
      </c>
      <c r="E503" s="80" t="s">
        <v>1400</v>
      </c>
      <c r="F503" s="80" t="s">
        <v>734</v>
      </c>
      <c r="G503" s="77" t="s">
        <v>1409</v>
      </c>
      <c r="H503" s="77"/>
    </row>
    <row r="504" spans="1:8" ht="27.75" x14ac:dyDescent="0.65">
      <c r="A504" s="140" t="s">
        <v>1215</v>
      </c>
      <c r="B504" s="140" t="s">
        <v>1216</v>
      </c>
      <c r="C504" s="135">
        <f>IFERROR(VLOOKUP(A504,'งบทดลอง รพ.'!$A$2:$C$600,3,0),0)</f>
        <v>0</v>
      </c>
      <c r="E504" s="80" t="s">
        <v>1400</v>
      </c>
      <c r="F504" s="80" t="s">
        <v>734</v>
      </c>
      <c r="G504" s="77" t="s">
        <v>1409</v>
      </c>
      <c r="H504" s="77"/>
    </row>
    <row r="505" spans="1:8" ht="27.75" x14ac:dyDescent="0.65">
      <c r="A505" s="140" t="s">
        <v>1217</v>
      </c>
      <c r="B505" s="140" t="s">
        <v>1218</v>
      </c>
      <c r="C505" s="135">
        <f>IFERROR(VLOOKUP(A505,'งบทดลอง รพ.'!$A$2:$C$600,3,0),0)</f>
        <v>0</v>
      </c>
      <c r="E505" s="80" t="s">
        <v>1400</v>
      </c>
      <c r="F505" s="80" t="s">
        <v>734</v>
      </c>
      <c r="G505" s="77" t="s">
        <v>1409</v>
      </c>
      <c r="H505" s="77"/>
    </row>
    <row r="506" spans="1:8" ht="27.75" x14ac:dyDescent="0.65">
      <c r="A506" s="140" t="s">
        <v>1219</v>
      </c>
      <c r="B506" s="140" t="s">
        <v>1220</v>
      </c>
      <c r="C506" s="135">
        <f>IFERROR(VLOOKUP(A506,'งบทดลอง รพ.'!$A$2:$C$600,3,0),0)</f>
        <v>0</v>
      </c>
      <c r="E506" s="80" t="s">
        <v>1400</v>
      </c>
      <c r="F506" s="80" t="s">
        <v>734</v>
      </c>
      <c r="G506" s="77" t="s">
        <v>1409</v>
      </c>
      <c r="H506" s="77"/>
    </row>
    <row r="507" spans="1:8" ht="27.75" x14ac:dyDescent="0.65">
      <c r="A507" s="140" t="s">
        <v>1221</v>
      </c>
      <c r="B507" s="140" t="s">
        <v>1222</v>
      </c>
      <c r="C507" s="135">
        <f>IFERROR(VLOOKUP(A507,'งบทดลอง รพ.'!$A$2:$C$600,3,0),0)</f>
        <v>0</v>
      </c>
      <c r="E507" s="80" t="s">
        <v>1400</v>
      </c>
      <c r="F507" s="80" t="s">
        <v>734</v>
      </c>
      <c r="G507" s="77" t="s">
        <v>1409</v>
      </c>
      <c r="H507" s="77"/>
    </row>
    <row r="508" spans="1:8" ht="27.75" x14ac:dyDescent="0.65">
      <c r="A508" s="143" t="s">
        <v>539</v>
      </c>
      <c r="B508" s="143" t="s">
        <v>1525</v>
      </c>
      <c r="C508" s="135">
        <f>IFERROR(VLOOKUP(A508,'งบทดลอง รพ.'!$A$2:$C$600,3,0),0)</f>
        <v>0</v>
      </c>
      <c r="E508" s="80" t="s">
        <v>1400</v>
      </c>
      <c r="F508" s="80" t="s">
        <v>734</v>
      </c>
      <c r="G508" s="77" t="s">
        <v>1411</v>
      </c>
      <c r="H508" s="77"/>
    </row>
    <row r="509" spans="1:8" ht="27.75" x14ac:dyDescent="0.65">
      <c r="A509" s="140" t="s">
        <v>1223</v>
      </c>
      <c r="B509" s="140" t="s">
        <v>1224</v>
      </c>
      <c r="C509" s="135">
        <f>IFERROR(VLOOKUP(A509,'งบทดลอง รพ.'!$A$2:$C$600,3,0),0)</f>
        <v>0</v>
      </c>
      <c r="E509" s="80" t="s">
        <v>1400</v>
      </c>
      <c r="F509" s="80" t="s">
        <v>734</v>
      </c>
      <c r="G509" s="77" t="s">
        <v>1409</v>
      </c>
      <c r="H509" s="77"/>
    </row>
    <row r="510" spans="1:8" ht="27.75" x14ac:dyDescent="0.65">
      <c r="A510" s="140" t="s">
        <v>1225</v>
      </c>
      <c r="B510" s="140" t="s">
        <v>1226</v>
      </c>
      <c r="C510" s="135">
        <f>IFERROR(VLOOKUP(A510,'งบทดลอง รพ.'!$A$2:$C$600,3,0),0)</f>
        <v>0</v>
      </c>
      <c r="E510" s="80" t="s">
        <v>1400</v>
      </c>
      <c r="F510" s="80" t="s">
        <v>734</v>
      </c>
      <c r="G510" s="77" t="s">
        <v>1409</v>
      </c>
      <c r="H510" s="77"/>
    </row>
    <row r="511" spans="1:8" ht="27.75" x14ac:dyDescent="0.65">
      <c r="A511" s="143" t="s">
        <v>540</v>
      </c>
      <c r="B511" s="143" t="s">
        <v>1526</v>
      </c>
      <c r="C511" s="135">
        <f>IFERROR(VLOOKUP(A511,'งบทดลอง รพ.'!$A$2:$C$600,3,0),0)</f>
        <v>0</v>
      </c>
      <c r="E511" s="80" t="s">
        <v>1400</v>
      </c>
      <c r="F511" s="80" t="s">
        <v>734</v>
      </c>
      <c r="G511" s="77" t="s">
        <v>1411</v>
      </c>
      <c r="H511" s="77"/>
    </row>
    <row r="512" spans="1:8" ht="27.75" x14ac:dyDescent="0.65">
      <c r="A512" s="143" t="s">
        <v>541</v>
      </c>
      <c r="B512" s="143" t="s">
        <v>1527</v>
      </c>
      <c r="C512" s="135">
        <f>IFERROR(VLOOKUP(A512,'งบทดลอง รพ.'!$A$2:$C$600,3,0),0)</f>
        <v>0</v>
      </c>
      <c r="E512" s="80" t="s">
        <v>1400</v>
      </c>
      <c r="F512" s="80" t="s">
        <v>734</v>
      </c>
      <c r="G512" s="77" t="s">
        <v>1411</v>
      </c>
      <c r="H512" s="77"/>
    </row>
    <row r="513" spans="1:8" ht="27.75" x14ac:dyDescent="0.65">
      <c r="A513" s="143" t="s">
        <v>542</v>
      </c>
      <c r="B513" s="143" t="s">
        <v>543</v>
      </c>
      <c r="C513" s="135">
        <f>IFERROR(VLOOKUP(A513,'งบทดลอง รพ.'!$A$2:$C$600,3,0),0)</f>
        <v>0</v>
      </c>
      <c r="E513" s="80" t="s">
        <v>1400</v>
      </c>
      <c r="F513" s="80" t="s">
        <v>734</v>
      </c>
      <c r="G513" s="77" t="s">
        <v>1411</v>
      </c>
      <c r="H513" s="77"/>
    </row>
    <row r="514" spans="1:8" ht="27.75" x14ac:dyDescent="0.65">
      <c r="A514" s="140" t="s">
        <v>1227</v>
      </c>
      <c r="B514" s="140" t="s">
        <v>1228</v>
      </c>
      <c r="C514" s="135">
        <f>IFERROR(VLOOKUP(A514,'งบทดลอง รพ.'!$A$2:$C$600,3,0),0)</f>
        <v>0</v>
      </c>
      <c r="E514" s="80" t="s">
        <v>1400</v>
      </c>
      <c r="F514" s="80" t="s">
        <v>734</v>
      </c>
      <c r="G514" s="77" t="s">
        <v>1409</v>
      </c>
      <c r="H514" s="77"/>
    </row>
    <row r="515" spans="1:8" ht="27.75" x14ac:dyDescent="0.65">
      <c r="A515" s="143" t="s">
        <v>544</v>
      </c>
      <c r="B515" s="143" t="s">
        <v>545</v>
      </c>
      <c r="C515" s="135">
        <f>IFERROR(VLOOKUP(A515,'งบทดลอง รพ.'!$A$2:$C$600,3,0),0)</f>
        <v>0</v>
      </c>
      <c r="E515" s="80" t="s">
        <v>1400</v>
      </c>
      <c r="F515" s="80" t="s">
        <v>734</v>
      </c>
      <c r="G515" s="77" t="s">
        <v>1411</v>
      </c>
      <c r="H515" s="77"/>
    </row>
    <row r="516" spans="1:8" ht="27.75" x14ac:dyDescent="0.65">
      <c r="A516" s="140" t="s">
        <v>1229</v>
      </c>
      <c r="B516" s="140" t="s">
        <v>1230</v>
      </c>
      <c r="C516" s="135">
        <f>IFERROR(VLOOKUP(A516,'งบทดลอง รพ.'!$A$2:$C$600,3,0),0)</f>
        <v>0</v>
      </c>
      <c r="E516" s="80" t="s">
        <v>1400</v>
      </c>
      <c r="F516" s="80" t="s">
        <v>734</v>
      </c>
      <c r="G516" s="77" t="s">
        <v>1409</v>
      </c>
      <c r="H516" s="77"/>
    </row>
    <row r="517" spans="1:8" ht="27.75" x14ac:dyDescent="0.65">
      <c r="A517" s="140" t="s">
        <v>1231</v>
      </c>
      <c r="B517" s="140" t="s">
        <v>1232</v>
      </c>
      <c r="C517" s="135">
        <f>IFERROR(VLOOKUP(A517,'งบทดลอง รพ.'!$A$2:$C$600,3,0),0)</f>
        <v>0</v>
      </c>
      <c r="E517" s="80" t="s">
        <v>1400</v>
      </c>
      <c r="F517" s="80" t="s">
        <v>734</v>
      </c>
      <c r="G517" s="77" t="s">
        <v>1409</v>
      </c>
      <c r="H517" s="77"/>
    </row>
    <row r="518" spans="1:8" ht="27.75" x14ac:dyDescent="0.65">
      <c r="A518" s="140" t="s">
        <v>1233</v>
      </c>
      <c r="B518" s="140" t="s">
        <v>1234</v>
      </c>
      <c r="C518" s="135">
        <f>IFERROR(VLOOKUP(A518,'งบทดลอง รพ.'!$A$2:$C$600,3,0),0)</f>
        <v>0</v>
      </c>
      <c r="E518" s="80" t="s">
        <v>1400</v>
      </c>
      <c r="F518" s="80" t="s">
        <v>734</v>
      </c>
      <c r="G518" s="77" t="s">
        <v>1409</v>
      </c>
      <c r="H518" s="77"/>
    </row>
    <row r="519" spans="1:8" ht="27.75" x14ac:dyDescent="0.65">
      <c r="A519" s="140" t="s">
        <v>1235</v>
      </c>
      <c r="B519" s="140" t="s">
        <v>1236</v>
      </c>
      <c r="C519" s="135">
        <f>IFERROR(VLOOKUP(A519,'งบทดลอง รพ.'!$A$2:$C$600,3,0),0)</f>
        <v>0</v>
      </c>
      <c r="E519" s="80" t="s">
        <v>1400</v>
      </c>
      <c r="F519" s="80" t="s">
        <v>734</v>
      </c>
      <c r="G519" s="77" t="s">
        <v>1409</v>
      </c>
      <c r="H519" s="77"/>
    </row>
    <row r="520" spans="1:8" ht="27.75" x14ac:dyDescent="0.65">
      <c r="A520" s="140" t="s">
        <v>1237</v>
      </c>
      <c r="B520" s="140" t="s">
        <v>1238</v>
      </c>
      <c r="C520" s="135">
        <f>IFERROR(VLOOKUP(A520,'งบทดลอง รพ.'!$A$2:$C$600,3,0),0)</f>
        <v>0</v>
      </c>
      <c r="E520" s="80" t="s">
        <v>1400</v>
      </c>
      <c r="F520" s="80" t="s">
        <v>734</v>
      </c>
      <c r="G520" s="77" t="s">
        <v>1409</v>
      </c>
      <c r="H520" s="77"/>
    </row>
    <row r="521" spans="1:8" ht="27.75" x14ac:dyDescent="0.65">
      <c r="A521" s="140" t="s">
        <v>1239</v>
      </c>
      <c r="B521" s="140" t="s">
        <v>1240</v>
      </c>
      <c r="C521" s="135">
        <f>IFERROR(VLOOKUP(A521,'งบทดลอง รพ.'!$A$2:$C$600,3,0),0)</f>
        <v>0</v>
      </c>
      <c r="E521" s="80" t="s">
        <v>1400</v>
      </c>
      <c r="F521" s="80" t="s">
        <v>734</v>
      </c>
      <c r="G521" s="77" t="s">
        <v>1409</v>
      </c>
      <c r="H521" s="77"/>
    </row>
    <row r="522" spans="1:8" ht="27.75" x14ac:dyDescent="0.65">
      <c r="A522" s="140" t="s">
        <v>1241</v>
      </c>
      <c r="B522" s="140" t="s">
        <v>1242</v>
      </c>
      <c r="C522" s="135">
        <f>IFERROR(VLOOKUP(A522,'งบทดลอง รพ.'!$A$2:$C$600,3,0),0)</f>
        <v>0</v>
      </c>
      <c r="E522" s="80" t="s">
        <v>1400</v>
      </c>
      <c r="F522" s="80" t="s">
        <v>734</v>
      </c>
      <c r="G522" s="77" t="s">
        <v>1409</v>
      </c>
      <c r="H522" s="77"/>
    </row>
    <row r="523" spans="1:8" ht="27.75" x14ac:dyDescent="0.65">
      <c r="A523" s="140" t="s">
        <v>1243</v>
      </c>
      <c r="B523" s="140" t="s">
        <v>1244</v>
      </c>
      <c r="C523" s="135">
        <f>IFERROR(VLOOKUP(A523,'งบทดลอง รพ.'!$A$2:$C$600,3,0),0)</f>
        <v>0</v>
      </c>
      <c r="E523" s="80" t="s">
        <v>1400</v>
      </c>
      <c r="F523" s="80" t="s">
        <v>734</v>
      </c>
      <c r="G523" s="77" t="s">
        <v>1409</v>
      </c>
      <c r="H523" s="77"/>
    </row>
    <row r="524" spans="1:8" ht="27.75" x14ac:dyDescent="0.65">
      <c r="A524" s="143" t="s">
        <v>546</v>
      </c>
      <c r="B524" s="143" t="s">
        <v>1528</v>
      </c>
      <c r="C524" s="135">
        <f>IFERROR(VLOOKUP(A524,'งบทดลอง รพ.'!$A$2:$C$600,3,0),0)</f>
        <v>503761.59</v>
      </c>
      <c r="E524" s="80" t="s">
        <v>1400</v>
      </c>
      <c r="F524" s="80" t="s">
        <v>734</v>
      </c>
      <c r="G524" s="77" t="s">
        <v>1411</v>
      </c>
      <c r="H524" s="77"/>
    </row>
    <row r="525" spans="1:8" ht="27.75" x14ac:dyDescent="0.65">
      <c r="A525" s="143" t="s">
        <v>547</v>
      </c>
      <c r="B525" s="143" t="s">
        <v>1529</v>
      </c>
      <c r="C525" s="135">
        <f>IFERROR(VLOOKUP(A525,'งบทดลอง รพ.'!$A$2:$C$600,3,0),0)</f>
        <v>204222.8</v>
      </c>
      <c r="E525" s="80" t="s">
        <v>1400</v>
      </c>
      <c r="F525" s="80" t="s">
        <v>734</v>
      </c>
      <c r="G525" s="77" t="s">
        <v>1411</v>
      </c>
      <c r="H525" s="77"/>
    </row>
    <row r="526" spans="1:8" ht="27.75" x14ac:dyDescent="0.65">
      <c r="A526" s="143" t="s">
        <v>984</v>
      </c>
      <c r="B526" s="143" t="s">
        <v>985</v>
      </c>
      <c r="C526" s="135">
        <f>IFERROR(VLOOKUP(A526,'งบทดลอง รพ.'!$A$2:$C$600,3,0),0)</f>
        <v>0</v>
      </c>
      <c r="E526" s="80" t="s">
        <v>1400</v>
      </c>
      <c r="F526" s="80" t="s">
        <v>734</v>
      </c>
      <c r="G526" s="77" t="s">
        <v>1411</v>
      </c>
      <c r="H526" s="77"/>
    </row>
    <row r="527" spans="1:8" ht="27.75" x14ac:dyDescent="0.65">
      <c r="A527" s="140" t="s">
        <v>1245</v>
      </c>
      <c r="B527" s="140" t="s">
        <v>1246</v>
      </c>
      <c r="C527" s="135">
        <f>IFERROR(VLOOKUP(A527,'งบทดลอง รพ.'!$A$2:$C$600,3,0),0)</f>
        <v>0</v>
      </c>
      <c r="E527" s="80" t="s">
        <v>1400</v>
      </c>
      <c r="F527" s="80" t="s">
        <v>734</v>
      </c>
      <c r="G527" s="77" t="s">
        <v>1409</v>
      </c>
      <c r="H527" s="77"/>
    </row>
    <row r="528" spans="1:8" ht="27.75" x14ac:dyDescent="0.65">
      <c r="A528" s="140" t="s">
        <v>1247</v>
      </c>
      <c r="B528" s="140" t="s">
        <v>1248</v>
      </c>
      <c r="C528" s="135">
        <f>IFERROR(VLOOKUP(A528,'งบทดลอง รพ.'!$A$2:$C$600,3,0),0)</f>
        <v>0</v>
      </c>
      <c r="E528" s="80" t="s">
        <v>1400</v>
      </c>
      <c r="F528" s="80" t="s">
        <v>734</v>
      </c>
      <c r="G528" s="77" t="s">
        <v>1409</v>
      </c>
      <c r="H528" s="77"/>
    </row>
    <row r="529" spans="1:8" ht="27.75" x14ac:dyDescent="0.65">
      <c r="A529" s="140" t="s">
        <v>1249</v>
      </c>
      <c r="B529" s="140" t="s">
        <v>1250</v>
      </c>
      <c r="C529" s="135">
        <f>IFERROR(VLOOKUP(A529,'งบทดลอง รพ.'!$A$2:$C$600,3,0),0)</f>
        <v>0</v>
      </c>
      <c r="E529" s="80" t="s">
        <v>1400</v>
      </c>
      <c r="F529" s="80" t="s">
        <v>734</v>
      </c>
      <c r="G529" s="77" t="s">
        <v>1409</v>
      </c>
      <c r="H529" s="77"/>
    </row>
    <row r="530" spans="1:8" ht="27.75" x14ac:dyDescent="0.65">
      <c r="A530" s="143" t="s">
        <v>548</v>
      </c>
      <c r="B530" s="143" t="s">
        <v>1530</v>
      </c>
      <c r="C530" s="135">
        <f>IFERROR(VLOOKUP(A530,'งบทดลอง รพ.'!$A$2:$C$600,3,0),0)</f>
        <v>0</v>
      </c>
      <c r="E530" s="80" t="s">
        <v>1400</v>
      </c>
      <c r="F530" s="80" t="s">
        <v>734</v>
      </c>
      <c r="G530" s="77" t="s">
        <v>1411</v>
      </c>
      <c r="H530" s="77"/>
    </row>
    <row r="531" spans="1:8" ht="27.75" x14ac:dyDescent="0.65">
      <c r="A531" s="143" t="s">
        <v>549</v>
      </c>
      <c r="B531" s="143" t="s">
        <v>1531</v>
      </c>
      <c r="C531" s="135">
        <f>IFERROR(VLOOKUP(A531,'งบทดลอง รพ.'!$A$2:$C$600,3,0),0)</f>
        <v>0</v>
      </c>
      <c r="E531" s="80" t="s">
        <v>1400</v>
      </c>
      <c r="F531" s="80" t="s">
        <v>734</v>
      </c>
      <c r="G531" s="77" t="s">
        <v>1411</v>
      </c>
      <c r="H531" s="77"/>
    </row>
    <row r="532" spans="1:8" ht="27.75" x14ac:dyDescent="0.65">
      <c r="A532" s="143" t="s">
        <v>550</v>
      </c>
      <c r="B532" s="143" t="s">
        <v>1532</v>
      </c>
      <c r="C532" s="135">
        <f>IFERROR(VLOOKUP(A532,'งบทดลอง รพ.'!$A$2:$C$600,3,0),0)</f>
        <v>0</v>
      </c>
      <c r="E532" s="80" t="s">
        <v>1400</v>
      </c>
      <c r="F532" s="80" t="s">
        <v>734</v>
      </c>
      <c r="G532" s="77" t="s">
        <v>1411</v>
      </c>
      <c r="H532" s="77"/>
    </row>
    <row r="533" spans="1:8" ht="27.75" x14ac:dyDescent="0.65">
      <c r="A533" s="143" t="s">
        <v>551</v>
      </c>
      <c r="B533" s="143" t="s">
        <v>1533</v>
      </c>
      <c r="C533" s="135">
        <f>IFERROR(VLOOKUP(A533,'งบทดลอง รพ.'!$A$2:$C$600,3,0),0)</f>
        <v>0</v>
      </c>
      <c r="E533" s="80" t="s">
        <v>1400</v>
      </c>
      <c r="F533" s="80" t="s">
        <v>734</v>
      </c>
      <c r="G533" s="77" t="s">
        <v>1411</v>
      </c>
      <c r="H533" s="77"/>
    </row>
    <row r="534" spans="1:8" ht="27.75" x14ac:dyDescent="0.65">
      <c r="A534" s="143" t="s">
        <v>552</v>
      </c>
      <c r="B534" s="143" t="s">
        <v>1534</v>
      </c>
      <c r="C534" s="135">
        <f>IFERROR(VLOOKUP(A534,'งบทดลอง รพ.'!$A$2:$C$600,3,0),0)</f>
        <v>0</v>
      </c>
      <c r="E534" s="80" t="s">
        <v>1400</v>
      </c>
      <c r="F534" s="80" t="s">
        <v>734</v>
      </c>
      <c r="G534" s="77" t="s">
        <v>1411</v>
      </c>
      <c r="H534" s="77"/>
    </row>
    <row r="535" spans="1:8" ht="27.75" x14ac:dyDescent="0.65">
      <c r="A535" s="143" t="s">
        <v>553</v>
      </c>
      <c r="B535" s="143" t="s">
        <v>1535</v>
      </c>
      <c r="C535" s="135">
        <f>IFERROR(VLOOKUP(A535,'งบทดลอง รพ.'!$A$2:$C$600,3,0),0)</f>
        <v>0</v>
      </c>
      <c r="E535" s="80" t="s">
        <v>1400</v>
      </c>
      <c r="F535" s="80" t="s">
        <v>734</v>
      </c>
      <c r="G535" s="77" t="s">
        <v>1411</v>
      </c>
      <c r="H535" s="77"/>
    </row>
    <row r="536" spans="1:8" ht="27.75" x14ac:dyDescent="0.65">
      <c r="A536" s="140" t="s">
        <v>1251</v>
      </c>
      <c r="B536" s="140" t="s">
        <v>1252</v>
      </c>
      <c r="C536" s="135">
        <f>IFERROR(VLOOKUP(A536,'งบทดลอง รพ.'!$A$2:$C$600,3,0),0)</f>
        <v>0</v>
      </c>
      <c r="E536" s="80" t="s">
        <v>1400</v>
      </c>
      <c r="F536" s="80" t="s">
        <v>734</v>
      </c>
      <c r="G536" s="77" t="s">
        <v>1409</v>
      </c>
      <c r="H536" s="77"/>
    </row>
    <row r="537" spans="1:8" ht="27.75" x14ac:dyDescent="0.65">
      <c r="A537" s="140" t="s">
        <v>1253</v>
      </c>
      <c r="B537" s="140" t="s">
        <v>1254</v>
      </c>
      <c r="C537" s="135">
        <f>IFERROR(VLOOKUP(A537,'งบทดลอง รพ.'!$A$2:$C$600,3,0),0)</f>
        <v>0</v>
      </c>
      <c r="E537" s="80" t="s">
        <v>1400</v>
      </c>
      <c r="F537" s="80" t="s">
        <v>734</v>
      </c>
      <c r="G537" s="77" t="s">
        <v>1409</v>
      </c>
      <c r="H537" s="77"/>
    </row>
    <row r="538" spans="1:8" ht="27.75" x14ac:dyDescent="0.65">
      <c r="A538" s="140" t="s">
        <v>1255</v>
      </c>
      <c r="B538" s="140" t="s">
        <v>1256</v>
      </c>
      <c r="C538" s="135">
        <f>IFERROR(VLOOKUP(A538,'งบทดลอง รพ.'!$A$2:$C$600,3,0),0)</f>
        <v>0</v>
      </c>
      <c r="E538" s="80" t="s">
        <v>1400</v>
      </c>
      <c r="F538" s="80" t="s">
        <v>734</v>
      </c>
      <c r="G538" s="77" t="s">
        <v>1409</v>
      </c>
      <c r="H538" s="77"/>
    </row>
    <row r="539" spans="1:8" ht="27.75" x14ac:dyDescent="0.65">
      <c r="A539" s="140" t="s">
        <v>1257</v>
      </c>
      <c r="B539" s="140" t="s">
        <v>1258</v>
      </c>
      <c r="C539" s="135">
        <f>IFERROR(VLOOKUP(A539,'งบทดลอง รพ.'!$A$2:$C$600,3,0),0)</f>
        <v>0</v>
      </c>
      <c r="E539" s="80" t="s">
        <v>1400</v>
      </c>
      <c r="F539" s="80" t="s">
        <v>734</v>
      </c>
      <c r="G539" s="77" t="s">
        <v>1409</v>
      </c>
      <c r="H539" s="77"/>
    </row>
    <row r="540" spans="1:8" ht="27.75" x14ac:dyDescent="0.65">
      <c r="A540" s="140" t="s">
        <v>1259</v>
      </c>
      <c r="B540" s="140" t="s">
        <v>1260</v>
      </c>
      <c r="C540" s="135">
        <f>IFERROR(VLOOKUP(A540,'งบทดลอง รพ.'!$A$2:$C$600,3,0),0)</f>
        <v>0</v>
      </c>
      <c r="E540" s="80" t="s">
        <v>1400</v>
      </c>
      <c r="F540" s="80" t="s">
        <v>734</v>
      </c>
      <c r="G540" s="77" t="s">
        <v>1409</v>
      </c>
      <c r="H540" s="77"/>
    </row>
    <row r="541" spans="1:8" ht="27.75" x14ac:dyDescent="0.65">
      <c r="A541" s="140" t="s">
        <v>1261</v>
      </c>
      <c r="B541" s="140" t="s">
        <v>1262</v>
      </c>
      <c r="C541" s="135">
        <f>IFERROR(VLOOKUP(A541,'งบทดลอง รพ.'!$A$2:$C$600,3,0),0)</f>
        <v>0</v>
      </c>
      <c r="E541" s="80" t="s">
        <v>1400</v>
      </c>
      <c r="F541" s="80" t="s">
        <v>734</v>
      </c>
      <c r="G541" s="77" t="s">
        <v>1409</v>
      </c>
      <c r="H541" s="77"/>
    </row>
    <row r="542" spans="1:8" ht="27.75" x14ac:dyDescent="0.65">
      <c r="A542" s="140" t="s">
        <v>1263</v>
      </c>
      <c r="B542" s="140" t="s">
        <v>1264</v>
      </c>
      <c r="C542" s="135">
        <f>IFERROR(VLOOKUP(A542,'งบทดลอง รพ.'!$A$2:$C$600,3,0),0)</f>
        <v>0</v>
      </c>
      <c r="E542" s="80" t="s">
        <v>1400</v>
      </c>
      <c r="F542" s="80" t="s">
        <v>734</v>
      </c>
      <c r="G542" s="77" t="s">
        <v>1409</v>
      </c>
      <c r="H542" s="77"/>
    </row>
    <row r="543" spans="1:8" ht="27.75" x14ac:dyDescent="0.65">
      <c r="A543" s="140" t="s">
        <v>1265</v>
      </c>
      <c r="B543" s="140" t="s">
        <v>1266</v>
      </c>
      <c r="C543" s="135">
        <f>IFERROR(VLOOKUP(A543,'งบทดลอง รพ.'!$A$2:$C$600,3,0),0)</f>
        <v>0</v>
      </c>
      <c r="E543" s="80" t="s">
        <v>1400</v>
      </c>
      <c r="F543" s="80" t="s">
        <v>734</v>
      </c>
      <c r="G543" s="77" t="s">
        <v>1409</v>
      </c>
      <c r="H543" s="77"/>
    </row>
    <row r="544" spans="1:8" ht="27.75" x14ac:dyDescent="0.65">
      <c r="A544" s="140" t="s">
        <v>1267</v>
      </c>
      <c r="B544" s="140" t="s">
        <v>1268</v>
      </c>
      <c r="C544" s="135">
        <f>IFERROR(VLOOKUP(A544,'งบทดลอง รพ.'!$A$2:$C$600,3,0),0)</f>
        <v>0</v>
      </c>
      <c r="E544" s="80" t="s">
        <v>1400</v>
      </c>
      <c r="F544" s="80" t="s">
        <v>734</v>
      </c>
      <c r="G544" s="77" t="s">
        <v>1409</v>
      </c>
      <c r="H544" s="77"/>
    </row>
    <row r="545" spans="1:8" ht="27.75" x14ac:dyDescent="0.65">
      <c r="A545" s="140" t="s">
        <v>1269</v>
      </c>
      <c r="B545" s="140" t="s">
        <v>1270</v>
      </c>
      <c r="C545" s="135">
        <f>IFERROR(VLOOKUP(A545,'งบทดลอง รพ.'!$A$2:$C$600,3,0),0)</f>
        <v>0</v>
      </c>
      <c r="E545" s="80" t="s">
        <v>1400</v>
      </c>
      <c r="F545" s="80" t="s">
        <v>734</v>
      </c>
      <c r="G545" s="77" t="s">
        <v>1409</v>
      </c>
      <c r="H545" s="77"/>
    </row>
    <row r="546" spans="1:8" ht="27.75" x14ac:dyDescent="0.65">
      <c r="A546" s="140" t="s">
        <v>1271</v>
      </c>
      <c r="B546" s="140" t="s">
        <v>1272</v>
      </c>
      <c r="C546" s="135">
        <f>IFERROR(VLOOKUP(A546,'งบทดลอง รพ.'!$A$2:$C$600,3,0),0)</f>
        <v>0</v>
      </c>
      <c r="E546" s="80" t="s">
        <v>1400</v>
      </c>
      <c r="F546" s="80" t="s">
        <v>734</v>
      </c>
      <c r="G546" s="77" t="s">
        <v>1409</v>
      </c>
      <c r="H546" s="77"/>
    </row>
    <row r="547" spans="1:8" ht="27.75" x14ac:dyDescent="0.65">
      <c r="A547" s="143" t="s">
        <v>554</v>
      </c>
      <c r="B547" s="143" t="s">
        <v>555</v>
      </c>
      <c r="C547" s="135">
        <f>IFERROR(VLOOKUP(A547,'งบทดลอง รพ.'!$A$2:$C$600,3,0),0)</f>
        <v>0</v>
      </c>
      <c r="E547" s="80" t="s">
        <v>1398</v>
      </c>
      <c r="F547" s="80" t="s">
        <v>41</v>
      </c>
      <c r="G547" s="77" t="s">
        <v>1411</v>
      </c>
      <c r="H547" s="77"/>
    </row>
    <row r="548" spans="1:8" ht="27.75" x14ac:dyDescent="0.65">
      <c r="A548" s="143" t="s">
        <v>556</v>
      </c>
      <c r="B548" s="143" t="s">
        <v>557</v>
      </c>
      <c r="C548" s="135">
        <f>IFERROR(VLOOKUP(A548,'งบทดลอง รพ.'!$A$2:$C$600,3,0),0)</f>
        <v>0</v>
      </c>
      <c r="E548" s="80" t="s">
        <v>1398</v>
      </c>
      <c r="F548" s="80" t="s">
        <v>41</v>
      </c>
      <c r="G548" s="77" t="s">
        <v>1411</v>
      </c>
      <c r="H548" s="77"/>
    </row>
    <row r="549" spans="1:8" ht="27.75" x14ac:dyDescent="0.65">
      <c r="A549" s="143" t="s">
        <v>558</v>
      </c>
      <c r="B549" s="143" t="s">
        <v>559</v>
      </c>
      <c r="C549" s="135">
        <f>IFERROR(VLOOKUP(A549,'งบทดลอง รพ.'!$A$2:$C$600,3,0),0)</f>
        <v>0</v>
      </c>
      <c r="E549" s="80" t="s">
        <v>1398</v>
      </c>
      <c r="F549" s="80" t="s">
        <v>41</v>
      </c>
      <c r="G549" s="77" t="s">
        <v>1411</v>
      </c>
      <c r="H549" s="77"/>
    </row>
    <row r="550" spans="1:8" ht="27.75" x14ac:dyDescent="0.65">
      <c r="A550" s="143" t="s">
        <v>560</v>
      </c>
      <c r="B550" s="143" t="s">
        <v>561</v>
      </c>
      <c r="C550" s="135">
        <f>IFERROR(VLOOKUP(A550,'งบทดลอง รพ.'!$A$2:$C$600,3,0),0)</f>
        <v>0</v>
      </c>
      <c r="E550" s="80" t="s">
        <v>1398</v>
      </c>
      <c r="F550" s="80" t="s">
        <v>41</v>
      </c>
      <c r="G550" s="77" t="s">
        <v>1411</v>
      </c>
      <c r="H550" s="77"/>
    </row>
    <row r="551" spans="1:8" ht="27.75" x14ac:dyDescent="0.65">
      <c r="A551" s="143" t="s">
        <v>562</v>
      </c>
      <c r="B551" s="143" t="s">
        <v>563</v>
      </c>
      <c r="C551" s="135">
        <f>IFERROR(VLOOKUP(A551,'งบทดลอง รพ.'!$A$2:$C$600,3,0),0)</f>
        <v>0</v>
      </c>
      <c r="E551" s="80" t="s">
        <v>1398</v>
      </c>
      <c r="F551" s="80" t="s">
        <v>41</v>
      </c>
      <c r="G551" s="77" t="s">
        <v>1411</v>
      </c>
      <c r="H551" s="77"/>
    </row>
    <row r="552" spans="1:8" ht="27.75" x14ac:dyDescent="0.65">
      <c r="A552" s="143" t="s">
        <v>564</v>
      </c>
      <c r="B552" s="143" t="s">
        <v>565</v>
      </c>
      <c r="C552" s="135">
        <f>IFERROR(VLOOKUP(A552,'งบทดลอง รพ.'!$A$2:$C$600,3,0),0)</f>
        <v>0</v>
      </c>
      <c r="E552" s="80" t="s">
        <v>1398</v>
      </c>
      <c r="F552" s="80" t="s">
        <v>41</v>
      </c>
      <c r="G552" s="77" t="s">
        <v>1411</v>
      </c>
      <c r="H552" s="77"/>
    </row>
    <row r="553" spans="1:8" ht="27.75" x14ac:dyDescent="0.65">
      <c r="A553" s="143" t="s">
        <v>566</v>
      </c>
      <c r="B553" s="143" t="s">
        <v>567</v>
      </c>
      <c r="C553" s="135">
        <f>IFERROR(VLOOKUP(A553,'งบทดลอง รพ.'!$A$2:$C$600,3,0),0)</f>
        <v>0</v>
      </c>
      <c r="E553" s="80" t="s">
        <v>1398</v>
      </c>
      <c r="F553" s="80" t="s">
        <v>41</v>
      </c>
      <c r="G553" s="77" t="s">
        <v>1411</v>
      </c>
      <c r="H553" s="77"/>
    </row>
    <row r="554" spans="1:8" ht="27.75" x14ac:dyDescent="0.65">
      <c r="A554" s="143" t="s">
        <v>568</v>
      </c>
      <c r="B554" s="143" t="s">
        <v>569</v>
      </c>
      <c r="C554" s="135">
        <f>IFERROR(VLOOKUP(A554,'งบทดลอง รพ.'!$A$2:$C$600,3,0),0)</f>
        <v>0</v>
      </c>
      <c r="E554" s="80" t="s">
        <v>1398</v>
      </c>
      <c r="F554" s="80" t="s">
        <v>41</v>
      </c>
      <c r="G554" s="77" t="s">
        <v>1411</v>
      </c>
      <c r="H554" s="77"/>
    </row>
    <row r="555" spans="1:8" ht="27.75" x14ac:dyDescent="0.65">
      <c r="A555" s="143" t="s">
        <v>570</v>
      </c>
      <c r="B555" s="143" t="s">
        <v>571</v>
      </c>
      <c r="C555" s="135">
        <f>IFERROR(VLOOKUP(A555,'งบทดลอง รพ.'!$A$2:$C$600,3,0),0)</f>
        <v>0</v>
      </c>
      <c r="E555" s="80" t="s">
        <v>1398</v>
      </c>
      <c r="F555" s="80" t="s">
        <v>41</v>
      </c>
      <c r="G555" s="77" t="s">
        <v>1411</v>
      </c>
      <c r="H555" s="77"/>
    </row>
    <row r="556" spans="1:8" ht="27.75" x14ac:dyDescent="0.65">
      <c r="A556" s="143" t="s">
        <v>572</v>
      </c>
      <c r="B556" s="143" t="s">
        <v>573</v>
      </c>
      <c r="C556" s="135">
        <f>IFERROR(VLOOKUP(A556,'งบทดลอง รพ.'!$A$2:$C$600,3,0),0)</f>
        <v>0</v>
      </c>
      <c r="E556" s="80" t="s">
        <v>1398</v>
      </c>
      <c r="F556" s="80" t="s">
        <v>41</v>
      </c>
      <c r="G556" s="77" t="s">
        <v>1411</v>
      </c>
      <c r="H556" s="77"/>
    </row>
    <row r="557" spans="1:8" ht="27.75" x14ac:dyDescent="0.65">
      <c r="A557" s="143" t="s">
        <v>574</v>
      </c>
      <c r="B557" s="143" t="s">
        <v>575</v>
      </c>
      <c r="C557" s="135">
        <f>IFERROR(VLOOKUP(A557,'งบทดลอง รพ.'!$A$2:$C$600,3,0),0)</f>
        <v>0</v>
      </c>
      <c r="E557" s="80" t="s">
        <v>1398</v>
      </c>
      <c r="F557" s="80" t="s">
        <v>41</v>
      </c>
      <c r="G557" s="77" t="s">
        <v>1411</v>
      </c>
      <c r="H557" s="77"/>
    </row>
    <row r="558" spans="1:8" ht="27.75" x14ac:dyDescent="0.65">
      <c r="A558" s="143" t="s">
        <v>576</v>
      </c>
      <c r="B558" s="143" t="s">
        <v>577</v>
      </c>
      <c r="C558" s="135">
        <f>IFERROR(VLOOKUP(A558,'งบทดลอง รพ.'!$A$2:$C$600,3,0),0)</f>
        <v>0</v>
      </c>
      <c r="E558" s="80" t="s">
        <v>1398</v>
      </c>
      <c r="F558" s="80" t="s">
        <v>41</v>
      </c>
      <c r="G558" s="77" t="s">
        <v>1411</v>
      </c>
      <c r="H558" s="77"/>
    </row>
    <row r="559" spans="1:8" ht="27.75" x14ac:dyDescent="0.65">
      <c r="A559" s="143" t="s">
        <v>578</v>
      </c>
      <c r="B559" s="143" t="s">
        <v>579</v>
      </c>
      <c r="C559" s="135">
        <f>IFERROR(VLOOKUP(A559,'งบทดลอง รพ.'!$A$2:$C$600,3,0),0)</f>
        <v>0</v>
      </c>
      <c r="E559" s="80" t="s">
        <v>1398</v>
      </c>
      <c r="F559" s="80" t="s">
        <v>41</v>
      </c>
      <c r="G559" s="77" t="s">
        <v>1411</v>
      </c>
      <c r="H559" s="77"/>
    </row>
    <row r="560" spans="1:8" ht="27.75" x14ac:dyDescent="0.65">
      <c r="A560" s="143" t="s">
        <v>580</v>
      </c>
      <c r="B560" s="143" t="s">
        <v>581</v>
      </c>
      <c r="C560" s="135">
        <f>IFERROR(VLOOKUP(A560,'งบทดลอง รพ.'!$A$2:$C$600,3,0),0)</f>
        <v>0</v>
      </c>
      <c r="E560" s="80" t="s">
        <v>1398</v>
      </c>
      <c r="F560" s="80" t="s">
        <v>41</v>
      </c>
      <c r="G560" s="77" t="s">
        <v>1411</v>
      </c>
      <c r="H560" s="77"/>
    </row>
    <row r="561" spans="1:8" ht="27.75" x14ac:dyDescent="0.65">
      <c r="A561" s="143" t="s">
        <v>582</v>
      </c>
      <c r="B561" s="143" t="s">
        <v>583</v>
      </c>
      <c r="C561" s="135">
        <f>IFERROR(VLOOKUP(A561,'งบทดลอง รพ.'!$A$2:$C$600,3,0),0)</f>
        <v>0</v>
      </c>
      <c r="E561" s="80" t="s">
        <v>1398</v>
      </c>
      <c r="F561" s="80" t="s">
        <v>41</v>
      </c>
      <c r="G561" s="77" t="s">
        <v>1411</v>
      </c>
      <c r="H561" s="77"/>
    </row>
    <row r="562" spans="1:8" ht="27.75" x14ac:dyDescent="0.65">
      <c r="A562" s="140" t="s">
        <v>1273</v>
      </c>
      <c r="B562" s="140" t="s">
        <v>1274</v>
      </c>
      <c r="C562" s="135">
        <f>IFERROR(VLOOKUP(A562,'งบทดลอง รพ.'!$A$2:$C$600,3,0),0)</f>
        <v>0</v>
      </c>
      <c r="E562" s="80" t="s">
        <v>1398</v>
      </c>
      <c r="F562" s="80" t="s">
        <v>41</v>
      </c>
      <c r="G562" s="77" t="s">
        <v>1409</v>
      </c>
      <c r="H562" s="77"/>
    </row>
    <row r="563" spans="1:8" ht="27.75" x14ac:dyDescent="0.65">
      <c r="A563" s="140" t="s">
        <v>1275</v>
      </c>
      <c r="B563" s="140" t="s">
        <v>1276</v>
      </c>
      <c r="C563" s="135">
        <f>IFERROR(VLOOKUP(A563,'งบทดลอง รพ.'!$A$2:$C$600,3,0),0)</f>
        <v>0</v>
      </c>
      <c r="E563" s="80" t="s">
        <v>1398</v>
      </c>
      <c r="F563" s="80" t="s">
        <v>41</v>
      </c>
      <c r="G563" s="77" t="s">
        <v>1409</v>
      </c>
      <c r="H563" s="77"/>
    </row>
    <row r="564" spans="1:8" ht="27.75" x14ac:dyDescent="0.65">
      <c r="A564" s="140" t="s">
        <v>1277</v>
      </c>
      <c r="B564" s="140" t="s">
        <v>1278</v>
      </c>
      <c r="C564" s="135">
        <f>IFERROR(VLOOKUP(A564,'งบทดลอง รพ.'!$A$2:$C$600,3,0),0)</f>
        <v>0</v>
      </c>
      <c r="E564" s="80" t="s">
        <v>1398</v>
      </c>
      <c r="F564" s="80" t="s">
        <v>41</v>
      </c>
      <c r="G564" s="77" t="s">
        <v>1409</v>
      </c>
      <c r="H564" s="77"/>
    </row>
    <row r="565" spans="1:8" ht="27.75" x14ac:dyDescent="0.65">
      <c r="A565" s="143" t="s">
        <v>584</v>
      </c>
      <c r="B565" s="143" t="s">
        <v>585</v>
      </c>
      <c r="C565" s="135">
        <f>IFERROR(VLOOKUP(A565,'งบทดลอง รพ.'!$A$2:$C$600,3,0),0)</f>
        <v>0</v>
      </c>
      <c r="E565" s="80" t="s">
        <v>1398</v>
      </c>
      <c r="F565" s="80" t="s">
        <v>41</v>
      </c>
      <c r="G565" s="77" t="s">
        <v>1411</v>
      </c>
      <c r="H565" s="77"/>
    </row>
    <row r="566" spans="1:8" ht="27.75" x14ac:dyDescent="0.65">
      <c r="A566" s="143" t="s">
        <v>586</v>
      </c>
      <c r="B566" s="143" t="s">
        <v>587</v>
      </c>
      <c r="C566" s="135">
        <f>IFERROR(VLOOKUP(A566,'งบทดลอง รพ.'!$A$2:$C$600,3,0),0)</f>
        <v>0</v>
      </c>
      <c r="E566" s="80" t="s">
        <v>1398</v>
      </c>
      <c r="F566" s="80" t="s">
        <v>41</v>
      </c>
      <c r="G566" s="77" t="s">
        <v>1411</v>
      </c>
      <c r="H566" s="77"/>
    </row>
    <row r="567" spans="1:8" ht="27.75" x14ac:dyDescent="0.65">
      <c r="A567" s="140" t="s">
        <v>1279</v>
      </c>
      <c r="B567" s="140" t="s">
        <v>1280</v>
      </c>
      <c r="C567" s="135">
        <f>IFERROR(VLOOKUP(A567,'งบทดลอง รพ.'!$A$2:$C$600,3,0),0)</f>
        <v>0</v>
      </c>
      <c r="E567" s="80" t="s">
        <v>1398</v>
      </c>
      <c r="F567" s="80" t="s">
        <v>41</v>
      </c>
      <c r="G567" s="77" t="s">
        <v>1409</v>
      </c>
      <c r="H567" s="77"/>
    </row>
    <row r="568" spans="1:8" ht="27.75" x14ac:dyDescent="0.65">
      <c r="A568" s="143" t="s">
        <v>588</v>
      </c>
      <c r="B568" s="143" t="s">
        <v>589</v>
      </c>
      <c r="C568" s="135">
        <f>IFERROR(VLOOKUP(A568,'งบทดลอง รพ.'!$A$2:$C$600,3,0),0)</f>
        <v>0</v>
      </c>
      <c r="E568" s="80" t="s">
        <v>1398</v>
      </c>
      <c r="F568" s="80" t="s">
        <v>41</v>
      </c>
      <c r="G568" s="77" t="s">
        <v>1411</v>
      </c>
      <c r="H568" s="77"/>
    </row>
    <row r="569" spans="1:8" ht="27.75" x14ac:dyDescent="0.65">
      <c r="A569" s="143" t="s">
        <v>590</v>
      </c>
      <c r="B569" s="143" t="s">
        <v>591</v>
      </c>
      <c r="C569" s="135">
        <f>IFERROR(VLOOKUP(A569,'งบทดลอง รพ.'!$A$2:$C$600,3,0),0)</f>
        <v>0</v>
      </c>
      <c r="E569" s="80" t="s">
        <v>1398</v>
      </c>
      <c r="F569" s="80" t="s">
        <v>41</v>
      </c>
      <c r="G569" s="77" t="s">
        <v>1411</v>
      </c>
      <c r="H569" s="77"/>
    </row>
    <row r="570" spans="1:8" ht="27.75" x14ac:dyDescent="0.65">
      <c r="A570" s="143" t="s">
        <v>592</v>
      </c>
      <c r="B570" s="143" t="s">
        <v>593</v>
      </c>
      <c r="C570" s="135">
        <f>IFERROR(VLOOKUP(A570,'งบทดลอง รพ.'!$A$2:$C$600,3,0),0)</f>
        <v>0</v>
      </c>
      <c r="E570" s="80" t="s">
        <v>1398</v>
      </c>
      <c r="F570" s="80" t="s">
        <v>41</v>
      </c>
      <c r="G570" s="77" t="s">
        <v>1411</v>
      </c>
      <c r="H570" s="77"/>
    </row>
    <row r="571" spans="1:8" ht="27.75" x14ac:dyDescent="0.65">
      <c r="A571" s="143" t="s">
        <v>986</v>
      </c>
      <c r="B571" s="143" t="s">
        <v>987</v>
      </c>
      <c r="C571" s="135">
        <f>IFERROR(VLOOKUP(A571,'งบทดลอง รพ.'!$A$2:$C$600,3,0),0)</f>
        <v>0</v>
      </c>
      <c r="E571" s="80" t="s">
        <v>1398</v>
      </c>
      <c r="F571" s="80" t="s">
        <v>41</v>
      </c>
      <c r="G571" s="77" t="s">
        <v>1411</v>
      </c>
      <c r="H571" s="77"/>
    </row>
    <row r="572" spans="1:8" ht="27.75" x14ac:dyDescent="0.65">
      <c r="A572" s="143" t="s">
        <v>988</v>
      </c>
      <c r="B572" s="143" t="s">
        <v>989</v>
      </c>
      <c r="C572" s="135">
        <f>IFERROR(VLOOKUP(A572,'งบทดลอง รพ.'!$A$2:$C$600,3,0),0)</f>
        <v>0</v>
      </c>
      <c r="E572" s="80" t="s">
        <v>1398</v>
      </c>
      <c r="F572" s="80" t="s">
        <v>41</v>
      </c>
      <c r="G572" s="77" t="s">
        <v>1411</v>
      </c>
      <c r="H572" s="77"/>
    </row>
    <row r="573" spans="1:8" ht="27.75" x14ac:dyDescent="0.65">
      <c r="A573" s="143" t="s">
        <v>990</v>
      </c>
      <c r="B573" s="143" t="s">
        <v>991</v>
      </c>
      <c r="C573" s="135">
        <f>IFERROR(VLOOKUP(A573,'งบทดลอง รพ.'!$A$2:$C$600,3,0),0)</f>
        <v>0</v>
      </c>
      <c r="E573" s="80" t="s">
        <v>1398</v>
      </c>
      <c r="F573" s="80" t="s">
        <v>41</v>
      </c>
      <c r="G573" s="77" t="s">
        <v>1411</v>
      </c>
      <c r="H573" s="77"/>
    </row>
    <row r="574" spans="1:8" ht="27.75" x14ac:dyDescent="0.65">
      <c r="A574" s="143" t="s">
        <v>594</v>
      </c>
      <c r="B574" s="143" t="s">
        <v>1536</v>
      </c>
      <c r="C574" s="135">
        <f>IFERROR(VLOOKUP(A574,'งบทดลอง รพ.'!$A$2:$C$600,3,0),0)</f>
        <v>0</v>
      </c>
      <c r="E574" s="80" t="s">
        <v>1398</v>
      </c>
      <c r="F574" s="80" t="s">
        <v>41</v>
      </c>
      <c r="G574" s="77" t="s">
        <v>1411</v>
      </c>
      <c r="H574" s="77"/>
    </row>
    <row r="575" spans="1:8" ht="27.75" x14ac:dyDescent="0.65">
      <c r="A575" s="143" t="s">
        <v>992</v>
      </c>
      <c r="B575" s="143" t="s">
        <v>993</v>
      </c>
      <c r="C575" s="135">
        <f>IFERROR(VLOOKUP(A575,'งบทดลอง รพ.'!$A$2:$C$600,3,0),0)</f>
        <v>0</v>
      </c>
      <c r="E575" s="80" t="s">
        <v>1398</v>
      </c>
      <c r="F575" s="80" t="s">
        <v>41</v>
      </c>
      <c r="G575" s="77" t="s">
        <v>1411</v>
      </c>
      <c r="H575" s="77"/>
    </row>
    <row r="576" spans="1:8" ht="27.75" x14ac:dyDescent="0.65">
      <c r="A576" s="143" t="s">
        <v>994</v>
      </c>
      <c r="B576" s="143" t="s">
        <v>995</v>
      </c>
      <c r="C576" s="135">
        <f>IFERROR(VLOOKUP(A576,'งบทดลอง รพ.'!$A$2:$C$600,3,0),0)</f>
        <v>0</v>
      </c>
      <c r="E576" s="80" t="s">
        <v>1398</v>
      </c>
      <c r="F576" s="80" t="s">
        <v>41</v>
      </c>
      <c r="G576" s="77" t="s">
        <v>1411</v>
      </c>
      <c r="H576" s="77"/>
    </row>
    <row r="577" spans="1:8" ht="27.75" x14ac:dyDescent="0.65">
      <c r="A577" s="143" t="s">
        <v>595</v>
      </c>
      <c r="B577" s="143" t="s">
        <v>1537</v>
      </c>
      <c r="C577" s="135">
        <f>IFERROR(VLOOKUP(A577,'งบทดลอง รพ.'!$A$2:$C$600,3,0),0)</f>
        <v>0</v>
      </c>
      <c r="E577" s="80" t="s">
        <v>1398</v>
      </c>
      <c r="F577" s="80" t="s">
        <v>41</v>
      </c>
      <c r="G577" s="77" t="s">
        <v>1411</v>
      </c>
      <c r="H577" s="77"/>
    </row>
    <row r="578" spans="1:8" ht="27.75" x14ac:dyDescent="0.65">
      <c r="A578" s="140" t="s">
        <v>1281</v>
      </c>
      <c r="B578" s="140" t="s">
        <v>1282</v>
      </c>
      <c r="C578" s="135">
        <f>IFERROR(VLOOKUP(A578,'งบทดลอง รพ.'!$A$2:$C$600,3,0),0)</f>
        <v>0</v>
      </c>
      <c r="E578" s="80" t="s">
        <v>1398</v>
      </c>
      <c r="F578" s="80" t="s">
        <v>41</v>
      </c>
      <c r="G578" s="77" t="s">
        <v>1409</v>
      </c>
      <c r="H578" s="77"/>
    </row>
    <row r="579" spans="1:8" ht="27.75" x14ac:dyDescent="0.65">
      <c r="A579" s="140" t="s">
        <v>1283</v>
      </c>
      <c r="B579" s="140" t="s">
        <v>1284</v>
      </c>
      <c r="C579" s="135">
        <f>IFERROR(VLOOKUP(A579,'งบทดลอง รพ.'!$A$2:$C$600,3,0),0)</f>
        <v>0</v>
      </c>
      <c r="E579" s="80" t="s">
        <v>1398</v>
      </c>
      <c r="F579" s="80" t="s">
        <v>41</v>
      </c>
      <c r="G579" s="77" t="s">
        <v>1409</v>
      </c>
      <c r="H579" s="77"/>
    </row>
    <row r="580" spans="1:8" ht="27.75" x14ac:dyDescent="0.65">
      <c r="A580" s="140" t="s">
        <v>1285</v>
      </c>
      <c r="B580" s="140" t="s">
        <v>1286</v>
      </c>
      <c r="C580" s="135">
        <f>IFERROR(VLOOKUP(A580,'งบทดลอง รพ.'!$A$2:$C$600,3,0),0)</f>
        <v>0</v>
      </c>
      <c r="E580" s="80" t="s">
        <v>1398</v>
      </c>
      <c r="F580" s="80" t="s">
        <v>41</v>
      </c>
      <c r="G580" s="77" t="s">
        <v>1409</v>
      </c>
      <c r="H580" s="77"/>
    </row>
    <row r="581" spans="1:8" ht="27.75" x14ac:dyDescent="0.65">
      <c r="A581" s="140" t="s">
        <v>1287</v>
      </c>
      <c r="B581" s="140" t="s">
        <v>1288</v>
      </c>
      <c r="C581" s="135">
        <f>IFERROR(VLOOKUP(A581,'งบทดลอง รพ.'!$A$2:$C$600,3,0),0)</f>
        <v>0</v>
      </c>
      <c r="E581" s="80" t="s">
        <v>1398</v>
      </c>
      <c r="F581" s="80" t="s">
        <v>41</v>
      </c>
      <c r="G581" s="77" t="s">
        <v>1409</v>
      </c>
      <c r="H581" s="77"/>
    </row>
    <row r="582" spans="1:8" ht="27.75" x14ac:dyDescent="0.65">
      <c r="A582" s="140" t="s">
        <v>1289</v>
      </c>
      <c r="B582" s="140" t="s">
        <v>1290</v>
      </c>
      <c r="C582" s="135">
        <f>IFERROR(VLOOKUP(A582,'งบทดลอง รพ.'!$A$2:$C$600,3,0),0)</f>
        <v>0</v>
      </c>
      <c r="E582" s="80" t="s">
        <v>1398</v>
      </c>
      <c r="F582" s="80" t="s">
        <v>41</v>
      </c>
      <c r="G582" s="77" t="s">
        <v>1409</v>
      </c>
      <c r="H582" s="77"/>
    </row>
    <row r="583" spans="1:8" ht="27.75" x14ac:dyDescent="0.65">
      <c r="A583" s="140" t="s">
        <v>1291</v>
      </c>
      <c r="B583" s="140" t="s">
        <v>596</v>
      </c>
      <c r="C583" s="135">
        <f>IFERROR(VLOOKUP(A583,'งบทดลอง รพ.'!$A$2:$C$600,3,0),0)</f>
        <v>0</v>
      </c>
      <c r="E583" s="80" t="s">
        <v>1398</v>
      </c>
      <c r="F583" s="80" t="s">
        <v>41</v>
      </c>
      <c r="G583" s="77" t="s">
        <v>1409</v>
      </c>
      <c r="H583" s="77"/>
    </row>
    <row r="584" spans="1:8" ht="27.75" x14ac:dyDescent="0.65">
      <c r="A584" s="143" t="s">
        <v>996</v>
      </c>
      <c r="B584" s="143" t="s">
        <v>596</v>
      </c>
      <c r="C584" s="135">
        <f>IFERROR(VLOOKUP(A584,'งบทดลอง รพ.'!$A$2:$C$600,3,0),0)</f>
        <v>0</v>
      </c>
      <c r="E584" s="80" t="s">
        <v>1398</v>
      </c>
      <c r="F584" s="80" t="s">
        <v>41</v>
      </c>
      <c r="G584" s="77" t="s">
        <v>1411</v>
      </c>
      <c r="H584" s="77"/>
    </row>
    <row r="585" spans="1:8" ht="27.75" x14ac:dyDescent="0.65">
      <c r="A585" s="143" t="s">
        <v>597</v>
      </c>
      <c r="B585" s="143" t="s">
        <v>598</v>
      </c>
      <c r="C585" s="135">
        <f>IFERROR(VLOOKUP(A585,'งบทดลอง รพ.'!$A$2:$C$600,3,0),0)</f>
        <v>0</v>
      </c>
      <c r="E585" s="80" t="s">
        <v>1398</v>
      </c>
      <c r="F585" s="80" t="s">
        <v>41</v>
      </c>
      <c r="G585" s="77" t="s">
        <v>1411</v>
      </c>
      <c r="H585" s="77"/>
    </row>
    <row r="586" spans="1:8" ht="27.75" x14ac:dyDescent="0.65">
      <c r="A586" s="143" t="s">
        <v>599</v>
      </c>
      <c r="B586" s="143" t="s">
        <v>600</v>
      </c>
      <c r="C586" s="135">
        <f>IFERROR(VLOOKUP(A586,'งบทดลอง รพ.'!$A$2:$C$600,3,0),0)</f>
        <v>100000</v>
      </c>
      <c r="E586" s="80" t="s">
        <v>1398</v>
      </c>
      <c r="F586" s="80" t="s">
        <v>41</v>
      </c>
      <c r="G586" s="77" t="s">
        <v>1411</v>
      </c>
      <c r="H586" s="77"/>
    </row>
    <row r="587" spans="1:8" ht="27.75" x14ac:dyDescent="0.65">
      <c r="A587" s="140" t="s">
        <v>1292</v>
      </c>
      <c r="B587" s="140" t="s">
        <v>1293</v>
      </c>
      <c r="C587" s="135">
        <f>IFERROR(VLOOKUP(A587,'งบทดลอง รพ.'!$A$2:$C$600,3,0),0)</f>
        <v>0</v>
      </c>
      <c r="E587" s="80" t="s">
        <v>1398</v>
      </c>
      <c r="F587" s="80" t="s">
        <v>41</v>
      </c>
      <c r="G587" s="77" t="s">
        <v>1409</v>
      </c>
      <c r="H587" s="77"/>
    </row>
    <row r="588" spans="1:8" ht="27.75" x14ac:dyDescent="0.65">
      <c r="A588" s="143" t="s">
        <v>601</v>
      </c>
      <c r="B588" s="143" t="s">
        <v>602</v>
      </c>
      <c r="C588" s="135">
        <f>IFERROR(VLOOKUP(A588,'งบทดลอง รพ.'!$A$2:$C$600,3,0),0)</f>
        <v>0</v>
      </c>
      <c r="E588" s="80" t="s">
        <v>1398</v>
      </c>
      <c r="F588" s="80" t="s">
        <v>41</v>
      </c>
      <c r="G588" s="77" t="s">
        <v>1411</v>
      </c>
      <c r="H588" s="77"/>
    </row>
    <row r="589" spans="1:8" ht="27.75" x14ac:dyDescent="0.65">
      <c r="A589" s="143" t="s">
        <v>603</v>
      </c>
      <c r="B589" s="143" t="s">
        <v>604</v>
      </c>
      <c r="C589" s="135">
        <f>IFERROR(VLOOKUP(A589,'งบทดลอง รพ.'!$A$2:$C$600,3,0),0)</f>
        <v>20000</v>
      </c>
      <c r="E589" s="80" t="s">
        <v>1398</v>
      </c>
      <c r="F589" s="80" t="s">
        <v>41</v>
      </c>
      <c r="G589" s="77" t="s">
        <v>1411</v>
      </c>
      <c r="H589" s="77"/>
    </row>
    <row r="590" spans="1:8" ht="27.75" x14ac:dyDescent="0.65">
      <c r="A590" s="143" t="s">
        <v>605</v>
      </c>
      <c r="B590" s="143" t="s">
        <v>1538</v>
      </c>
      <c r="C590" s="135">
        <f>IFERROR(VLOOKUP(A590,'งบทดลอง รพ.'!$A$2:$C$600,3,0),0)</f>
        <v>0</v>
      </c>
      <c r="E590" s="80" t="s">
        <v>1398</v>
      </c>
      <c r="F590" s="80" t="s">
        <v>41</v>
      </c>
      <c r="G590" s="77" t="s">
        <v>1411</v>
      </c>
      <c r="H590" s="77"/>
    </row>
    <row r="591" spans="1:8" ht="27.75" x14ac:dyDescent="0.65">
      <c r="A591" s="143" t="s">
        <v>606</v>
      </c>
      <c r="B591" s="143" t="s">
        <v>1539</v>
      </c>
      <c r="C591" s="135">
        <f>IFERROR(VLOOKUP(A591,'งบทดลอง รพ.'!$A$2:$C$600,3,0),0)</f>
        <v>0</v>
      </c>
      <c r="E591" s="80" t="s">
        <v>1398</v>
      </c>
      <c r="F591" s="80" t="s">
        <v>41</v>
      </c>
      <c r="G591" s="77" t="s">
        <v>1411</v>
      </c>
      <c r="H591" s="77"/>
    </row>
    <row r="592" spans="1:8" ht="27.75" x14ac:dyDescent="0.65">
      <c r="A592" s="143" t="s">
        <v>607</v>
      </c>
      <c r="B592" s="143" t="s">
        <v>608</v>
      </c>
      <c r="C592" s="135">
        <f>IFERROR(VLOOKUP(A592,'งบทดลอง รพ.'!$A$2:$C$600,3,0),0)</f>
        <v>0</v>
      </c>
      <c r="E592" s="80" t="s">
        <v>1398</v>
      </c>
      <c r="F592" s="80" t="s">
        <v>41</v>
      </c>
      <c r="G592" s="77" t="s">
        <v>1411</v>
      </c>
      <c r="H592" s="77"/>
    </row>
    <row r="593" spans="1:8" ht="27.75" x14ac:dyDescent="0.65">
      <c r="A593" s="143" t="s">
        <v>609</v>
      </c>
      <c r="B593" s="143" t="s">
        <v>610</v>
      </c>
      <c r="C593" s="135">
        <f>IFERROR(VLOOKUP(A593,'งบทดลอง รพ.'!$A$2:$C$600,3,0),0)</f>
        <v>0</v>
      </c>
      <c r="E593" s="80" t="s">
        <v>1398</v>
      </c>
      <c r="F593" s="80" t="s">
        <v>41</v>
      </c>
      <c r="G593" s="77" t="s">
        <v>1411</v>
      </c>
      <c r="H593" s="77"/>
    </row>
    <row r="594" spans="1:8" ht="27.75" x14ac:dyDescent="0.65">
      <c r="A594" s="143" t="s">
        <v>611</v>
      </c>
      <c r="B594" s="143" t="s">
        <v>612</v>
      </c>
      <c r="C594" s="135">
        <f>IFERROR(VLOOKUP(A594,'งบทดลอง รพ.'!$A$2:$C$600,3,0),0)</f>
        <v>0</v>
      </c>
      <c r="E594" s="80" t="s">
        <v>1398</v>
      </c>
      <c r="F594" s="80" t="s">
        <v>41</v>
      </c>
      <c r="G594" s="77" t="s">
        <v>1411</v>
      </c>
      <c r="H594" s="77"/>
    </row>
    <row r="595" spans="1:8" ht="27.75" x14ac:dyDescent="0.65">
      <c r="A595" s="143" t="s">
        <v>613</v>
      </c>
      <c r="B595" s="143" t="s">
        <v>614</v>
      </c>
      <c r="C595" s="135">
        <f>IFERROR(VLOOKUP(A595,'งบทดลอง รพ.'!$A$2:$C$600,3,0),0)</f>
        <v>0</v>
      </c>
      <c r="E595" s="80" t="s">
        <v>1398</v>
      </c>
      <c r="F595" s="80" t="s">
        <v>41</v>
      </c>
      <c r="G595" s="77" t="s">
        <v>1411</v>
      </c>
      <c r="H595" s="77"/>
    </row>
    <row r="596" spans="1:8" ht="27.75" x14ac:dyDescent="0.65">
      <c r="A596" s="143" t="s">
        <v>615</v>
      </c>
      <c r="B596" s="143" t="s">
        <v>616</v>
      </c>
      <c r="C596" s="135">
        <f>IFERROR(VLOOKUP(A596,'งบทดลอง รพ.'!$A$2:$C$600,3,0),0)</f>
        <v>0</v>
      </c>
      <c r="E596" s="80" t="s">
        <v>1398</v>
      </c>
      <c r="F596" s="80" t="s">
        <v>41</v>
      </c>
      <c r="G596" s="77" t="s">
        <v>1411</v>
      </c>
      <c r="H596" s="77"/>
    </row>
    <row r="597" spans="1:8" ht="27.75" x14ac:dyDescent="0.65">
      <c r="A597" s="143" t="s">
        <v>617</v>
      </c>
      <c r="B597" s="143" t="s">
        <v>618</v>
      </c>
      <c r="C597" s="135">
        <f>IFERROR(VLOOKUP(A597,'งบทดลอง รพ.'!$A$2:$C$600,3,0),0)</f>
        <v>0</v>
      </c>
      <c r="E597" s="80" t="s">
        <v>1398</v>
      </c>
      <c r="F597" s="80" t="s">
        <v>41</v>
      </c>
      <c r="G597" s="77" t="s">
        <v>1411</v>
      </c>
      <c r="H597" s="77"/>
    </row>
    <row r="598" spans="1:8" ht="27.75" x14ac:dyDescent="0.65">
      <c r="A598" s="143" t="s">
        <v>619</v>
      </c>
      <c r="B598" s="143" t="s">
        <v>620</v>
      </c>
      <c r="C598" s="135">
        <f>IFERROR(VLOOKUP(A598,'งบทดลอง รพ.'!$A$2:$C$600,3,0),0)</f>
        <v>0</v>
      </c>
      <c r="E598" s="80" t="s">
        <v>1398</v>
      </c>
      <c r="F598" s="80" t="s">
        <v>41</v>
      </c>
      <c r="G598" s="77" t="s">
        <v>1411</v>
      </c>
      <c r="H598" s="77"/>
    </row>
    <row r="599" spans="1:8" ht="27.75" x14ac:dyDescent="0.65">
      <c r="A599" s="143" t="s">
        <v>621</v>
      </c>
      <c r="B599" s="143" t="s">
        <v>622</v>
      </c>
      <c r="C599" s="135">
        <f>IFERROR(VLOOKUP(A599,'งบทดลอง รพ.'!$A$2:$C$600,3,0),0)</f>
        <v>0</v>
      </c>
      <c r="E599" s="80" t="s">
        <v>1398</v>
      </c>
      <c r="F599" s="80" t="s">
        <v>41</v>
      </c>
      <c r="G599" s="77" t="s">
        <v>1411</v>
      </c>
      <c r="H599" s="77"/>
    </row>
  </sheetData>
  <autoFilter ref="A2:G599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599"/>
  <sheetViews>
    <sheetView topLeftCell="A373" workbookViewId="0">
      <selection activeCell="B378" sqref="B378"/>
    </sheetView>
  </sheetViews>
  <sheetFormatPr defaultRowHeight="23.25" customHeight="1" x14ac:dyDescent="0.2"/>
  <cols>
    <col min="1" max="1" width="16" style="79" customWidth="1"/>
    <col min="2" max="2" width="82.125" bestFit="1" customWidth="1"/>
    <col min="3" max="3" width="14.125" bestFit="1" customWidth="1"/>
    <col min="5" max="5" width="13.875" customWidth="1"/>
  </cols>
  <sheetData>
    <row r="1" spans="1:3" ht="23.25" customHeight="1" thickBot="1" x14ac:dyDescent="0.6">
      <c r="A1" s="519" t="s">
        <v>736</v>
      </c>
      <c r="B1" s="514" t="s">
        <v>737</v>
      </c>
      <c r="C1" s="505" t="s">
        <v>707</v>
      </c>
    </row>
    <row r="2" spans="1:3" ht="23.25" customHeight="1" x14ac:dyDescent="0.25">
      <c r="A2" s="520" t="s">
        <v>736</v>
      </c>
      <c r="B2" s="515" t="s">
        <v>737</v>
      </c>
      <c r="C2" s="506" t="s">
        <v>707</v>
      </c>
    </row>
    <row r="3" spans="1:3" ht="23.25" customHeight="1" x14ac:dyDescent="0.25">
      <c r="A3" s="521" t="s">
        <v>1001</v>
      </c>
      <c r="B3" s="516" t="s">
        <v>1002</v>
      </c>
      <c r="C3" s="507">
        <v>0</v>
      </c>
    </row>
    <row r="4" spans="1:3" ht="23.25" customHeight="1" x14ac:dyDescent="0.25">
      <c r="A4" s="521" t="s">
        <v>144</v>
      </c>
      <c r="B4" s="516" t="s">
        <v>145</v>
      </c>
      <c r="C4" s="507">
        <v>0</v>
      </c>
    </row>
    <row r="5" spans="1:3" ht="23.25" customHeight="1" x14ac:dyDescent="0.25">
      <c r="A5" s="521" t="s">
        <v>146</v>
      </c>
      <c r="B5" s="516" t="s">
        <v>147</v>
      </c>
      <c r="C5" s="507">
        <v>0</v>
      </c>
    </row>
    <row r="6" spans="1:3" ht="23.25" customHeight="1" x14ac:dyDescent="0.25">
      <c r="A6" s="521" t="s">
        <v>148</v>
      </c>
      <c r="B6" s="516" t="s">
        <v>149</v>
      </c>
      <c r="C6" s="507">
        <v>0</v>
      </c>
    </row>
    <row r="7" spans="1:3" ht="23.25" customHeight="1" x14ac:dyDescent="0.25">
      <c r="A7" s="521" t="s">
        <v>150</v>
      </c>
      <c r="B7" s="516" t="s">
        <v>151</v>
      </c>
      <c r="C7" s="507">
        <v>0</v>
      </c>
    </row>
    <row r="8" spans="1:3" ht="23.25" customHeight="1" x14ac:dyDescent="0.25">
      <c r="A8" s="521" t="s">
        <v>152</v>
      </c>
      <c r="B8" s="516" t="s">
        <v>1412</v>
      </c>
      <c r="C8" s="507">
        <v>0</v>
      </c>
    </row>
    <row r="9" spans="1:3" ht="23.25" customHeight="1" x14ac:dyDescent="0.25">
      <c r="A9" s="521" t="s">
        <v>1003</v>
      </c>
      <c r="B9" s="516" t="s">
        <v>1004</v>
      </c>
      <c r="C9" s="507">
        <v>0</v>
      </c>
    </row>
    <row r="10" spans="1:3" ht="23.25" customHeight="1" x14ac:dyDescent="0.25">
      <c r="A10" s="521" t="s">
        <v>153</v>
      </c>
      <c r="B10" s="516" t="s">
        <v>154</v>
      </c>
      <c r="C10" s="507">
        <v>0</v>
      </c>
    </row>
    <row r="11" spans="1:3" ht="23.25" customHeight="1" x14ac:dyDescent="0.25">
      <c r="A11" s="521" t="s">
        <v>1005</v>
      </c>
      <c r="B11" s="516" t="s">
        <v>1006</v>
      </c>
      <c r="C11" s="507">
        <v>0</v>
      </c>
    </row>
    <row r="12" spans="1:3" ht="23.25" customHeight="1" x14ac:dyDescent="0.25">
      <c r="A12" s="521" t="s">
        <v>1007</v>
      </c>
      <c r="B12" s="516" t="s">
        <v>1008</v>
      </c>
      <c r="C12" s="507">
        <v>0</v>
      </c>
    </row>
    <row r="13" spans="1:3" ht="23.25" customHeight="1" x14ac:dyDescent="0.25">
      <c r="A13" s="521" t="s">
        <v>155</v>
      </c>
      <c r="B13" s="516" t="s">
        <v>177</v>
      </c>
      <c r="C13" s="507">
        <v>0</v>
      </c>
    </row>
    <row r="14" spans="1:3" ht="23.25" customHeight="1" x14ac:dyDescent="0.25">
      <c r="A14" s="521" t="s">
        <v>156</v>
      </c>
      <c r="B14" s="516" t="s">
        <v>179</v>
      </c>
      <c r="C14" s="507">
        <v>0</v>
      </c>
    </row>
    <row r="15" spans="1:3" ht="23.25" customHeight="1" x14ac:dyDescent="0.25">
      <c r="A15" s="521" t="s">
        <v>157</v>
      </c>
      <c r="B15" s="516" t="s">
        <v>158</v>
      </c>
      <c r="C15" s="507">
        <v>0</v>
      </c>
    </row>
    <row r="16" spans="1:3" ht="23.25" customHeight="1" x14ac:dyDescent="0.25">
      <c r="A16" s="521" t="s">
        <v>1009</v>
      </c>
      <c r="B16" s="516" t="s">
        <v>1010</v>
      </c>
      <c r="C16" s="507">
        <v>0</v>
      </c>
    </row>
    <row r="17" spans="1:3" ht="23.25" customHeight="1" x14ac:dyDescent="0.25">
      <c r="A17" s="521" t="s">
        <v>1011</v>
      </c>
      <c r="B17" s="516" t="s">
        <v>1012</v>
      </c>
      <c r="C17" s="507">
        <v>0</v>
      </c>
    </row>
    <row r="18" spans="1:3" ht="23.25" customHeight="1" x14ac:dyDescent="0.25">
      <c r="A18" s="521" t="s">
        <v>159</v>
      </c>
      <c r="B18" s="516" t="s">
        <v>160</v>
      </c>
      <c r="C18" s="507">
        <v>0</v>
      </c>
    </row>
    <row r="19" spans="1:3" ht="23.25" customHeight="1" x14ac:dyDescent="0.25">
      <c r="A19" s="521" t="s">
        <v>117</v>
      </c>
      <c r="B19" s="516" t="s">
        <v>118</v>
      </c>
      <c r="C19" s="507">
        <v>0</v>
      </c>
    </row>
    <row r="20" spans="1:3" ht="23.25" customHeight="1" x14ac:dyDescent="0.25">
      <c r="A20" s="521" t="s">
        <v>119</v>
      </c>
      <c r="B20" s="516" t="s">
        <v>120</v>
      </c>
      <c r="C20" s="507">
        <v>0</v>
      </c>
    </row>
    <row r="21" spans="1:3" ht="23.25" customHeight="1" x14ac:dyDescent="0.25">
      <c r="A21" s="521" t="s">
        <v>837</v>
      </c>
      <c r="B21" s="516" t="s">
        <v>122</v>
      </c>
      <c r="C21" s="507">
        <v>0</v>
      </c>
    </row>
    <row r="22" spans="1:3" ht="23.25" customHeight="1" x14ac:dyDescent="0.25">
      <c r="A22" s="521" t="s">
        <v>838</v>
      </c>
      <c r="B22" s="516" t="s">
        <v>123</v>
      </c>
      <c r="C22" s="507">
        <v>0</v>
      </c>
    </row>
    <row r="23" spans="1:3" ht="23.25" customHeight="1" x14ac:dyDescent="0.25">
      <c r="A23" s="521" t="s">
        <v>839</v>
      </c>
      <c r="B23" s="516" t="s">
        <v>840</v>
      </c>
      <c r="C23" s="507">
        <v>0</v>
      </c>
    </row>
    <row r="24" spans="1:3" ht="23.25" customHeight="1" x14ac:dyDescent="0.25">
      <c r="A24" s="521" t="s">
        <v>1013</v>
      </c>
      <c r="B24" s="516" t="s">
        <v>121</v>
      </c>
      <c r="C24" s="507">
        <v>0</v>
      </c>
    </row>
    <row r="25" spans="1:3" ht="23.25" customHeight="1" x14ac:dyDescent="0.25">
      <c r="A25" s="521" t="s">
        <v>1014</v>
      </c>
      <c r="B25" s="516" t="s">
        <v>84</v>
      </c>
      <c r="C25" s="507">
        <v>300000</v>
      </c>
    </row>
    <row r="26" spans="1:3" ht="23.25" customHeight="1" x14ac:dyDescent="0.25">
      <c r="A26" s="521" t="s">
        <v>1015</v>
      </c>
      <c r="B26" s="516" t="s">
        <v>122</v>
      </c>
      <c r="C26" s="507">
        <v>0</v>
      </c>
    </row>
    <row r="27" spans="1:3" ht="23.25" customHeight="1" x14ac:dyDescent="0.25">
      <c r="A27" s="521" t="s">
        <v>1016</v>
      </c>
      <c r="B27" s="516" t="s">
        <v>123</v>
      </c>
      <c r="C27" s="507">
        <v>0</v>
      </c>
    </row>
    <row r="28" spans="1:3" ht="23.25" customHeight="1" x14ac:dyDescent="0.25">
      <c r="A28" s="521" t="s">
        <v>124</v>
      </c>
      <c r="B28" s="516" t="s">
        <v>125</v>
      </c>
      <c r="C28" s="507">
        <v>0</v>
      </c>
    </row>
    <row r="29" spans="1:3" ht="23.25" customHeight="1" x14ac:dyDescent="0.25">
      <c r="A29" s="521" t="s">
        <v>126</v>
      </c>
      <c r="B29" s="516" t="s">
        <v>127</v>
      </c>
      <c r="C29" s="507">
        <v>0</v>
      </c>
    </row>
    <row r="30" spans="1:3" ht="23.25" customHeight="1" x14ac:dyDescent="0.25">
      <c r="A30" s="521" t="s">
        <v>841</v>
      </c>
      <c r="B30" s="516" t="s">
        <v>121</v>
      </c>
      <c r="C30" s="507">
        <v>0</v>
      </c>
    </row>
    <row r="31" spans="1:3" ht="23.25" customHeight="1" x14ac:dyDescent="0.25">
      <c r="A31" s="521" t="s">
        <v>842</v>
      </c>
      <c r="B31" s="516" t="s">
        <v>84</v>
      </c>
      <c r="C31" s="507">
        <v>0</v>
      </c>
    </row>
    <row r="32" spans="1:3" ht="23.25" customHeight="1" x14ac:dyDescent="0.25">
      <c r="A32" s="521" t="s">
        <v>843</v>
      </c>
      <c r="B32" s="516" t="s">
        <v>844</v>
      </c>
      <c r="C32" s="507">
        <v>0</v>
      </c>
    </row>
    <row r="33" spans="1:7" ht="23.25" customHeight="1" x14ac:dyDescent="0.25">
      <c r="A33" s="521" t="s">
        <v>845</v>
      </c>
      <c r="B33" s="516" t="s">
        <v>846</v>
      </c>
      <c r="C33" s="507">
        <v>0</v>
      </c>
    </row>
    <row r="34" spans="1:7" ht="23.25" customHeight="1" x14ac:dyDescent="0.25">
      <c r="A34" s="521" t="s">
        <v>1017</v>
      </c>
      <c r="B34" s="516" t="s">
        <v>1018</v>
      </c>
      <c r="C34" s="507">
        <v>0</v>
      </c>
    </row>
    <row r="35" spans="1:7" ht="23.25" customHeight="1" x14ac:dyDescent="0.25">
      <c r="A35" s="521" t="s">
        <v>76</v>
      </c>
      <c r="B35" s="516" t="s">
        <v>1414</v>
      </c>
      <c r="C35" s="507">
        <v>0</v>
      </c>
    </row>
    <row r="36" spans="1:7" ht="23.25" customHeight="1" x14ac:dyDescent="0.25">
      <c r="A36" s="521" t="s">
        <v>77</v>
      </c>
      <c r="B36" s="516" t="s">
        <v>1415</v>
      </c>
      <c r="C36" s="509">
        <v>200000</v>
      </c>
      <c r="E36">
        <v>150000</v>
      </c>
    </row>
    <row r="37" spans="1:7" ht="23.25" customHeight="1" x14ac:dyDescent="0.25">
      <c r="A37" s="521" t="s">
        <v>128</v>
      </c>
      <c r="B37" s="516" t="s">
        <v>1416</v>
      </c>
      <c r="C37" s="507">
        <f>7649888-1600000</f>
        <v>6049888</v>
      </c>
      <c r="E37" s="527">
        <v>-1600000</v>
      </c>
    </row>
    <row r="38" spans="1:7" ht="23.25" customHeight="1" x14ac:dyDescent="0.25">
      <c r="A38" s="521" t="s">
        <v>129</v>
      </c>
      <c r="B38" s="516" t="s">
        <v>1417</v>
      </c>
      <c r="C38" s="507">
        <v>3434296.8</v>
      </c>
    </row>
    <row r="39" spans="1:7" ht="23.25" customHeight="1" x14ac:dyDescent="0.25">
      <c r="A39" s="521" t="s">
        <v>85</v>
      </c>
      <c r="B39" s="516" t="s">
        <v>1418</v>
      </c>
      <c r="C39" s="507">
        <f>8786877.49-300000</f>
        <v>8486877.4900000002</v>
      </c>
      <c r="E39" s="528">
        <v>11400000</v>
      </c>
      <c r="G39" s="527">
        <v>-600000</v>
      </c>
    </row>
    <row r="40" spans="1:7" ht="23.25" customHeight="1" x14ac:dyDescent="0.25">
      <c r="A40" s="521" t="s">
        <v>86</v>
      </c>
      <c r="B40" s="516" t="s">
        <v>1419</v>
      </c>
      <c r="C40" s="507">
        <f>2960988.75-300000</f>
        <v>2660988.75</v>
      </c>
    </row>
    <row r="41" spans="1:7" ht="23.25" customHeight="1" x14ac:dyDescent="0.25">
      <c r="A41" s="521" t="s">
        <v>87</v>
      </c>
      <c r="B41" s="516" t="s">
        <v>88</v>
      </c>
      <c r="C41" s="507">
        <v>-437838.17</v>
      </c>
    </row>
    <row r="42" spans="1:7" ht="23.25" customHeight="1" x14ac:dyDescent="0.25">
      <c r="A42" s="521" t="s">
        <v>89</v>
      </c>
      <c r="B42" s="516" t="s">
        <v>90</v>
      </c>
      <c r="C42" s="507">
        <v>389971.93</v>
      </c>
    </row>
    <row r="43" spans="1:7" ht="23.25" customHeight="1" x14ac:dyDescent="0.25">
      <c r="A43" s="521" t="s">
        <v>130</v>
      </c>
      <c r="B43" s="516" t="s">
        <v>1420</v>
      </c>
      <c r="C43" s="507">
        <v>200000</v>
      </c>
    </row>
    <row r="44" spans="1:7" ht="23.25" customHeight="1" x14ac:dyDescent="0.25">
      <c r="A44" s="521" t="s">
        <v>131</v>
      </c>
      <c r="B44" s="516" t="s">
        <v>1421</v>
      </c>
      <c r="C44" s="507">
        <v>653234.19999999995</v>
      </c>
    </row>
    <row r="45" spans="1:7" ht="23.25" customHeight="1" x14ac:dyDescent="0.25">
      <c r="A45" s="521" t="s">
        <v>78</v>
      </c>
      <c r="B45" s="516" t="s">
        <v>1422</v>
      </c>
      <c r="C45" s="507">
        <v>1044181.9</v>
      </c>
    </row>
    <row r="46" spans="1:7" ht="23.25" customHeight="1" x14ac:dyDescent="0.25">
      <c r="A46" s="521" t="s">
        <v>79</v>
      </c>
      <c r="B46" s="516" t="s">
        <v>1423</v>
      </c>
      <c r="C46" s="507">
        <v>159268.06</v>
      </c>
    </row>
    <row r="47" spans="1:7" ht="23.25" customHeight="1" x14ac:dyDescent="0.25">
      <c r="A47" s="521" t="s">
        <v>80</v>
      </c>
      <c r="B47" s="516" t="s">
        <v>81</v>
      </c>
      <c r="C47" s="507">
        <v>-22610.22</v>
      </c>
    </row>
    <row r="48" spans="1:7" ht="23.25" customHeight="1" x14ac:dyDescent="0.25">
      <c r="A48" s="521" t="s">
        <v>82</v>
      </c>
      <c r="B48" s="516" t="s">
        <v>83</v>
      </c>
      <c r="C48" s="507">
        <v>23621.5</v>
      </c>
    </row>
    <row r="49" spans="1:3" ht="23.25" customHeight="1" x14ac:dyDescent="0.25">
      <c r="A49" s="521" t="s">
        <v>847</v>
      </c>
      <c r="B49" s="516" t="s">
        <v>848</v>
      </c>
      <c r="C49" s="507">
        <v>0</v>
      </c>
    </row>
    <row r="50" spans="1:3" ht="23.25" customHeight="1" x14ac:dyDescent="0.25">
      <c r="A50" s="521" t="s">
        <v>849</v>
      </c>
      <c r="B50" s="516" t="s">
        <v>850</v>
      </c>
      <c r="C50" s="507">
        <v>0</v>
      </c>
    </row>
    <row r="51" spans="1:3" ht="23.25" customHeight="1" x14ac:dyDescent="0.25">
      <c r="A51" s="521" t="s">
        <v>851</v>
      </c>
      <c r="B51" s="516" t="s">
        <v>852</v>
      </c>
      <c r="C51" s="507">
        <v>0</v>
      </c>
    </row>
    <row r="52" spans="1:3" ht="23.25" customHeight="1" x14ac:dyDescent="0.25">
      <c r="A52" s="521" t="s">
        <v>853</v>
      </c>
      <c r="B52" s="516" t="s">
        <v>854</v>
      </c>
      <c r="C52" s="507">
        <v>0</v>
      </c>
    </row>
    <row r="53" spans="1:3" ht="23.25" customHeight="1" x14ac:dyDescent="0.25">
      <c r="A53" s="521" t="s">
        <v>855</v>
      </c>
      <c r="B53" s="516" t="s">
        <v>856</v>
      </c>
      <c r="C53" s="507">
        <v>0</v>
      </c>
    </row>
    <row r="54" spans="1:3" ht="23.25" customHeight="1" x14ac:dyDescent="0.25">
      <c r="A54" s="521" t="s">
        <v>857</v>
      </c>
      <c r="B54" s="516" t="s">
        <v>858</v>
      </c>
      <c r="C54" s="507">
        <v>0</v>
      </c>
    </row>
    <row r="55" spans="1:3" ht="23.25" customHeight="1" x14ac:dyDescent="0.25">
      <c r="A55" s="521" t="s">
        <v>859</v>
      </c>
      <c r="B55" s="516" t="s">
        <v>860</v>
      </c>
      <c r="C55" s="507">
        <v>0</v>
      </c>
    </row>
    <row r="56" spans="1:3" ht="23.25" customHeight="1" x14ac:dyDescent="0.25">
      <c r="A56" s="521" t="s">
        <v>861</v>
      </c>
      <c r="B56" s="516" t="s">
        <v>862</v>
      </c>
      <c r="C56" s="507">
        <v>0</v>
      </c>
    </row>
    <row r="57" spans="1:3" ht="23.25" customHeight="1" x14ac:dyDescent="0.25">
      <c r="A57" s="521" t="s">
        <v>45</v>
      </c>
      <c r="B57" s="516" t="s">
        <v>1424</v>
      </c>
      <c r="C57" s="507">
        <v>45621950.420000002</v>
      </c>
    </row>
    <row r="58" spans="1:3" ht="23.25" customHeight="1" x14ac:dyDescent="0.25">
      <c r="A58" s="521" t="s">
        <v>46</v>
      </c>
      <c r="B58" s="516" t="s">
        <v>1425</v>
      </c>
      <c r="C58" s="507">
        <v>18627496.48</v>
      </c>
    </row>
    <row r="59" spans="1:3" ht="23.25" customHeight="1" x14ac:dyDescent="0.25">
      <c r="A59" s="521" t="s">
        <v>47</v>
      </c>
      <c r="B59" s="516" t="s">
        <v>1426</v>
      </c>
      <c r="C59" s="507">
        <v>439414.98</v>
      </c>
    </row>
    <row r="60" spans="1:3" ht="23.25" customHeight="1" x14ac:dyDescent="0.25">
      <c r="A60" s="521" t="s">
        <v>1019</v>
      </c>
      <c r="B60" s="516" t="s">
        <v>1020</v>
      </c>
      <c r="C60" s="507">
        <v>0</v>
      </c>
    </row>
    <row r="61" spans="1:3" ht="23.25" customHeight="1" x14ac:dyDescent="0.25">
      <c r="A61" s="521" t="s">
        <v>48</v>
      </c>
      <c r="B61" s="516" t="s">
        <v>1427</v>
      </c>
      <c r="C61" s="507">
        <v>49276.2</v>
      </c>
    </row>
    <row r="62" spans="1:3" ht="23.25" customHeight="1" x14ac:dyDescent="0.25">
      <c r="A62" s="521" t="s">
        <v>1021</v>
      </c>
      <c r="B62" s="516" t="s">
        <v>1022</v>
      </c>
      <c r="C62" s="507">
        <v>0</v>
      </c>
    </row>
    <row r="63" spans="1:3" ht="23.25" customHeight="1" x14ac:dyDescent="0.25">
      <c r="A63" s="521" t="s">
        <v>49</v>
      </c>
      <c r="B63" s="516" t="s">
        <v>1428</v>
      </c>
      <c r="C63" s="507">
        <v>40863.89</v>
      </c>
    </row>
    <row r="64" spans="1:3" ht="23.25" customHeight="1" x14ac:dyDescent="0.25">
      <c r="A64" s="521" t="s">
        <v>1023</v>
      </c>
      <c r="B64" s="516" t="s">
        <v>1024</v>
      </c>
      <c r="C64" s="507">
        <v>0</v>
      </c>
    </row>
    <row r="65" spans="1:4" ht="23.25" customHeight="1" x14ac:dyDescent="0.25">
      <c r="A65" s="522" t="s">
        <v>215</v>
      </c>
      <c r="B65" s="517" t="s">
        <v>216</v>
      </c>
      <c r="C65" s="508">
        <v>4033630.73</v>
      </c>
    </row>
    <row r="66" spans="1:4" ht="23.25" customHeight="1" x14ac:dyDescent="0.25">
      <c r="A66" s="521" t="s">
        <v>50</v>
      </c>
      <c r="B66" s="516" t="s">
        <v>1429</v>
      </c>
      <c r="C66" s="507">
        <f>9585651.85+3416512.37</f>
        <v>13002164.219999999</v>
      </c>
    </row>
    <row r="67" spans="1:4" ht="23.25" customHeight="1" x14ac:dyDescent="0.25">
      <c r="A67" s="521" t="s">
        <v>51</v>
      </c>
      <c r="B67" s="516" t="s">
        <v>1430</v>
      </c>
      <c r="C67" s="507">
        <v>0</v>
      </c>
    </row>
    <row r="68" spans="1:4" ht="23.25" customHeight="1" x14ac:dyDescent="0.25">
      <c r="A68" s="521" t="s">
        <v>1025</v>
      </c>
      <c r="B68" s="516" t="s">
        <v>1026</v>
      </c>
      <c r="C68" s="507">
        <v>0</v>
      </c>
    </row>
    <row r="69" spans="1:4" ht="23.25" customHeight="1" x14ac:dyDescent="0.25">
      <c r="A69" s="521" t="s">
        <v>52</v>
      </c>
      <c r="B69" s="516" t="s">
        <v>1431</v>
      </c>
      <c r="C69" s="507">
        <v>11229230.960000001</v>
      </c>
    </row>
    <row r="70" spans="1:4" ht="23.25" customHeight="1" x14ac:dyDescent="0.25">
      <c r="A70" s="521" t="s">
        <v>1027</v>
      </c>
      <c r="B70" s="516" t="s">
        <v>1028</v>
      </c>
      <c r="C70" s="509">
        <v>1500000</v>
      </c>
      <c r="D70" s="327"/>
    </row>
    <row r="71" spans="1:4" ht="23.25" customHeight="1" x14ac:dyDescent="0.25">
      <c r="A71" s="521" t="s">
        <v>1029</v>
      </c>
      <c r="B71" s="516" t="s">
        <v>1030</v>
      </c>
      <c r="C71" s="507">
        <v>300000</v>
      </c>
    </row>
    <row r="72" spans="1:4" ht="23.25" customHeight="1" x14ac:dyDescent="0.25">
      <c r="A72" s="521" t="s">
        <v>53</v>
      </c>
      <c r="B72" s="516" t="s">
        <v>54</v>
      </c>
      <c r="C72" s="507">
        <v>1086764.23</v>
      </c>
    </row>
    <row r="73" spans="1:4" ht="23.25" customHeight="1" x14ac:dyDescent="0.25">
      <c r="A73" s="521" t="s">
        <v>55</v>
      </c>
      <c r="B73" s="516" t="s">
        <v>1432</v>
      </c>
      <c r="C73" s="507">
        <v>149428.85</v>
      </c>
    </row>
    <row r="74" spans="1:4" ht="23.25" customHeight="1" x14ac:dyDescent="0.25">
      <c r="A74" s="521" t="s">
        <v>56</v>
      </c>
      <c r="B74" s="516" t="s">
        <v>57</v>
      </c>
      <c r="C74" s="507">
        <v>1700933.16</v>
      </c>
    </row>
    <row r="75" spans="1:4" ht="23.25" customHeight="1" x14ac:dyDescent="0.25">
      <c r="A75" s="521" t="s">
        <v>58</v>
      </c>
      <c r="B75" s="516" t="s">
        <v>1433</v>
      </c>
      <c r="C75" s="507">
        <v>0</v>
      </c>
    </row>
    <row r="76" spans="1:4" ht="23.25" customHeight="1" x14ac:dyDescent="0.25">
      <c r="A76" s="521" t="s">
        <v>59</v>
      </c>
      <c r="B76" s="516" t="s">
        <v>1434</v>
      </c>
      <c r="C76" s="507">
        <v>-2856729.88</v>
      </c>
    </row>
    <row r="77" spans="1:4" ht="23.25" customHeight="1" x14ac:dyDescent="0.25">
      <c r="A77" s="521" t="s">
        <v>60</v>
      </c>
      <c r="B77" s="516" t="s">
        <v>1435</v>
      </c>
      <c r="C77" s="507">
        <v>1928820.37</v>
      </c>
    </row>
    <row r="78" spans="1:4" ht="23.25" customHeight="1" x14ac:dyDescent="0.25">
      <c r="A78" s="521" t="s">
        <v>1031</v>
      </c>
      <c r="B78" s="516" t="s">
        <v>1032</v>
      </c>
      <c r="C78" s="507">
        <v>0</v>
      </c>
    </row>
    <row r="79" spans="1:4" ht="23.25" customHeight="1" x14ac:dyDescent="0.25">
      <c r="A79" s="521" t="s">
        <v>1033</v>
      </c>
      <c r="B79" s="516" t="s">
        <v>1034</v>
      </c>
      <c r="C79" s="507">
        <v>0</v>
      </c>
    </row>
    <row r="80" spans="1:4" ht="23.25" customHeight="1" x14ac:dyDescent="0.25">
      <c r="A80" s="521" t="s">
        <v>1035</v>
      </c>
      <c r="B80" s="516" t="s">
        <v>1036</v>
      </c>
      <c r="C80" s="507">
        <v>0</v>
      </c>
    </row>
    <row r="81" spans="1:3" ht="23.25" customHeight="1" x14ac:dyDescent="0.25">
      <c r="A81" s="521" t="s">
        <v>1037</v>
      </c>
      <c r="B81" s="516" t="s">
        <v>1038</v>
      </c>
      <c r="C81" s="507">
        <v>0</v>
      </c>
    </row>
    <row r="82" spans="1:3" ht="23.25" customHeight="1" x14ac:dyDescent="0.25">
      <c r="A82" s="521" t="s">
        <v>1039</v>
      </c>
      <c r="B82" s="516" t="s">
        <v>1040</v>
      </c>
      <c r="C82" s="507">
        <v>0</v>
      </c>
    </row>
    <row r="83" spans="1:3" ht="23.25" customHeight="1" x14ac:dyDescent="0.25">
      <c r="A83" s="521" t="s">
        <v>1041</v>
      </c>
      <c r="B83" s="516" t="s">
        <v>1042</v>
      </c>
      <c r="C83" s="507">
        <v>0</v>
      </c>
    </row>
    <row r="84" spans="1:3" ht="23.25" customHeight="1" x14ac:dyDescent="0.25">
      <c r="A84" s="521" t="s">
        <v>61</v>
      </c>
      <c r="B84" s="516" t="s">
        <v>1436</v>
      </c>
      <c r="C84" s="507">
        <v>-47877.43</v>
      </c>
    </row>
    <row r="85" spans="1:3" ht="23.25" customHeight="1" x14ac:dyDescent="0.25">
      <c r="A85" s="521" t="s">
        <v>62</v>
      </c>
      <c r="B85" s="516" t="s">
        <v>1437</v>
      </c>
      <c r="C85" s="507">
        <v>777711.23</v>
      </c>
    </row>
    <row r="86" spans="1:3" ht="23.25" customHeight="1" x14ac:dyDescent="0.25">
      <c r="A86" s="521" t="s">
        <v>63</v>
      </c>
      <c r="B86" s="516" t="s">
        <v>1438</v>
      </c>
      <c r="C86" s="507">
        <v>32370</v>
      </c>
    </row>
    <row r="87" spans="1:3" ht="23.25" customHeight="1" x14ac:dyDescent="0.25">
      <c r="A87" s="521" t="s">
        <v>64</v>
      </c>
      <c r="B87" s="516" t="s">
        <v>65</v>
      </c>
      <c r="C87" s="507">
        <v>0</v>
      </c>
    </row>
    <row r="88" spans="1:3" ht="23.25" customHeight="1" x14ac:dyDescent="0.25">
      <c r="A88" s="521" t="s">
        <v>66</v>
      </c>
      <c r="B88" s="516" t="s">
        <v>67</v>
      </c>
      <c r="C88" s="507">
        <v>109811.46</v>
      </c>
    </row>
    <row r="89" spans="1:3" ht="23.25" customHeight="1" x14ac:dyDescent="0.25">
      <c r="A89" s="521" t="s">
        <v>68</v>
      </c>
      <c r="B89" s="516" t="s">
        <v>1439</v>
      </c>
      <c r="C89" s="507">
        <v>643573.22</v>
      </c>
    </row>
    <row r="90" spans="1:3" ht="23.25" customHeight="1" x14ac:dyDescent="0.25">
      <c r="A90" s="521" t="s">
        <v>69</v>
      </c>
      <c r="B90" s="516" t="s">
        <v>1440</v>
      </c>
      <c r="C90" s="507">
        <v>766024.4</v>
      </c>
    </row>
    <row r="91" spans="1:3" ht="23.25" customHeight="1" x14ac:dyDescent="0.25">
      <c r="A91" s="521" t="s">
        <v>70</v>
      </c>
      <c r="B91" s="516" t="s">
        <v>1441</v>
      </c>
      <c r="C91" s="507">
        <v>607428.23</v>
      </c>
    </row>
    <row r="92" spans="1:3" ht="23.25" customHeight="1" x14ac:dyDescent="0.25">
      <c r="A92" s="521" t="s">
        <v>71</v>
      </c>
      <c r="B92" s="516" t="s">
        <v>1442</v>
      </c>
      <c r="C92" s="507">
        <v>0</v>
      </c>
    </row>
    <row r="93" spans="1:3" ht="23.25" customHeight="1" x14ac:dyDescent="0.25">
      <c r="A93" s="521" t="s">
        <v>72</v>
      </c>
      <c r="B93" s="516" t="s">
        <v>1443</v>
      </c>
      <c r="C93" s="507">
        <v>1396727.55</v>
      </c>
    </row>
    <row r="94" spans="1:3" ht="23.25" customHeight="1" x14ac:dyDescent="0.25">
      <c r="A94" s="521" t="s">
        <v>73</v>
      </c>
      <c r="B94" s="516" t="s">
        <v>1444</v>
      </c>
      <c r="C94" s="507">
        <v>0</v>
      </c>
    </row>
    <row r="95" spans="1:3" ht="23.25" customHeight="1" x14ac:dyDescent="0.25">
      <c r="A95" s="521" t="s">
        <v>1043</v>
      </c>
      <c r="B95" s="516" t="s">
        <v>1044</v>
      </c>
      <c r="C95" s="507">
        <v>0</v>
      </c>
    </row>
    <row r="96" spans="1:3" ht="23.25" customHeight="1" x14ac:dyDescent="0.25">
      <c r="A96" s="521" t="s">
        <v>74</v>
      </c>
      <c r="B96" s="516" t="s">
        <v>1445</v>
      </c>
      <c r="C96" s="507">
        <v>0</v>
      </c>
    </row>
    <row r="97" spans="1:3" ht="23.25" customHeight="1" x14ac:dyDescent="0.25">
      <c r="A97" s="521" t="s">
        <v>75</v>
      </c>
      <c r="B97" s="516" t="s">
        <v>1446</v>
      </c>
      <c r="C97" s="507">
        <v>1173.3499999999999</v>
      </c>
    </row>
    <row r="98" spans="1:3" ht="23.25" customHeight="1" x14ac:dyDescent="0.25">
      <c r="A98" s="521" t="s">
        <v>863</v>
      </c>
      <c r="B98" s="516" t="s">
        <v>864</v>
      </c>
      <c r="C98" s="507">
        <v>-394546.28</v>
      </c>
    </row>
    <row r="99" spans="1:3" ht="23.25" customHeight="1" x14ac:dyDescent="0.25">
      <c r="A99" s="521" t="s">
        <v>865</v>
      </c>
      <c r="B99" s="516" t="s">
        <v>866</v>
      </c>
      <c r="C99" s="507">
        <v>0</v>
      </c>
    </row>
    <row r="100" spans="1:3" ht="23.25" customHeight="1" x14ac:dyDescent="0.25">
      <c r="A100" s="521" t="s">
        <v>867</v>
      </c>
      <c r="B100" s="516" t="s">
        <v>868</v>
      </c>
      <c r="C100" s="507">
        <v>0</v>
      </c>
    </row>
    <row r="101" spans="1:3" ht="23.25" customHeight="1" x14ac:dyDescent="0.25">
      <c r="A101" s="523" t="s">
        <v>869</v>
      </c>
      <c r="B101" s="518" t="s">
        <v>870</v>
      </c>
      <c r="C101" s="509">
        <v>0</v>
      </c>
    </row>
    <row r="102" spans="1:3" ht="23.25" customHeight="1" x14ac:dyDescent="0.25">
      <c r="A102" s="521" t="s">
        <v>871</v>
      </c>
      <c r="B102" s="516" t="s">
        <v>872</v>
      </c>
      <c r="C102" s="507">
        <v>0</v>
      </c>
    </row>
    <row r="103" spans="1:3" ht="23.25" customHeight="1" x14ac:dyDescent="0.25">
      <c r="A103" s="521" t="s">
        <v>873</v>
      </c>
      <c r="B103" s="516" t="s">
        <v>874</v>
      </c>
      <c r="C103" s="507">
        <v>-51516.21</v>
      </c>
    </row>
    <row r="104" spans="1:3" ht="23.25" customHeight="1" x14ac:dyDescent="0.25">
      <c r="A104" s="521" t="s">
        <v>875</v>
      </c>
      <c r="B104" s="516" t="s">
        <v>876</v>
      </c>
      <c r="C104" s="507">
        <v>0</v>
      </c>
    </row>
    <row r="105" spans="1:3" ht="23.25" customHeight="1" x14ac:dyDescent="0.25">
      <c r="A105" s="521" t="s">
        <v>824</v>
      </c>
      <c r="B105" s="516" t="s">
        <v>1447</v>
      </c>
      <c r="C105" s="507">
        <v>0</v>
      </c>
    </row>
    <row r="106" spans="1:3" ht="23.25" customHeight="1" x14ac:dyDescent="0.25">
      <c r="A106" s="521" t="s">
        <v>825</v>
      </c>
      <c r="B106" s="516" t="s">
        <v>826</v>
      </c>
      <c r="C106" s="507">
        <v>0</v>
      </c>
    </row>
    <row r="107" spans="1:3" ht="23.25" customHeight="1" x14ac:dyDescent="0.25">
      <c r="A107" s="521" t="s">
        <v>827</v>
      </c>
      <c r="B107" s="516" t="s">
        <v>828</v>
      </c>
      <c r="C107" s="507">
        <v>0</v>
      </c>
    </row>
    <row r="108" spans="1:3" ht="23.25" customHeight="1" x14ac:dyDescent="0.25">
      <c r="A108" s="521" t="s">
        <v>829</v>
      </c>
      <c r="B108" s="516" t="s">
        <v>830</v>
      </c>
      <c r="C108" s="507">
        <v>0</v>
      </c>
    </row>
    <row r="109" spans="1:3" ht="23.25" customHeight="1" x14ac:dyDescent="0.25">
      <c r="A109" s="521" t="s">
        <v>831</v>
      </c>
      <c r="B109" s="516" t="s">
        <v>832</v>
      </c>
      <c r="C109" s="507">
        <v>-28219794.079999998</v>
      </c>
    </row>
    <row r="110" spans="1:3" ht="23.25" customHeight="1" x14ac:dyDescent="0.25">
      <c r="A110" s="521" t="s">
        <v>833</v>
      </c>
      <c r="B110" s="516" t="s">
        <v>834</v>
      </c>
      <c r="C110" s="507">
        <v>-4640106.3899999997</v>
      </c>
    </row>
    <row r="111" spans="1:3" ht="23.25" customHeight="1" x14ac:dyDescent="0.25">
      <c r="A111" s="521" t="s">
        <v>835</v>
      </c>
      <c r="B111" s="516" t="s">
        <v>836</v>
      </c>
      <c r="C111" s="507">
        <v>-5998198.8200000003</v>
      </c>
    </row>
    <row r="112" spans="1:3" ht="23.25" customHeight="1" x14ac:dyDescent="0.25">
      <c r="A112" s="521" t="s">
        <v>91</v>
      </c>
      <c r="B112" s="516" t="s">
        <v>92</v>
      </c>
      <c r="C112" s="507">
        <v>0</v>
      </c>
    </row>
    <row r="113" spans="1:3" ht="23.25" customHeight="1" x14ac:dyDescent="0.25">
      <c r="A113" s="521" t="s">
        <v>93</v>
      </c>
      <c r="B113" s="516" t="s">
        <v>1448</v>
      </c>
      <c r="C113" s="507">
        <v>3218408.24</v>
      </c>
    </row>
    <row r="114" spans="1:3" ht="23.25" customHeight="1" x14ac:dyDescent="0.25">
      <c r="A114" s="521" t="s">
        <v>94</v>
      </c>
      <c r="B114" s="516" t="s">
        <v>1449</v>
      </c>
      <c r="C114" s="507">
        <v>469933.96</v>
      </c>
    </row>
    <row r="115" spans="1:3" ht="23.25" customHeight="1" x14ac:dyDescent="0.25">
      <c r="A115" s="521" t="s">
        <v>95</v>
      </c>
      <c r="B115" s="516" t="s">
        <v>1450</v>
      </c>
      <c r="C115" s="507">
        <v>155945</v>
      </c>
    </row>
    <row r="116" spans="1:3" ht="23.25" customHeight="1" x14ac:dyDescent="0.25">
      <c r="A116" s="521" t="s">
        <v>96</v>
      </c>
      <c r="B116" s="516" t="s">
        <v>1451</v>
      </c>
      <c r="C116" s="507">
        <v>87604</v>
      </c>
    </row>
    <row r="117" spans="1:3" ht="23.25" customHeight="1" x14ac:dyDescent="0.25">
      <c r="A117" s="521" t="s">
        <v>1045</v>
      </c>
      <c r="B117" s="516" t="s">
        <v>1046</v>
      </c>
      <c r="C117" s="507">
        <v>0</v>
      </c>
    </row>
    <row r="118" spans="1:3" ht="23.25" customHeight="1" x14ac:dyDescent="0.25">
      <c r="A118" s="521" t="s">
        <v>1047</v>
      </c>
      <c r="B118" s="516" t="s">
        <v>1048</v>
      </c>
      <c r="C118" s="507">
        <v>0</v>
      </c>
    </row>
    <row r="119" spans="1:3" ht="23.25" customHeight="1" x14ac:dyDescent="0.25">
      <c r="A119" s="521" t="s">
        <v>97</v>
      </c>
      <c r="B119" s="516" t="s">
        <v>98</v>
      </c>
      <c r="C119" s="507">
        <v>81641.600000000006</v>
      </c>
    </row>
    <row r="120" spans="1:3" ht="23.25" customHeight="1" x14ac:dyDescent="0.25">
      <c r="A120" s="521" t="s">
        <v>99</v>
      </c>
      <c r="B120" s="516" t="s">
        <v>100</v>
      </c>
      <c r="C120" s="507">
        <v>206947.8</v>
      </c>
    </row>
    <row r="121" spans="1:3" ht="23.25" customHeight="1" x14ac:dyDescent="0.25">
      <c r="A121" s="521" t="s">
        <v>101</v>
      </c>
      <c r="B121" s="516" t="s">
        <v>1452</v>
      </c>
      <c r="C121" s="507">
        <v>0</v>
      </c>
    </row>
    <row r="122" spans="1:3" ht="23.25" customHeight="1" x14ac:dyDescent="0.25">
      <c r="A122" s="521" t="s">
        <v>102</v>
      </c>
      <c r="B122" s="516" t="s">
        <v>1453</v>
      </c>
      <c r="C122" s="507">
        <v>0</v>
      </c>
    </row>
    <row r="123" spans="1:3" ht="23.25" customHeight="1" x14ac:dyDescent="0.25">
      <c r="A123" s="521" t="s">
        <v>103</v>
      </c>
      <c r="B123" s="516" t="s">
        <v>1454</v>
      </c>
      <c r="C123" s="507">
        <v>-806287.49</v>
      </c>
    </row>
    <row r="124" spans="1:3" ht="23.25" customHeight="1" x14ac:dyDescent="0.25">
      <c r="A124" s="521" t="s">
        <v>104</v>
      </c>
      <c r="B124" s="516" t="s">
        <v>1455</v>
      </c>
      <c r="C124" s="507">
        <v>-414193.11</v>
      </c>
    </row>
    <row r="125" spans="1:3" ht="23.25" customHeight="1" x14ac:dyDescent="0.25">
      <c r="A125" s="521" t="s">
        <v>105</v>
      </c>
      <c r="B125" s="516" t="s">
        <v>1456</v>
      </c>
      <c r="C125" s="507">
        <v>0</v>
      </c>
    </row>
    <row r="126" spans="1:3" ht="23.25" customHeight="1" x14ac:dyDescent="0.25">
      <c r="A126" s="521" t="s">
        <v>106</v>
      </c>
      <c r="B126" s="516" t="s">
        <v>1457</v>
      </c>
      <c r="C126" s="507">
        <v>0</v>
      </c>
    </row>
    <row r="127" spans="1:3" ht="23.25" customHeight="1" x14ac:dyDescent="0.25">
      <c r="A127" s="521" t="s">
        <v>877</v>
      </c>
      <c r="B127" s="516" t="s">
        <v>107</v>
      </c>
      <c r="C127" s="507">
        <v>0</v>
      </c>
    </row>
    <row r="128" spans="1:3" ht="23.25" customHeight="1" x14ac:dyDescent="0.25">
      <c r="A128" s="521" t="s">
        <v>878</v>
      </c>
      <c r="B128" s="516" t="s">
        <v>108</v>
      </c>
      <c r="C128" s="507">
        <v>0</v>
      </c>
    </row>
    <row r="129" spans="1:5" ht="23.25" customHeight="1" x14ac:dyDescent="0.25">
      <c r="A129" s="521" t="s">
        <v>1049</v>
      </c>
      <c r="B129" s="516" t="s">
        <v>1050</v>
      </c>
      <c r="C129" s="507">
        <v>0</v>
      </c>
    </row>
    <row r="130" spans="1:5" ht="23.25" customHeight="1" x14ac:dyDescent="0.25">
      <c r="A130" s="521" t="s">
        <v>109</v>
      </c>
      <c r="B130" s="516" t="s">
        <v>1458</v>
      </c>
      <c r="C130" s="507">
        <v>5639331.5999999996</v>
      </c>
    </row>
    <row r="131" spans="1:5" ht="23.25" customHeight="1" x14ac:dyDescent="0.25">
      <c r="A131" s="521" t="s">
        <v>110</v>
      </c>
      <c r="B131" s="516" t="s">
        <v>1459</v>
      </c>
      <c r="C131" s="507">
        <v>588394</v>
      </c>
    </row>
    <row r="132" spans="1:5" ht="23.25" customHeight="1" x14ac:dyDescent="0.25">
      <c r="A132" s="521" t="s">
        <v>111</v>
      </c>
      <c r="B132" s="516" t="s">
        <v>1460</v>
      </c>
      <c r="C132" s="507">
        <v>0</v>
      </c>
    </row>
    <row r="133" spans="1:5" ht="23.25" customHeight="1" x14ac:dyDescent="0.25">
      <c r="A133" s="521" t="s">
        <v>112</v>
      </c>
      <c r="B133" s="516" t="s">
        <v>1461</v>
      </c>
      <c r="C133" s="507">
        <v>0</v>
      </c>
    </row>
    <row r="134" spans="1:5" ht="23.25" customHeight="1" x14ac:dyDescent="0.25">
      <c r="A134" s="521" t="s">
        <v>113</v>
      </c>
      <c r="B134" s="516" t="s">
        <v>1462</v>
      </c>
      <c r="C134" s="507">
        <v>0</v>
      </c>
    </row>
    <row r="135" spans="1:5" ht="23.25" customHeight="1" x14ac:dyDescent="0.25">
      <c r="A135" s="521" t="s">
        <v>114</v>
      </c>
      <c r="B135" s="516" t="s">
        <v>1463</v>
      </c>
      <c r="C135" s="507">
        <v>0</v>
      </c>
    </row>
    <row r="136" spans="1:5" ht="23.25" customHeight="1" x14ac:dyDescent="0.25">
      <c r="A136" s="521" t="s">
        <v>115</v>
      </c>
      <c r="B136" s="516" t="s">
        <v>1464</v>
      </c>
      <c r="C136" s="507">
        <v>0</v>
      </c>
    </row>
    <row r="137" spans="1:5" ht="23.25" customHeight="1" x14ac:dyDescent="0.25">
      <c r="A137" s="521" t="s">
        <v>879</v>
      </c>
      <c r="B137" s="516" t="s">
        <v>880</v>
      </c>
      <c r="C137" s="507">
        <v>0</v>
      </c>
    </row>
    <row r="138" spans="1:5" ht="23.25" customHeight="1" x14ac:dyDescent="0.25">
      <c r="A138" s="521" t="s">
        <v>881</v>
      </c>
      <c r="B138" s="516" t="s">
        <v>882</v>
      </c>
      <c r="C138" s="507">
        <v>0</v>
      </c>
    </row>
    <row r="139" spans="1:5" ht="23.25" customHeight="1" x14ac:dyDescent="0.25">
      <c r="A139" s="521" t="s">
        <v>883</v>
      </c>
      <c r="B139" s="516" t="s">
        <v>884</v>
      </c>
      <c r="C139" s="507">
        <v>0</v>
      </c>
    </row>
    <row r="140" spans="1:5" ht="23.25" customHeight="1" x14ac:dyDescent="0.25">
      <c r="A140" s="521" t="s">
        <v>885</v>
      </c>
      <c r="B140" s="516" t="s">
        <v>886</v>
      </c>
      <c r="C140" s="507">
        <v>0</v>
      </c>
    </row>
    <row r="141" spans="1:5" ht="23.25" customHeight="1" x14ac:dyDescent="0.25">
      <c r="A141" s="521" t="s">
        <v>887</v>
      </c>
      <c r="B141" s="516" t="s">
        <v>888</v>
      </c>
      <c r="C141" s="507">
        <v>2000000</v>
      </c>
    </row>
    <row r="142" spans="1:5" ht="23.25" customHeight="1" x14ac:dyDescent="0.25">
      <c r="A142" s="521" t="s">
        <v>889</v>
      </c>
      <c r="B142" s="516" t="s">
        <v>116</v>
      </c>
      <c r="C142" s="507">
        <v>0</v>
      </c>
      <c r="E142" s="530">
        <v>-8000000</v>
      </c>
    </row>
    <row r="143" spans="1:5" ht="23.25" customHeight="1" x14ac:dyDescent="0.25">
      <c r="A143" s="521" t="s">
        <v>890</v>
      </c>
      <c r="B143" s="516" t="s">
        <v>891</v>
      </c>
      <c r="C143" s="507">
        <v>0</v>
      </c>
    </row>
    <row r="144" spans="1:5" ht="23.25" customHeight="1" x14ac:dyDescent="0.25">
      <c r="A144" s="521" t="s">
        <v>132</v>
      </c>
      <c r="B144" s="516" t="s">
        <v>1465</v>
      </c>
      <c r="C144" s="507">
        <v>0</v>
      </c>
    </row>
    <row r="145" spans="1:3" ht="23.25" customHeight="1" x14ac:dyDescent="0.25">
      <c r="A145" s="521" t="s">
        <v>1051</v>
      </c>
      <c r="B145" s="516" t="s">
        <v>1052</v>
      </c>
      <c r="C145" s="507">
        <v>0</v>
      </c>
    </row>
    <row r="146" spans="1:3" ht="23.25" customHeight="1" x14ac:dyDescent="0.25">
      <c r="A146" s="521" t="s">
        <v>133</v>
      </c>
      <c r="B146" s="516" t="s">
        <v>1466</v>
      </c>
      <c r="C146" s="507">
        <v>0</v>
      </c>
    </row>
    <row r="147" spans="1:3" ht="23.25" customHeight="1" x14ac:dyDescent="0.25">
      <c r="A147" s="521" t="s">
        <v>134</v>
      </c>
      <c r="B147" s="516" t="s">
        <v>1467</v>
      </c>
      <c r="C147" s="507">
        <v>0</v>
      </c>
    </row>
    <row r="148" spans="1:3" ht="23.25" customHeight="1" x14ac:dyDescent="0.25">
      <c r="A148" s="521" t="s">
        <v>135</v>
      </c>
      <c r="B148" s="516" t="s">
        <v>136</v>
      </c>
      <c r="C148" s="507">
        <v>0</v>
      </c>
    </row>
    <row r="149" spans="1:3" ht="23.25" customHeight="1" x14ac:dyDescent="0.25">
      <c r="A149" s="521" t="s">
        <v>137</v>
      </c>
      <c r="B149" s="516" t="s">
        <v>138</v>
      </c>
      <c r="C149" s="507">
        <v>0</v>
      </c>
    </row>
    <row r="150" spans="1:3" ht="23.25" customHeight="1" x14ac:dyDescent="0.25">
      <c r="A150" s="521" t="s">
        <v>1053</v>
      </c>
      <c r="B150" s="516" t="s">
        <v>1054</v>
      </c>
      <c r="C150" s="507">
        <v>0</v>
      </c>
    </row>
    <row r="151" spans="1:3" ht="23.25" customHeight="1" x14ac:dyDescent="0.25">
      <c r="A151" s="521" t="s">
        <v>1055</v>
      </c>
      <c r="B151" s="516" t="s">
        <v>1056</v>
      </c>
      <c r="C151" s="507">
        <v>0</v>
      </c>
    </row>
    <row r="152" spans="1:3" ht="23.25" customHeight="1" x14ac:dyDescent="0.25">
      <c r="A152" s="521" t="s">
        <v>892</v>
      </c>
      <c r="B152" s="516" t="s">
        <v>893</v>
      </c>
      <c r="C152" s="507">
        <v>0</v>
      </c>
    </row>
    <row r="153" spans="1:3" ht="23.25" customHeight="1" x14ac:dyDescent="0.25">
      <c r="A153" s="521" t="s">
        <v>894</v>
      </c>
      <c r="B153" s="516" t="s">
        <v>895</v>
      </c>
      <c r="C153" s="507">
        <v>0</v>
      </c>
    </row>
    <row r="154" spans="1:3" ht="23.25" customHeight="1" x14ac:dyDescent="0.25">
      <c r="A154" s="521" t="s">
        <v>896</v>
      </c>
      <c r="B154" s="516" t="s">
        <v>897</v>
      </c>
      <c r="C154" s="507">
        <v>0</v>
      </c>
    </row>
    <row r="155" spans="1:3" ht="23.25" customHeight="1" x14ac:dyDescent="0.25">
      <c r="A155" s="521" t="s">
        <v>898</v>
      </c>
      <c r="B155" s="516" t="s">
        <v>899</v>
      </c>
      <c r="C155" s="507">
        <v>0</v>
      </c>
    </row>
    <row r="156" spans="1:3" ht="23.25" customHeight="1" x14ac:dyDescent="0.25">
      <c r="A156" s="521" t="s">
        <v>161</v>
      </c>
      <c r="B156" s="516" t="s">
        <v>162</v>
      </c>
      <c r="C156" s="507">
        <v>0</v>
      </c>
    </row>
    <row r="157" spans="1:3" ht="23.25" customHeight="1" x14ac:dyDescent="0.25">
      <c r="A157" s="521" t="s">
        <v>1057</v>
      </c>
      <c r="B157" s="516" t="s">
        <v>1058</v>
      </c>
      <c r="C157" s="507">
        <v>0</v>
      </c>
    </row>
    <row r="158" spans="1:3" ht="23.25" customHeight="1" x14ac:dyDescent="0.25">
      <c r="A158" s="521" t="s">
        <v>163</v>
      </c>
      <c r="B158" s="516" t="s">
        <v>1469</v>
      </c>
      <c r="C158" s="507">
        <v>0</v>
      </c>
    </row>
    <row r="159" spans="1:3" ht="23.25" customHeight="1" x14ac:dyDescent="0.25">
      <c r="A159" s="521" t="s">
        <v>1059</v>
      </c>
      <c r="B159" s="516" t="s">
        <v>1060</v>
      </c>
      <c r="C159" s="507">
        <v>0</v>
      </c>
    </row>
    <row r="160" spans="1:3" ht="23.25" customHeight="1" x14ac:dyDescent="0.25">
      <c r="A160" s="521" t="s">
        <v>164</v>
      </c>
      <c r="B160" s="516" t="s">
        <v>1470</v>
      </c>
      <c r="C160" s="507">
        <v>0</v>
      </c>
    </row>
    <row r="161" spans="1:3" ht="23.25" customHeight="1" x14ac:dyDescent="0.25">
      <c r="A161" s="521" t="s">
        <v>1061</v>
      </c>
      <c r="B161" s="516" t="s">
        <v>165</v>
      </c>
      <c r="C161" s="507">
        <v>0</v>
      </c>
    </row>
    <row r="162" spans="1:3" ht="23.25" customHeight="1" x14ac:dyDescent="0.25">
      <c r="A162" s="521" t="s">
        <v>1062</v>
      </c>
      <c r="B162" s="516" t="s">
        <v>1063</v>
      </c>
      <c r="C162" s="507">
        <v>0</v>
      </c>
    </row>
    <row r="163" spans="1:3" ht="23.25" customHeight="1" x14ac:dyDescent="0.25">
      <c r="A163" s="521" t="s">
        <v>1064</v>
      </c>
      <c r="B163" s="516" t="s">
        <v>1065</v>
      </c>
      <c r="C163" s="507">
        <v>0</v>
      </c>
    </row>
    <row r="164" spans="1:3" ht="23.25" customHeight="1" x14ac:dyDescent="0.25">
      <c r="A164" s="521" t="s">
        <v>166</v>
      </c>
      <c r="B164" s="516" t="s">
        <v>167</v>
      </c>
      <c r="C164" s="507">
        <v>300000</v>
      </c>
    </row>
    <row r="165" spans="1:3" ht="23.25" customHeight="1" x14ac:dyDescent="0.25">
      <c r="A165" s="521" t="s">
        <v>168</v>
      </c>
      <c r="B165" s="516" t="s">
        <v>169</v>
      </c>
      <c r="C165" s="507">
        <v>0</v>
      </c>
    </row>
    <row r="166" spans="1:3" ht="23.25" customHeight="1" x14ac:dyDescent="0.2">
      <c r="A166" s="524" t="s">
        <v>1066</v>
      </c>
      <c r="B166" s="502" t="s">
        <v>1067</v>
      </c>
      <c r="C166" s="510">
        <v>0</v>
      </c>
    </row>
    <row r="167" spans="1:3" ht="23.25" customHeight="1" x14ac:dyDescent="0.2">
      <c r="A167" s="524" t="s">
        <v>1068</v>
      </c>
      <c r="B167" s="502" t="s">
        <v>1069</v>
      </c>
      <c r="C167" s="510">
        <v>0</v>
      </c>
    </row>
    <row r="168" spans="1:3" ht="23.25" customHeight="1" x14ac:dyDescent="0.2">
      <c r="A168" s="524" t="s">
        <v>170</v>
      </c>
      <c r="B168" s="502" t="s">
        <v>171</v>
      </c>
      <c r="C168" s="510">
        <v>0</v>
      </c>
    </row>
    <row r="169" spans="1:3" ht="23.25" customHeight="1" x14ac:dyDescent="0.2">
      <c r="A169" s="524" t="s">
        <v>172</v>
      </c>
      <c r="B169" s="502" t="s">
        <v>173</v>
      </c>
      <c r="C169" s="510">
        <v>0</v>
      </c>
    </row>
    <row r="170" spans="1:3" ht="23.25" customHeight="1" x14ac:dyDescent="0.2">
      <c r="A170" s="524" t="s">
        <v>900</v>
      </c>
      <c r="B170" s="502" t="s">
        <v>165</v>
      </c>
      <c r="C170" s="510">
        <v>0</v>
      </c>
    </row>
    <row r="171" spans="1:3" ht="23.25" customHeight="1" x14ac:dyDescent="0.2">
      <c r="A171" s="524" t="s">
        <v>174</v>
      </c>
      <c r="B171" s="502" t="s">
        <v>1471</v>
      </c>
      <c r="C171" s="510">
        <v>3500000</v>
      </c>
    </row>
    <row r="172" spans="1:3" ht="23.25" customHeight="1" x14ac:dyDescent="0.2">
      <c r="A172" s="524" t="s">
        <v>901</v>
      </c>
      <c r="B172" s="502" t="s">
        <v>902</v>
      </c>
      <c r="C172" s="510">
        <v>0</v>
      </c>
    </row>
    <row r="173" spans="1:3" ht="23.25" customHeight="1" x14ac:dyDescent="0.2">
      <c r="A173" s="524" t="s">
        <v>903</v>
      </c>
      <c r="B173" s="502" t="s">
        <v>904</v>
      </c>
      <c r="C173" s="510">
        <v>0</v>
      </c>
    </row>
    <row r="174" spans="1:3" ht="23.25" customHeight="1" x14ac:dyDescent="0.2">
      <c r="A174" s="524" t="s">
        <v>175</v>
      </c>
      <c r="B174" s="502" t="s">
        <v>1472</v>
      </c>
      <c r="C174" s="510">
        <v>120000</v>
      </c>
    </row>
    <row r="175" spans="1:3" ht="23.25" customHeight="1" x14ac:dyDescent="0.2">
      <c r="A175" s="524" t="s">
        <v>1070</v>
      </c>
      <c r="B175" s="502" t="s">
        <v>1071</v>
      </c>
      <c r="C175" s="510">
        <v>0</v>
      </c>
    </row>
    <row r="176" spans="1:3" ht="23.25" customHeight="1" x14ac:dyDescent="0.2">
      <c r="A176" s="524" t="s">
        <v>176</v>
      </c>
      <c r="B176" s="502" t="s">
        <v>177</v>
      </c>
      <c r="C176" s="510">
        <v>0</v>
      </c>
    </row>
    <row r="177" spans="1:5" ht="23.25" customHeight="1" x14ac:dyDescent="0.2">
      <c r="A177" s="524" t="s">
        <v>178</v>
      </c>
      <c r="B177" s="502" t="s">
        <v>179</v>
      </c>
      <c r="C177" s="510">
        <v>0</v>
      </c>
    </row>
    <row r="178" spans="1:5" ht="23.25" customHeight="1" x14ac:dyDescent="0.2">
      <c r="A178" s="524" t="s">
        <v>905</v>
      </c>
      <c r="B178" s="502" t="s">
        <v>906</v>
      </c>
      <c r="C178" s="510">
        <v>0</v>
      </c>
    </row>
    <row r="179" spans="1:5" ht="23.25" customHeight="1" x14ac:dyDescent="0.2">
      <c r="A179" s="524" t="s">
        <v>1072</v>
      </c>
      <c r="B179" s="502" t="s">
        <v>1073</v>
      </c>
      <c r="C179" s="510">
        <v>0</v>
      </c>
    </row>
    <row r="180" spans="1:5" ht="23.25" customHeight="1" x14ac:dyDescent="0.2">
      <c r="A180" s="524" t="s">
        <v>143</v>
      </c>
      <c r="B180" s="502" t="s">
        <v>1473</v>
      </c>
      <c r="C180" s="534">
        <v>44797736.870000005</v>
      </c>
    </row>
    <row r="181" spans="1:5" ht="23.25" customHeight="1" x14ac:dyDescent="0.2">
      <c r="A181" s="524" t="s">
        <v>217</v>
      </c>
      <c r="B181" s="502" t="s">
        <v>1474</v>
      </c>
      <c r="C181" s="510">
        <v>0</v>
      </c>
    </row>
    <row r="182" spans="1:5" ht="23.25" customHeight="1" x14ac:dyDescent="0.2">
      <c r="A182" s="524" t="s">
        <v>180</v>
      </c>
      <c r="B182" s="502" t="s">
        <v>1475</v>
      </c>
      <c r="C182" s="510">
        <v>0</v>
      </c>
    </row>
    <row r="183" spans="1:5" ht="23.25" customHeight="1" x14ac:dyDescent="0.2">
      <c r="A183" s="524" t="s">
        <v>181</v>
      </c>
      <c r="B183" s="502" t="s">
        <v>1476</v>
      </c>
      <c r="C183" s="510">
        <v>0</v>
      </c>
    </row>
    <row r="184" spans="1:5" ht="23.25" customHeight="1" x14ac:dyDescent="0.2">
      <c r="A184" s="524" t="s">
        <v>182</v>
      </c>
      <c r="B184" s="502" t="s">
        <v>1477</v>
      </c>
      <c r="C184" s="510">
        <v>0</v>
      </c>
    </row>
    <row r="185" spans="1:5" ht="23.25" customHeight="1" x14ac:dyDescent="0.2">
      <c r="A185" s="524" t="s">
        <v>183</v>
      </c>
      <c r="B185" s="502" t="s">
        <v>1478</v>
      </c>
      <c r="C185" s="534">
        <v>1245864.97</v>
      </c>
      <c r="E185" s="270">
        <f>+C265+C266+C267</f>
        <v>1237277.58</v>
      </c>
    </row>
    <row r="186" spans="1:5" ht="23.25" customHeight="1" x14ac:dyDescent="0.2">
      <c r="A186" s="524" t="s">
        <v>184</v>
      </c>
      <c r="B186" s="502" t="s">
        <v>1479</v>
      </c>
      <c r="C186" s="510">
        <v>0</v>
      </c>
    </row>
    <row r="187" spans="1:5" ht="23.25" customHeight="1" x14ac:dyDescent="0.2">
      <c r="A187" s="524" t="s">
        <v>907</v>
      </c>
      <c r="B187" s="502" t="s">
        <v>908</v>
      </c>
      <c r="C187" s="510">
        <v>0</v>
      </c>
    </row>
    <row r="188" spans="1:5" ht="23.25" customHeight="1" x14ac:dyDescent="0.2">
      <c r="A188" s="524" t="s">
        <v>909</v>
      </c>
      <c r="B188" s="502" t="s">
        <v>910</v>
      </c>
      <c r="C188" s="510">
        <v>0</v>
      </c>
    </row>
    <row r="189" spans="1:5" ht="23.25" customHeight="1" x14ac:dyDescent="0.2">
      <c r="A189" s="524" t="s">
        <v>911</v>
      </c>
      <c r="B189" s="502" t="s">
        <v>912</v>
      </c>
      <c r="C189" s="510">
        <v>0</v>
      </c>
    </row>
    <row r="190" spans="1:5" ht="23.25" customHeight="1" x14ac:dyDescent="0.2">
      <c r="A190" s="524" t="s">
        <v>185</v>
      </c>
      <c r="B190" s="502" t="s">
        <v>1480</v>
      </c>
      <c r="C190" s="510">
        <v>0</v>
      </c>
    </row>
    <row r="191" spans="1:5" ht="23.25" customHeight="1" x14ac:dyDescent="0.2">
      <c r="A191" s="524" t="s">
        <v>913</v>
      </c>
      <c r="B191" s="502" t="s">
        <v>914</v>
      </c>
      <c r="C191" s="510">
        <v>0</v>
      </c>
    </row>
    <row r="192" spans="1:5" ht="23.25" customHeight="1" x14ac:dyDescent="0.2">
      <c r="A192" s="524" t="s">
        <v>186</v>
      </c>
      <c r="B192" s="502" t="s">
        <v>1481</v>
      </c>
      <c r="C192" s="510">
        <v>0</v>
      </c>
    </row>
    <row r="193" spans="1:3" ht="23.25" customHeight="1" x14ac:dyDescent="0.2">
      <c r="A193" s="524" t="s">
        <v>1074</v>
      </c>
      <c r="B193" s="502" t="s">
        <v>1075</v>
      </c>
      <c r="C193" s="510">
        <v>0</v>
      </c>
    </row>
    <row r="194" spans="1:3" ht="23.25" customHeight="1" x14ac:dyDescent="0.2">
      <c r="A194" s="524" t="s">
        <v>1076</v>
      </c>
      <c r="B194" s="502" t="s">
        <v>1077</v>
      </c>
      <c r="C194" s="510">
        <v>0</v>
      </c>
    </row>
    <row r="195" spans="1:3" ht="23.25" customHeight="1" x14ac:dyDescent="0.2">
      <c r="A195" s="524" t="s">
        <v>1078</v>
      </c>
      <c r="B195" s="502" t="s">
        <v>1079</v>
      </c>
      <c r="C195" s="510">
        <v>0</v>
      </c>
    </row>
    <row r="196" spans="1:3" ht="23.25" customHeight="1" x14ac:dyDescent="0.2">
      <c r="A196" s="524" t="s">
        <v>1080</v>
      </c>
      <c r="B196" s="502" t="s">
        <v>1081</v>
      </c>
      <c r="C196" s="510">
        <v>0</v>
      </c>
    </row>
    <row r="197" spans="1:3" ht="23.25" customHeight="1" x14ac:dyDescent="0.2">
      <c r="A197" s="524" t="s">
        <v>1082</v>
      </c>
      <c r="B197" s="502" t="s">
        <v>1083</v>
      </c>
      <c r="C197" s="510">
        <v>0</v>
      </c>
    </row>
    <row r="198" spans="1:3" ht="23.25" customHeight="1" x14ac:dyDescent="0.2">
      <c r="A198" s="524" t="s">
        <v>187</v>
      </c>
      <c r="B198" s="502" t="s">
        <v>188</v>
      </c>
      <c r="C198" s="510">
        <v>0</v>
      </c>
    </row>
    <row r="199" spans="1:3" ht="23.25" customHeight="1" x14ac:dyDescent="0.2">
      <c r="A199" s="524" t="s">
        <v>189</v>
      </c>
      <c r="B199" s="502" t="s">
        <v>190</v>
      </c>
      <c r="C199" s="510">
        <v>0</v>
      </c>
    </row>
    <row r="200" spans="1:3" ht="23.25" customHeight="1" x14ac:dyDescent="0.2">
      <c r="A200" s="524" t="s">
        <v>139</v>
      </c>
      <c r="B200" s="502" t="s">
        <v>140</v>
      </c>
      <c r="C200" s="510">
        <v>0</v>
      </c>
    </row>
    <row r="201" spans="1:3" ht="23.25" customHeight="1" x14ac:dyDescent="0.2">
      <c r="A201" s="524" t="s">
        <v>141</v>
      </c>
      <c r="B201" s="502" t="s">
        <v>142</v>
      </c>
      <c r="C201" s="510">
        <v>0</v>
      </c>
    </row>
    <row r="202" spans="1:3" ht="23.25" customHeight="1" x14ac:dyDescent="0.2">
      <c r="A202" s="524" t="s">
        <v>1084</v>
      </c>
      <c r="B202" s="502" t="s">
        <v>1085</v>
      </c>
      <c r="C202" s="510">
        <v>0</v>
      </c>
    </row>
    <row r="203" spans="1:3" ht="23.25" customHeight="1" x14ac:dyDescent="0.2">
      <c r="A203" s="524" t="s">
        <v>191</v>
      </c>
      <c r="B203" s="502" t="s">
        <v>192</v>
      </c>
      <c r="C203" s="510">
        <v>0</v>
      </c>
    </row>
    <row r="204" spans="1:3" ht="23.25" customHeight="1" x14ac:dyDescent="0.2">
      <c r="A204" s="524" t="s">
        <v>1086</v>
      </c>
      <c r="B204" s="502" t="s">
        <v>1087</v>
      </c>
      <c r="C204" s="510">
        <v>0</v>
      </c>
    </row>
    <row r="205" spans="1:3" ht="23.25" customHeight="1" x14ac:dyDescent="0.2">
      <c r="A205" s="524" t="s">
        <v>193</v>
      </c>
      <c r="B205" s="502" t="s">
        <v>194</v>
      </c>
      <c r="C205" s="510">
        <v>0</v>
      </c>
    </row>
    <row r="206" spans="1:3" ht="23.25" customHeight="1" x14ac:dyDescent="0.2">
      <c r="A206" s="524" t="s">
        <v>195</v>
      </c>
      <c r="B206" s="502" t="s">
        <v>196</v>
      </c>
      <c r="C206" s="510">
        <v>0</v>
      </c>
    </row>
    <row r="207" spans="1:3" ht="23.25" customHeight="1" x14ac:dyDescent="0.2">
      <c r="A207" s="524" t="s">
        <v>197</v>
      </c>
      <c r="B207" s="502" t="s">
        <v>198</v>
      </c>
      <c r="C207" s="510">
        <v>300000</v>
      </c>
    </row>
    <row r="208" spans="1:3" ht="23.25" customHeight="1" x14ac:dyDescent="0.2">
      <c r="A208" s="524" t="s">
        <v>1088</v>
      </c>
      <c r="B208" s="502" t="s">
        <v>1089</v>
      </c>
      <c r="C208" s="510">
        <v>0</v>
      </c>
    </row>
    <row r="209" spans="1:3" ht="23.25" customHeight="1" x14ac:dyDescent="0.2">
      <c r="A209" s="524" t="s">
        <v>1090</v>
      </c>
      <c r="B209" s="502" t="s">
        <v>1091</v>
      </c>
      <c r="C209" s="510">
        <v>0</v>
      </c>
    </row>
    <row r="210" spans="1:3" ht="23.25" customHeight="1" x14ac:dyDescent="0.2">
      <c r="A210" s="524" t="s">
        <v>199</v>
      </c>
      <c r="B210" s="502" t="s">
        <v>200</v>
      </c>
      <c r="C210" s="510">
        <v>60000</v>
      </c>
    </row>
    <row r="211" spans="1:3" ht="23.25" customHeight="1" x14ac:dyDescent="0.2">
      <c r="A211" s="524" t="s">
        <v>201</v>
      </c>
      <c r="B211" s="502" t="s">
        <v>1482</v>
      </c>
      <c r="C211" s="510">
        <v>0</v>
      </c>
    </row>
    <row r="212" spans="1:3" ht="23.25" customHeight="1" x14ac:dyDescent="0.2">
      <c r="A212" s="524" t="s">
        <v>202</v>
      </c>
      <c r="B212" s="502" t="s">
        <v>1483</v>
      </c>
      <c r="C212" s="510">
        <v>0</v>
      </c>
    </row>
    <row r="213" spans="1:3" ht="23.25" customHeight="1" x14ac:dyDescent="0.2">
      <c r="A213" s="524" t="s">
        <v>203</v>
      </c>
      <c r="B213" s="502" t="s">
        <v>204</v>
      </c>
      <c r="C213" s="510">
        <v>0</v>
      </c>
    </row>
    <row r="214" spans="1:3" ht="23.25" customHeight="1" x14ac:dyDescent="0.2">
      <c r="A214" s="524" t="s">
        <v>205</v>
      </c>
      <c r="B214" s="502" t="s">
        <v>206</v>
      </c>
      <c r="C214" s="510">
        <v>0</v>
      </c>
    </row>
    <row r="215" spans="1:3" ht="23.25" customHeight="1" x14ac:dyDescent="0.2">
      <c r="A215" s="524" t="s">
        <v>218</v>
      </c>
      <c r="B215" s="502" t="s">
        <v>219</v>
      </c>
      <c r="C215" s="510">
        <v>0</v>
      </c>
    </row>
    <row r="216" spans="1:3" ht="23.25" customHeight="1" x14ac:dyDescent="0.2">
      <c r="A216" s="525" t="s">
        <v>207</v>
      </c>
      <c r="B216" s="503" t="s">
        <v>1484</v>
      </c>
      <c r="C216" s="511">
        <f>2010000+379900</f>
        <v>2389900</v>
      </c>
    </row>
    <row r="217" spans="1:3" ht="23.25" customHeight="1" x14ac:dyDescent="0.2">
      <c r="A217" s="524" t="s">
        <v>208</v>
      </c>
      <c r="B217" s="502" t="s">
        <v>209</v>
      </c>
      <c r="C217" s="510">
        <v>0</v>
      </c>
    </row>
    <row r="218" spans="1:3" ht="23.25" customHeight="1" x14ac:dyDescent="0.2">
      <c r="A218" s="524" t="s">
        <v>210</v>
      </c>
      <c r="B218" s="502" t="s">
        <v>1485</v>
      </c>
      <c r="C218" s="510">
        <v>0</v>
      </c>
    </row>
    <row r="219" spans="1:3" ht="23.25" customHeight="1" x14ac:dyDescent="0.2">
      <c r="A219" s="524" t="s">
        <v>211</v>
      </c>
      <c r="B219" s="502" t="s">
        <v>212</v>
      </c>
      <c r="C219" s="510">
        <v>350000</v>
      </c>
    </row>
    <row r="220" spans="1:3" ht="23.25" customHeight="1" x14ac:dyDescent="0.2">
      <c r="A220" s="524" t="s">
        <v>1092</v>
      </c>
      <c r="B220" s="502" t="s">
        <v>1093</v>
      </c>
      <c r="C220" s="510">
        <v>0</v>
      </c>
    </row>
    <row r="221" spans="1:3" ht="23.25" customHeight="1" x14ac:dyDescent="0.2">
      <c r="A221" s="524" t="s">
        <v>213</v>
      </c>
      <c r="B221" s="502" t="s">
        <v>214</v>
      </c>
      <c r="C221" s="510">
        <v>0</v>
      </c>
    </row>
    <row r="222" spans="1:3" ht="23.25" customHeight="1" x14ac:dyDescent="0.2">
      <c r="A222" s="524" t="s">
        <v>1094</v>
      </c>
      <c r="B222" s="502" t="s">
        <v>107</v>
      </c>
      <c r="C222" s="510">
        <v>0</v>
      </c>
    </row>
    <row r="223" spans="1:3" ht="23.25" customHeight="1" x14ac:dyDescent="0.2">
      <c r="A223" s="524" t="s">
        <v>1095</v>
      </c>
      <c r="B223" s="502" t="s">
        <v>108</v>
      </c>
      <c r="C223" s="510">
        <v>0</v>
      </c>
    </row>
    <row r="224" spans="1:3" ht="23.25" customHeight="1" x14ac:dyDescent="0.2">
      <c r="A224" s="524" t="s">
        <v>1096</v>
      </c>
      <c r="B224" s="502" t="s">
        <v>116</v>
      </c>
      <c r="C224" s="510">
        <v>0</v>
      </c>
    </row>
    <row r="225" spans="1:3" ht="23.25" customHeight="1" x14ac:dyDescent="0.2">
      <c r="A225" s="524" t="s">
        <v>229</v>
      </c>
      <c r="B225" s="502" t="s">
        <v>230</v>
      </c>
      <c r="C225" s="510">
        <v>35158538.920000002</v>
      </c>
    </row>
    <row r="226" spans="1:3" ht="23.25" customHeight="1" x14ac:dyDescent="0.2">
      <c r="A226" s="524" t="s">
        <v>231</v>
      </c>
      <c r="B226" s="502" t="s">
        <v>232</v>
      </c>
      <c r="C226" s="510">
        <v>3866473.8</v>
      </c>
    </row>
    <row r="227" spans="1:3" ht="23.25" customHeight="1" x14ac:dyDescent="0.2">
      <c r="A227" s="524" t="s">
        <v>1097</v>
      </c>
      <c r="B227" s="502" t="s">
        <v>1098</v>
      </c>
      <c r="C227" s="510">
        <v>0</v>
      </c>
    </row>
    <row r="228" spans="1:3" ht="23.25" customHeight="1" x14ac:dyDescent="0.2">
      <c r="A228" s="524" t="s">
        <v>1099</v>
      </c>
      <c r="B228" s="502" t="s">
        <v>1100</v>
      </c>
      <c r="C228" s="510">
        <v>0</v>
      </c>
    </row>
    <row r="229" spans="1:3" ht="23.25" customHeight="1" x14ac:dyDescent="0.2">
      <c r="A229" s="524" t="s">
        <v>233</v>
      </c>
      <c r="B229" s="502" t="s">
        <v>234</v>
      </c>
      <c r="C229" s="510">
        <v>0</v>
      </c>
    </row>
    <row r="230" spans="1:3" ht="23.25" customHeight="1" x14ac:dyDescent="0.2">
      <c r="A230" s="524" t="s">
        <v>235</v>
      </c>
      <c r="B230" s="502" t="s">
        <v>236</v>
      </c>
      <c r="C230" s="510">
        <v>1588200</v>
      </c>
    </row>
    <row r="231" spans="1:3" ht="23.25" customHeight="1" x14ac:dyDescent="0.2">
      <c r="A231" s="524" t="s">
        <v>237</v>
      </c>
      <c r="B231" s="502" t="s">
        <v>238</v>
      </c>
      <c r="C231" s="510">
        <v>0</v>
      </c>
    </row>
    <row r="232" spans="1:3" ht="23.25" customHeight="1" x14ac:dyDescent="0.2">
      <c r="A232" s="524" t="s">
        <v>1101</v>
      </c>
      <c r="B232" s="502" t="s">
        <v>1102</v>
      </c>
      <c r="C232" s="510">
        <v>0</v>
      </c>
    </row>
    <row r="233" spans="1:3" ht="23.25" customHeight="1" x14ac:dyDescent="0.2">
      <c r="A233" s="524" t="s">
        <v>1103</v>
      </c>
      <c r="B233" s="502" t="s">
        <v>1104</v>
      </c>
      <c r="C233" s="510">
        <v>0</v>
      </c>
    </row>
    <row r="234" spans="1:3" ht="23.25" customHeight="1" x14ac:dyDescent="0.2">
      <c r="A234" s="524" t="s">
        <v>1105</v>
      </c>
      <c r="B234" s="502" t="s">
        <v>1106</v>
      </c>
      <c r="C234" s="510">
        <v>0</v>
      </c>
    </row>
    <row r="235" spans="1:3" ht="23.25" customHeight="1" x14ac:dyDescent="0.2">
      <c r="A235" s="524" t="s">
        <v>239</v>
      </c>
      <c r="B235" s="502" t="s">
        <v>240</v>
      </c>
      <c r="C235" s="510">
        <v>0</v>
      </c>
    </row>
    <row r="236" spans="1:3" ht="23.25" customHeight="1" x14ac:dyDescent="0.2">
      <c r="A236" s="524" t="s">
        <v>241</v>
      </c>
      <c r="B236" s="502" t="s">
        <v>242</v>
      </c>
      <c r="C236" s="510">
        <v>6000</v>
      </c>
    </row>
    <row r="237" spans="1:3" ht="23.25" customHeight="1" x14ac:dyDescent="0.2">
      <c r="A237" s="524" t="s">
        <v>243</v>
      </c>
      <c r="B237" s="502" t="s">
        <v>244</v>
      </c>
      <c r="C237" s="510">
        <v>0</v>
      </c>
    </row>
    <row r="238" spans="1:3" ht="23.25" customHeight="1" x14ac:dyDescent="0.2">
      <c r="A238" s="524" t="s">
        <v>245</v>
      </c>
      <c r="B238" s="502" t="s">
        <v>246</v>
      </c>
      <c r="C238" s="510">
        <v>0</v>
      </c>
    </row>
    <row r="239" spans="1:3" ht="23.25" customHeight="1" x14ac:dyDescent="0.2">
      <c r="A239" s="524" t="s">
        <v>247</v>
      </c>
      <c r="B239" s="502" t="s">
        <v>248</v>
      </c>
      <c r="C239" s="510">
        <v>0</v>
      </c>
    </row>
    <row r="240" spans="1:3" ht="23.25" customHeight="1" x14ac:dyDescent="0.2">
      <c r="A240" s="524" t="s">
        <v>249</v>
      </c>
      <c r="B240" s="502" t="s">
        <v>250</v>
      </c>
      <c r="C240" s="510">
        <v>2923712.95</v>
      </c>
    </row>
    <row r="241" spans="1:3" ht="23.25" customHeight="1" x14ac:dyDescent="0.2">
      <c r="A241" s="524" t="s">
        <v>251</v>
      </c>
      <c r="B241" s="502" t="s">
        <v>252</v>
      </c>
      <c r="C241" s="510">
        <v>455011.2</v>
      </c>
    </row>
    <row r="242" spans="1:3" ht="23.25" customHeight="1" x14ac:dyDescent="0.2">
      <c r="A242" s="524" t="s">
        <v>261</v>
      </c>
      <c r="B242" s="502" t="s">
        <v>262</v>
      </c>
      <c r="C242" s="534">
        <v>6898095.1600000001</v>
      </c>
    </row>
    <row r="243" spans="1:3" ht="23.25" customHeight="1" x14ac:dyDescent="0.2">
      <c r="A243" s="524" t="s">
        <v>263</v>
      </c>
      <c r="B243" s="502" t="s">
        <v>264</v>
      </c>
      <c r="C243" s="534">
        <v>2356403.92</v>
      </c>
    </row>
    <row r="244" spans="1:3" ht="23.25" customHeight="1" x14ac:dyDescent="0.2">
      <c r="A244" s="524" t="s">
        <v>265</v>
      </c>
      <c r="B244" s="502" t="s">
        <v>1486</v>
      </c>
      <c r="C244" s="510">
        <v>4465557.6900000004</v>
      </c>
    </row>
    <row r="245" spans="1:3" ht="23.25" customHeight="1" x14ac:dyDescent="0.2">
      <c r="A245" s="524" t="s">
        <v>266</v>
      </c>
      <c r="B245" s="502" t="s">
        <v>267</v>
      </c>
      <c r="C245" s="510">
        <v>2117280.64</v>
      </c>
    </row>
    <row r="246" spans="1:3" ht="23.25" customHeight="1" x14ac:dyDescent="0.2">
      <c r="A246" s="524" t="s">
        <v>268</v>
      </c>
      <c r="B246" s="502" t="s">
        <v>269</v>
      </c>
      <c r="C246" s="510">
        <v>0</v>
      </c>
    </row>
    <row r="247" spans="1:3" ht="23.25" customHeight="1" x14ac:dyDescent="0.2">
      <c r="A247" s="524" t="s">
        <v>270</v>
      </c>
      <c r="B247" s="502" t="s">
        <v>636</v>
      </c>
      <c r="C247" s="510">
        <v>0</v>
      </c>
    </row>
    <row r="248" spans="1:3" ht="23.25" customHeight="1" x14ac:dyDescent="0.2">
      <c r="A248" s="524" t="s">
        <v>253</v>
      </c>
      <c r="B248" s="502" t="s">
        <v>1487</v>
      </c>
      <c r="C248" s="510">
        <v>0</v>
      </c>
    </row>
    <row r="249" spans="1:3" ht="23.25" customHeight="1" x14ac:dyDescent="0.2">
      <c r="A249" s="524" t="s">
        <v>254</v>
      </c>
      <c r="B249" s="502" t="s">
        <v>1488</v>
      </c>
      <c r="C249" s="510">
        <v>799800</v>
      </c>
    </row>
    <row r="250" spans="1:3" ht="23.25" customHeight="1" x14ac:dyDescent="0.2">
      <c r="A250" s="524" t="s">
        <v>1107</v>
      </c>
      <c r="B250" s="502" t="s">
        <v>1108</v>
      </c>
      <c r="C250" s="510">
        <v>0</v>
      </c>
    </row>
    <row r="251" spans="1:3" ht="23.25" customHeight="1" x14ac:dyDescent="0.2">
      <c r="A251" s="524" t="s">
        <v>1109</v>
      </c>
      <c r="B251" s="502" t="s">
        <v>1110</v>
      </c>
      <c r="C251" s="510">
        <v>0</v>
      </c>
    </row>
    <row r="252" spans="1:3" ht="23.25" customHeight="1" x14ac:dyDescent="0.2">
      <c r="A252" s="524" t="s">
        <v>255</v>
      </c>
      <c r="B252" s="502" t="s">
        <v>1489</v>
      </c>
      <c r="C252" s="510">
        <v>0</v>
      </c>
    </row>
    <row r="253" spans="1:3" ht="23.25" customHeight="1" x14ac:dyDescent="0.2">
      <c r="A253" s="524" t="s">
        <v>256</v>
      </c>
      <c r="B253" s="502" t="s">
        <v>1490</v>
      </c>
      <c r="C253" s="510">
        <v>0</v>
      </c>
    </row>
    <row r="254" spans="1:3" ht="23.25" customHeight="1" x14ac:dyDescent="0.2">
      <c r="A254" s="524" t="s">
        <v>257</v>
      </c>
      <c r="B254" s="502" t="s">
        <v>1491</v>
      </c>
      <c r="C254" s="510">
        <v>0</v>
      </c>
    </row>
    <row r="255" spans="1:3" ht="23.25" customHeight="1" x14ac:dyDescent="0.2">
      <c r="A255" s="524" t="s">
        <v>258</v>
      </c>
      <c r="B255" s="502" t="s">
        <v>1492</v>
      </c>
      <c r="C255" s="510">
        <v>0</v>
      </c>
    </row>
    <row r="256" spans="1:3" ht="23.25" customHeight="1" x14ac:dyDescent="0.2">
      <c r="A256" s="524" t="s">
        <v>259</v>
      </c>
      <c r="B256" s="502" t="s">
        <v>1493</v>
      </c>
      <c r="C256" s="510">
        <v>0</v>
      </c>
    </row>
    <row r="257" spans="1:6" ht="23.25" customHeight="1" x14ac:dyDescent="0.2">
      <c r="A257" s="524" t="s">
        <v>260</v>
      </c>
      <c r="B257" s="502" t="s">
        <v>1494</v>
      </c>
      <c r="C257" s="510">
        <v>0</v>
      </c>
    </row>
    <row r="258" spans="1:6" ht="23.25" customHeight="1" x14ac:dyDescent="0.2">
      <c r="A258" s="524" t="s">
        <v>1111</v>
      </c>
      <c r="B258" s="502" t="s">
        <v>1112</v>
      </c>
      <c r="C258" s="510">
        <v>0</v>
      </c>
    </row>
    <row r="259" spans="1:6" ht="23.25" customHeight="1" x14ac:dyDescent="0.2">
      <c r="A259" s="524" t="s">
        <v>1113</v>
      </c>
      <c r="B259" s="502" t="s">
        <v>1114</v>
      </c>
      <c r="C259" s="510">
        <v>0</v>
      </c>
    </row>
    <row r="260" spans="1:6" ht="23.25" customHeight="1" x14ac:dyDescent="0.2">
      <c r="A260" s="524" t="s">
        <v>915</v>
      </c>
      <c r="B260" s="502" t="s">
        <v>916</v>
      </c>
      <c r="C260" s="510">
        <v>0</v>
      </c>
    </row>
    <row r="261" spans="1:6" ht="23.25" customHeight="1" x14ac:dyDescent="0.2">
      <c r="A261" s="524" t="s">
        <v>917</v>
      </c>
      <c r="B261" s="502" t="s">
        <v>918</v>
      </c>
      <c r="C261" s="510">
        <v>0</v>
      </c>
    </row>
    <row r="262" spans="1:6" ht="23.25" customHeight="1" x14ac:dyDescent="0.2">
      <c r="A262" s="524" t="s">
        <v>919</v>
      </c>
      <c r="B262" s="502" t="s">
        <v>920</v>
      </c>
      <c r="C262" s="510">
        <v>0</v>
      </c>
    </row>
    <row r="263" spans="1:6" ht="23.25" customHeight="1" x14ac:dyDescent="0.2">
      <c r="A263" s="524" t="s">
        <v>285</v>
      </c>
      <c r="B263" s="502" t="s">
        <v>286</v>
      </c>
      <c r="C263" s="510">
        <v>0</v>
      </c>
    </row>
    <row r="264" spans="1:6" ht="23.25" customHeight="1" x14ac:dyDescent="0.2">
      <c r="A264" s="524" t="s">
        <v>287</v>
      </c>
      <c r="B264" s="502" t="s">
        <v>288</v>
      </c>
      <c r="C264" s="510">
        <v>0</v>
      </c>
    </row>
    <row r="265" spans="1:6" ht="23.25" customHeight="1" x14ac:dyDescent="0.2">
      <c r="A265" s="524" t="s">
        <v>289</v>
      </c>
      <c r="B265" s="502" t="s">
        <v>290</v>
      </c>
      <c r="C265" s="534">
        <v>478124.5</v>
      </c>
    </row>
    <row r="266" spans="1:6" ht="23.25" customHeight="1" x14ac:dyDescent="0.2">
      <c r="A266" s="524" t="s">
        <v>291</v>
      </c>
      <c r="B266" s="502" t="s">
        <v>292</v>
      </c>
      <c r="C266" s="534">
        <v>729843.22</v>
      </c>
    </row>
    <row r="267" spans="1:6" ht="23.25" customHeight="1" x14ac:dyDescent="0.2">
      <c r="A267" s="524" t="s">
        <v>293</v>
      </c>
      <c r="B267" s="502" t="s">
        <v>294</v>
      </c>
      <c r="C267" s="534">
        <v>29309.86</v>
      </c>
    </row>
    <row r="268" spans="1:6" ht="23.25" customHeight="1" x14ac:dyDescent="0.2">
      <c r="A268" s="524" t="s">
        <v>295</v>
      </c>
      <c r="B268" s="502" t="s">
        <v>1495</v>
      </c>
      <c r="C268" s="510">
        <v>791866.9</v>
      </c>
      <c r="E268" s="537">
        <f>+C242+C243+C244+C245</f>
        <v>15837337.41</v>
      </c>
      <c r="F268" s="537">
        <f>+E268*5/100</f>
        <v>791866.87049999996</v>
      </c>
    </row>
    <row r="269" spans="1:6" ht="23.25" customHeight="1" x14ac:dyDescent="0.2">
      <c r="A269" s="524" t="s">
        <v>296</v>
      </c>
      <c r="B269" s="502" t="s">
        <v>297</v>
      </c>
      <c r="C269" s="510">
        <v>0</v>
      </c>
    </row>
    <row r="270" spans="1:6" ht="23.25" customHeight="1" x14ac:dyDescent="0.2">
      <c r="A270" s="524" t="s">
        <v>298</v>
      </c>
      <c r="B270" s="502" t="s">
        <v>299</v>
      </c>
      <c r="C270" s="534">
        <v>59507.38</v>
      </c>
    </row>
    <row r="271" spans="1:6" ht="23.25" customHeight="1" x14ac:dyDescent="0.2">
      <c r="A271" s="524" t="s">
        <v>1115</v>
      </c>
      <c r="B271" s="502" t="s">
        <v>271</v>
      </c>
      <c r="C271" s="510">
        <v>840000</v>
      </c>
    </row>
    <row r="272" spans="1:6" ht="23.25" customHeight="1" x14ac:dyDescent="0.2">
      <c r="A272" s="524" t="s">
        <v>1116</v>
      </c>
      <c r="B272" s="502" t="s">
        <v>272</v>
      </c>
      <c r="C272" s="510">
        <v>240000</v>
      </c>
    </row>
    <row r="273" spans="1:3" ht="23.25" customHeight="1" x14ac:dyDescent="0.2">
      <c r="A273" s="524" t="s">
        <v>1117</v>
      </c>
      <c r="B273" s="502" t="s">
        <v>273</v>
      </c>
      <c r="C273" s="510">
        <v>240000</v>
      </c>
    </row>
    <row r="274" spans="1:3" ht="23.25" customHeight="1" x14ac:dyDescent="0.2">
      <c r="A274" s="524" t="s">
        <v>1118</v>
      </c>
      <c r="B274" s="502" t="s">
        <v>1119</v>
      </c>
      <c r="C274" s="510">
        <v>60000</v>
      </c>
    </row>
    <row r="275" spans="1:3" ht="23.25" customHeight="1" x14ac:dyDescent="0.2">
      <c r="A275" s="524" t="s">
        <v>1120</v>
      </c>
      <c r="B275" s="502" t="s">
        <v>1121</v>
      </c>
      <c r="C275" s="510">
        <v>150000</v>
      </c>
    </row>
    <row r="276" spans="1:3" ht="23.25" customHeight="1" x14ac:dyDescent="0.2">
      <c r="A276" s="524" t="s">
        <v>1122</v>
      </c>
      <c r="B276" s="502" t="s">
        <v>1496</v>
      </c>
      <c r="C276" s="510">
        <v>0</v>
      </c>
    </row>
    <row r="277" spans="1:3" ht="23.25" customHeight="1" x14ac:dyDescent="0.2">
      <c r="A277" s="524" t="s">
        <v>274</v>
      </c>
      <c r="B277" s="502" t="s">
        <v>275</v>
      </c>
      <c r="C277" s="510">
        <v>2010000</v>
      </c>
    </row>
    <row r="278" spans="1:3" ht="23.25" customHeight="1" x14ac:dyDescent="0.2">
      <c r="A278" s="524" t="s">
        <v>1123</v>
      </c>
      <c r="B278" s="502" t="s">
        <v>276</v>
      </c>
      <c r="C278" s="510">
        <v>2000000</v>
      </c>
    </row>
    <row r="279" spans="1:3" ht="23.25" customHeight="1" x14ac:dyDescent="0.2">
      <c r="A279" s="524" t="s">
        <v>1124</v>
      </c>
      <c r="B279" s="502" t="s">
        <v>1125</v>
      </c>
      <c r="C279" s="510">
        <v>1500000</v>
      </c>
    </row>
    <row r="280" spans="1:3" ht="23.25" customHeight="1" x14ac:dyDescent="0.2">
      <c r="A280" s="524" t="s">
        <v>1126</v>
      </c>
      <c r="B280" s="502" t="s">
        <v>1497</v>
      </c>
      <c r="C280" s="510">
        <v>7800000</v>
      </c>
    </row>
    <row r="281" spans="1:3" ht="23.25" customHeight="1" x14ac:dyDescent="0.2">
      <c r="A281" s="524" t="s">
        <v>1127</v>
      </c>
      <c r="B281" s="502" t="s">
        <v>1128</v>
      </c>
      <c r="C281" s="510">
        <v>0</v>
      </c>
    </row>
    <row r="282" spans="1:3" ht="23.25" customHeight="1" x14ac:dyDescent="0.2">
      <c r="A282" s="524" t="s">
        <v>1129</v>
      </c>
      <c r="B282" s="502" t="s">
        <v>1498</v>
      </c>
      <c r="C282" s="510">
        <v>0</v>
      </c>
    </row>
    <row r="283" spans="1:3" ht="23.25" customHeight="1" x14ac:dyDescent="0.2">
      <c r="A283" s="524" t="s">
        <v>1130</v>
      </c>
      <c r="B283" s="502" t="s">
        <v>1499</v>
      </c>
      <c r="C283" s="510">
        <v>0</v>
      </c>
    </row>
    <row r="284" spans="1:3" ht="23.25" customHeight="1" x14ac:dyDescent="0.2">
      <c r="A284" s="524" t="s">
        <v>277</v>
      </c>
      <c r="B284" s="502" t="s">
        <v>278</v>
      </c>
      <c r="C284" s="510">
        <v>150000</v>
      </c>
    </row>
    <row r="285" spans="1:3" ht="23.25" customHeight="1" x14ac:dyDescent="0.2">
      <c r="A285" s="524" t="s">
        <v>1131</v>
      </c>
      <c r="B285" s="502" t="s">
        <v>1132</v>
      </c>
      <c r="C285" s="510">
        <v>0</v>
      </c>
    </row>
    <row r="286" spans="1:3" ht="23.25" customHeight="1" x14ac:dyDescent="0.2">
      <c r="A286" s="524" t="s">
        <v>279</v>
      </c>
      <c r="B286" s="502" t="s">
        <v>1500</v>
      </c>
      <c r="C286" s="510">
        <v>0</v>
      </c>
    </row>
    <row r="287" spans="1:3" ht="23.25" customHeight="1" x14ac:dyDescent="0.2">
      <c r="A287" s="524" t="s">
        <v>280</v>
      </c>
      <c r="B287" s="502" t="s">
        <v>1501</v>
      </c>
      <c r="C287" s="510">
        <v>0</v>
      </c>
    </row>
    <row r="288" spans="1:3" ht="23.25" customHeight="1" x14ac:dyDescent="0.2">
      <c r="A288" s="524" t="s">
        <v>281</v>
      </c>
      <c r="B288" s="502" t="s">
        <v>282</v>
      </c>
      <c r="C288" s="510">
        <v>0</v>
      </c>
    </row>
    <row r="289" spans="1:3" ht="23.25" customHeight="1" x14ac:dyDescent="0.2">
      <c r="A289" s="524" t="s">
        <v>283</v>
      </c>
      <c r="B289" s="502" t="s">
        <v>284</v>
      </c>
      <c r="C289" s="510">
        <v>0</v>
      </c>
    </row>
    <row r="290" spans="1:3" ht="23.25" customHeight="1" x14ac:dyDescent="0.2">
      <c r="A290" s="524" t="s">
        <v>921</v>
      </c>
      <c r="B290" s="502" t="s">
        <v>922</v>
      </c>
      <c r="C290" s="511">
        <v>6500000</v>
      </c>
    </row>
    <row r="291" spans="1:3" ht="23.25" customHeight="1" x14ac:dyDescent="0.2">
      <c r="A291" s="524" t="s">
        <v>923</v>
      </c>
      <c r="B291" s="502" t="s">
        <v>924</v>
      </c>
      <c r="C291" s="510">
        <v>0</v>
      </c>
    </row>
    <row r="292" spans="1:3" ht="23.25" customHeight="1" x14ac:dyDescent="0.2">
      <c r="A292" s="524" t="s">
        <v>925</v>
      </c>
      <c r="B292" s="502" t="s">
        <v>926</v>
      </c>
      <c r="C292" s="510">
        <v>0</v>
      </c>
    </row>
    <row r="293" spans="1:3" ht="23.25" customHeight="1" x14ac:dyDescent="0.2">
      <c r="A293" s="524" t="s">
        <v>1133</v>
      </c>
      <c r="B293" s="502" t="s">
        <v>1134</v>
      </c>
      <c r="C293" s="510">
        <v>0</v>
      </c>
    </row>
    <row r="294" spans="1:3" ht="23.25" customHeight="1" x14ac:dyDescent="0.2">
      <c r="A294" s="524" t="s">
        <v>927</v>
      </c>
      <c r="B294" s="502" t="s">
        <v>928</v>
      </c>
      <c r="C294" s="510">
        <v>0</v>
      </c>
    </row>
    <row r="295" spans="1:3" ht="23.25" customHeight="1" x14ac:dyDescent="0.2">
      <c r="A295" s="524" t="s">
        <v>929</v>
      </c>
      <c r="B295" s="502" t="s">
        <v>930</v>
      </c>
      <c r="C295" s="510">
        <v>0</v>
      </c>
    </row>
    <row r="296" spans="1:3" ht="23.25" customHeight="1" x14ac:dyDescent="0.2">
      <c r="A296" s="524" t="s">
        <v>300</v>
      </c>
      <c r="B296" s="502" t="s">
        <v>301</v>
      </c>
      <c r="C296" s="510">
        <v>0</v>
      </c>
    </row>
    <row r="297" spans="1:3" ht="23.25" customHeight="1" x14ac:dyDescent="0.2">
      <c r="A297" s="524" t="s">
        <v>1135</v>
      </c>
      <c r="B297" s="502" t="s">
        <v>1136</v>
      </c>
      <c r="C297" s="510">
        <v>0</v>
      </c>
    </row>
    <row r="298" spans="1:3" ht="23.25" customHeight="1" x14ac:dyDescent="0.2">
      <c r="A298" s="524" t="s">
        <v>302</v>
      </c>
      <c r="B298" s="502" t="s">
        <v>303</v>
      </c>
      <c r="C298" s="534">
        <v>120000</v>
      </c>
    </row>
    <row r="299" spans="1:3" ht="23.25" customHeight="1" x14ac:dyDescent="0.2">
      <c r="A299" s="524" t="s">
        <v>931</v>
      </c>
      <c r="B299" s="502" t="s">
        <v>932</v>
      </c>
      <c r="C299" s="510">
        <v>0</v>
      </c>
    </row>
    <row r="300" spans="1:3" ht="23.25" customHeight="1" x14ac:dyDescent="0.2">
      <c r="A300" s="524" t="s">
        <v>304</v>
      </c>
      <c r="B300" s="502" t="s">
        <v>305</v>
      </c>
      <c r="C300" s="510">
        <v>0</v>
      </c>
    </row>
    <row r="301" spans="1:3" ht="23.25" customHeight="1" x14ac:dyDescent="0.2">
      <c r="A301" s="524" t="s">
        <v>306</v>
      </c>
      <c r="B301" s="502" t="s">
        <v>307</v>
      </c>
      <c r="C301" s="510">
        <v>0</v>
      </c>
    </row>
    <row r="302" spans="1:3" ht="23.25" customHeight="1" x14ac:dyDescent="0.2">
      <c r="A302" s="524" t="s">
        <v>308</v>
      </c>
      <c r="B302" s="502" t="s">
        <v>1502</v>
      </c>
      <c r="C302" s="510">
        <v>0</v>
      </c>
    </row>
    <row r="303" spans="1:3" ht="23.25" customHeight="1" x14ac:dyDescent="0.2">
      <c r="A303" s="524" t="s">
        <v>1137</v>
      </c>
      <c r="B303" s="502" t="s">
        <v>1138</v>
      </c>
      <c r="C303" s="510">
        <v>0</v>
      </c>
    </row>
    <row r="304" spans="1:3" ht="23.25" customHeight="1" x14ac:dyDescent="0.2">
      <c r="A304" s="524" t="s">
        <v>1139</v>
      </c>
      <c r="B304" s="502" t="s">
        <v>1140</v>
      </c>
      <c r="C304" s="510">
        <v>0</v>
      </c>
    </row>
    <row r="305" spans="1:3" ht="23.25" customHeight="1" x14ac:dyDescent="0.2">
      <c r="A305" s="524" t="s">
        <v>1141</v>
      </c>
      <c r="B305" s="502" t="s">
        <v>1142</v>
      </c>
      <c r="C305" s="510">
        <v>0</v>
      </c>
    </row>
    <row r="306" spans="1:3" ht="23.25" customHeight="1" x14ac:dyDescent="0.2">
      <c r="A306" s="524" t="s">
        <v>1143</v>
      </c>
      <c r="B306" s="502" t="s">
        <v>1144</v>
      </c>
      <c r="C306" s="510">
        <v>0</v>
      </c>
    </row>
    <row r="307" spans="1:3" ht="23.25" customHeight="1" x14ac:dyDescent="0.2">
      <c r="A307" s="524" t="s">
        <v>1145</v>
      </c>
      <c r="B307" s="502" t="s">
        <v>1146</v>
      </c>
      <c r="C307" s="510">
        <v>0</v>
      </c>
    </row>
    <row r="308" spans="1:3" ht="23.25" customHeight="1" x14ac:dyDescent="0.2">
      <c r="A308" s="524" t="s">
        <v>309</v>
      </c>
      <c r="B308" s="502" t="s">
        <v>310</v>
      </c>
      <c r="C308" s="510">
        <v>0</v>
      </c>
    </row>
    <row r="309" spans="1:3" ht="23.25" customHeight="1" x14ac:dyDescent="0.2">
      <c r="A309" s="524" t="s">
        <v>1147</v>
      </c>
      <c r="B309" s="502" t="s">
        <v>1148</v>
      </c>
      <c r="C309" s="510">
        <v>0</v>
      </c>
    </row>
    <row r="310" spans="1:3" ht="23.25" customHeight="1" x14ac:dyDescent="0.2">
      <c r="A310" s="524" t="s">
        <v>311</v>
      </c>
      <c r="B310" s="502" t="s">
        <v>312</v>
      </c>
      <c r="C310" s="510">
        <v>0</v>
      </c>
    </row>
    <row r="311" spans="1:3" ht="23.25" customHeight="1" x14ac:dyDescent="0.2">
      <c r="A311" s="524" t="s">
        <v>313</v>
      </c>
      <c r="B311" s="502" t="s">
        <v>314</v>
      </c>
      <c r="C311" s="510">
        <v>0</v>
      </c>
    </row>
    <row r="312" spans="1:3" ht="23.25" customHeight="1" x14ac:dyDescent="0.2">
      <c r="A312" s="524" t="s">
        <v>1149</v>
      </c>
      <c r="B312" s="502" t="s">
        <v>1150</v>
      </c>
      <c r="C312" s="510">
        <v>0</v>
      </c>
    </row>
    <row r="313" spans="1:3" ht="23.25" customHeight="1" x14ac:dyDescent="0.2">
      <c r="A313" s="524" t="s">
        <v>315</v>
      </c>
      <c r="B313" s="502" t="s">
        <v>301</v>
      </c>
      <c r="C313" s="510">
        <v>230000</v>
      </c>
    </row>
    <row r="314" spans="1:3" ht="23.25" customHeight="1" x14ac:dyDescent="0.2">
      <c r="A314" s="524" t="s">
        <v>1151</v>
      </c>
      <c r="B314" s="502" t="s">
        <v>1136</v>
      </c>
      <c r="C314" s="510">
        <v>0</v>
      </c>
    </row>
    <row r="315" spans="1:3" ht="23.25" customHeight="1" x14ac:dyDescent="0.2">
      <c r="A315" s="524" t="s">
        <v>316</v>
      </c>
      <c r="B315" s="502" t="s">
        <v>317</v>
      </c>
      <c r="C315" s="510">
        <v>0</v>
      </c>
    </row>
    <row r="316" spans="1:3" ht="23.25" customHeight="1" x14ac:dyDescent="0.2">
      <c r="A316" s="524" t="s">
        <v>933</v>
      </c>
      <c r="B316" s="502" t="s">
        <v>934</v>
      </c>
      <c r="C316" s="510">
        <v>0</v>
      </c>
    </row>
    <row r="317" spans="1:3" ht="23.25" customHeight="1" x14ac:dyDescent="0.2">
      <c r="A317" s="524" t="s">
        <v>318</v>
      </c>
      <c r="B317" s="502" t="s">
        <v>319</v>
      </c>
      <c r="C317" s="510">
        <v>0</v>
      </c>
    </row>
    <row r="318" spans="1:3" ht="23.25" customHeight="1" x14ac:dyDescent="0.2">
      <c r="A318" s="524" t="s">
        <v>320</v>
      </c>
      <c r="B318" s="502" t="s">
        <v>321</v>
      </c>
      <c r="C318" s="510">
        <v>0</v>
      </c>
    </row>
    <row r="319" spans="1:3" ht="23.25" customHeight="1" x14ac:dyDescent="0.2">
      <c r="A319" s="524" t="s">
        <v>322</v>
      </c>
      <c r="B319" s="502" t="s">
        <v>323</v>
      </c>
      <c r="C319" s="510">
        <v>0</v>
      </c>
    </row>
    <row r="320" spans="1:3" ht="23.25" customHeight="1" x14ac:dyDescent="0.2">
      <c r="A320" s="524" t="s">
        <v>324</v>
      </c>
      <c r="B320" s="502" t="s">
        <v>325</v>
      </c>
      <c r="C320" s="510">
        <v>300000</v>
      </c>
    </row>
    <row r="321" spans="1:3" ht="23.25" customHeight="1" x14ac:dyDescent="0.2">
      <c r="A321" s="524" t="s">
        <v>1152</v>
      </c>
      <c r="B321" s="502" t="s">
        <v>1153</v>
      </c>
      <c r="C321" s="510">
        <v>0</v>
      </c>
    </row>
    <row r="322" spans="1:3" ht="23.25" customHeight="1" x14ac:dyDescent="0.2">
      <c r="A322" s="524" t="s">
        <v>1154</v>
      </c>
      <c r="B322" s="502" t="s">
        <v>1155</v>
      </c>
      <c r="C322" s="510">
        <v>0</v>
      </c>
    </row>
    <row r="323" spans="1:3" ht="23.25" customHeight="1" x14ac:dyDescent="0.2">
      <c r="A323" s="524" t="s">
        <v>326</v>
      </c>
      <c r="B323" s="502" t="s">
        <v>327</v>
      </c>
      <c r="C323" s="510">
        <v>0</v>
      </c>
    </row>
    <row r="324" spans="1:3" ht="23.25" customHeight="1" x14ac:dyDescent="0.2">
      <c r="A324" s="524" t="s">
        <v>328</v>
      </c>
      <c r="B324" s="502" t="s">
        <v>329</v>
      </c>
      <c r="C324" s="510">
        <v>130000</v>
      </c>
    </row>
    <row r="325" spans="1:3" ht="23.25" customHeight="1" x14ac:dyDescent="0.2">
      <c r="A325" s="524" t="s">
        <v>330</v>
      </c>
      <c r="B325" s="502" t="s">
        <v>331</v>
      </c>
      <c r="C325" s="510">
        <v>100000</v>
      </c>
    </row>
    <row r="326" spans="1:3" ht="23.25" customHeight="1" x14ac:dyDescent="0.2">
      <c r="A326" s="524" t="s">
        <v>332</v>
      </c>
      <c r="B326" s="502" t="s">
        <v>333</v>
      </c>
      <c r="C326" s="510">
        <v>70000</v>
      </c>
    </row>
    <row r="327" spans="1:3" ht="23.25" customHeight="1" x14ac:dyDescent="0.2">
      <c r="A327" s="524" t="s">
        <v>1156</v>
      </c>
      <c r="B327" s="502" t="s">
        <v>1157</v>
      </c>
      <c r="C327" s="510">
        <v>0</v>
      </c>
    </row>
    <row r="328" spans="1:3" ht="23.25" customHeight="1" x14ac:dyDescent="0.2">
      <c r="A328" s="524" t="s">
        <v>1158</v>
      </c>
      <c r="B328" s="502" t="s">
        <v>1159</v>
      </c>
      <c r="C328" s="510">
        <v>0</v>
      </c>
    </row>
    <row r="329" spans="1:3" ht="23.25" customHeight="1" x14ac:dyDescent="0.2">
      <c r="A329" s="524" t="s">
        <v>1160</v>
      </c>
      <c r="B329" s="502" t="s">
        <v>1161</v>
      </c>
      <c r="C329" s="510">
        <v>0</v>
      </c>
    </row>
    <row r="330" spans="1:3" ht="23.25" customHeight="1" x14ac:dyDescent="0.2">
      <c r="A330" s="524" t="s">
        <v>935</v>
      </c>
      <c r="B330" s="502" t="s">
        <v>399</v>
      </c>
      <c r="C330" s="510">
        <v>0</v>
      </c>
    </row>
    <row r="331" spans="1:3" ht="23.25" customHeight="1" x14ac:dyDescent="0.2">
      <c r="A331" s="524" t="s">
        <v>936</v>
      </c>
      <c r="B331" s="502" t="s">
        <v>400</v>
      </c>
      <c r="C331" s="510">
        <v>0</v>
      </c>
    </row>
    <row r="332" spans="1:3" ht="23.25" customHeight="1" x14ac:dyDescent="0.2">
      <c r="A332" s="524" t="s">
        <v>937</v>
      </c>
      <c r="B332" s="502" t="s">
        <v>401</v>
      </c>
      <c r="C332" s="510">
        <v>0</v>
      </c>
    </row>
    <row r="333" spans="1:3" ht="23.25" customHeight="1" x14ac:dyDescent="0.2">
      <c r="A333" s="524" t="s">
        <v>938</v>
      </c>
      <c r="B333" s="502" t="s">
        <v>402</v>
      </c>
      <c r="C333" s="510">
        <v>0</v>
      </c>
    </row>
    <row r="334" spans="1:3" ht="23.25" customHeight="1" x14ac:dyDescent="0.2">
      <c r="A334" s="524" t="s">
        <v>939</v>
      </c>
      <c r="B334" s="502" t="s">
        <v>403</v>
      </c>
      <c r="C334" s="510">
        <v>0</v>
      </c>
    </row>
    <row r="335" spans="1:3" ht="23.25" customHeight="1" x14ac:dyDescent="0.2">
      <c r="A335" s="524" t="s">
        <v>940</v>
      </c>
      <c r="B335" s="502" t="s">
        <v>404</v>
      </c>
      <c r="C335" s="510">
        <v>0</v>
      </c>
    </row>
    <row r="336" spans="1:3" ht="23.25" customHeight="1" x14ac:dyDescent="0.2">
      <c r="A336" s="524" t="s">
        <v>941</v>
      </c>
      <c r="B336" s="502" t="s">
        <v>409</v>
      </c>
      <c r="C336" s="510">
        <v>0</v>
      </c>
    </row>
    <row r="337" spans="1:3" ht="23.25" customHeight="1" x14ac:dyDescent="0.2">
      <c r="A337" s="524" t="s">
        <v>942</v>
      </c>
      <c r="B337" s="502" t="s">
        <v>410</v>
      </c>
      <c r="C337" s="510">
        <v>0</v>
      </c>
    </row>
    <row r="338" spans="1:3" ht="23.25" customHeight="1" x14ac:dyDescent="0.2">
      <c r="A338" s="524" t="s">
        <v>943</v>
      </c>
      <c r="B338" s="502" t="s">
        <v>411</v>
      </c>
      <c r="C338" s="510">
        <v>0</v>
      </c>
    </row>
    <row r="339" spans="1:3" ht="23.25" customHeight="1" x14ac:dyDescent="0.2">
      <c r="A339" s="524" t="s">
        <v>334</v>
      </c>
      <c r="B339" s="502" t="s">
        <v>335</v>
      </c>
      <c r="C339" s="510">
        <v>150000</v>
      </c>
    </row>
    <row r="340" spans="1:3" ht="23.25" customHeight="1" x14ac:dyDescent="0.2">
      <c r="A340" s="524" t="s">
        <v>336</v>
      </c>
      <c r="B340" s="502" t="s">
        <v>337</v>
      </c>
      <c r="C340" s="510">
        <v>30000</v>
      </c>
    </row>
    <row r="341" spans="1:3" ht="23.25" customHeight="1" x14ac:dyDescent="0.2">
      <c r="A341" s="524" t="s">
        <v>338</v>
      </c>
      <c r="B341" s="502" t="s">
        <v>339</v>
      </c>
      <c r="C341" s="510">
        <v>274347.36</v>
      </c>
    </row>
    <row r="342" spans="1:3" ht="23.25" customHeight="1" x14ac:dyDescent="0.2">
      <c r="A342" s="524" t="s">
        <v>340</v>
      </c>
      <c r="B342" s="502" t="s">
        <v>341</v>
      </c>
      <c r="C342" s="510">
        <v>20000</v>
      </c>
    </row>
    <row r="343" spans="1:3" ht="23.25" customHeight="1" x14ac:dyDescent="0.2">
      <c r="A343" s="524" t="s">
        <v>342</v>
      </c>
      <c r="B343" s="502" t="s">
        <v>343</v>
      </c>
      <c r="C343" s="510">
        <v>10000</v>
      </c>
    </row>
    <row r="344" spans="1:3" ht="23.25" customHeight="1" x14ac:dyDescent="0.2">
      <c r="A344" s="524" t="s">
        <v>344</v>
      </c>
      <c r="B344" s="502" t="s">
        <v>345</v>
      </c>
      <c r="C344" s="510">
        <v>200000</v>
      </c>
    </row>
    <row r="345" spans="1:3" ht="23.25" customHeight="1" x14ac:dyDescent="0.2">
      <c r="A345" s="524" t="s">
        <v>346</v>
      </c>
      <c r="B345" s="502" t="s">
        <v>347</v>
      </c>
      <c r="C345" s="510">
        <v>55000</v>
      </c>
    </row>
    <row r="346" spans="1:3" ht="23.25" customHeight="1" x14ac:dyDescent="0.2">
      <c r="A346" s="524" t="s">
        <v>348</v>
      </c>
      <c r="B346" s="502" t="s">
        <v>349</v>
      </c>
      <c r="C346" s="510">
        <v>50000</v>
      </c>
    </row>
    <row r="347" spans="1:3" ht="23.25" customHeight="1" x14ac:dyDescent="0.2">
      <c r="A347" s="524" t="s">
        <v>350</v>
      </c>
      <c r="B347" s="502" t="s">
        <v>351</v>
      </c>
      <c r="C347" s="510">
        <v>200000</v>
      </c>
    </row>
    <row r="348" spans="1:3" ht="23.25" customHeight="1" x14ac:dyDescent="0.2">
      <c r="A348" s="524" t="s">
        <v>352</v>
      </c>
      <c r="B348" s="502" t="s">
        <v>353</v>
      </c>
      <c r="C348" s="510">
        <v>0</v>
      </c>
    </row>
    <row r="349" spans="1:3" ht="23.25" customHeight="1" x14ac:dyDescent="0.2">
      <c r="A349" s="524" t="s">
        <v>354</v>
      </c>
      <c r="B349" s="502" t="s">
        <v>1503</v>
      </c>
      <c r="C349" s="510">
        <v>50000</v>
      </c>
    </row>
    <row r="350" spans="1:3" ht="23.25" customHeight="1" x14ac:dyDescent="0.2">
      <c r="A350" s="524" t="s">
        <v>355</v>
      </c>
      <c r="B350" s="502" t="s">
        <v>356</v>
      </c>
      <c r="C350" s="510">
        <v>150000</v>
      </c>
    </row>
    <row r="351" spans="1:3" ht="23.25" customHeight="1" x14ac:dyDescent="0.2">
      <c r="A351" s="524" t="s">
        <v>357</v>
      </c>
      <c r="B351" s="502" t="s">
        <v>358</v>
      </c>
      <c r="C351" s="510">
        <v>0</v>
      </c>
    </row>
    <row r="352" spans="1:3" ht="23.25" customHeight="1" x14ac:dyDescent="0.2">
      <c r="A352" s="524" t="s">
        <v>944</v>
      </c>
      <c r="B352" s="502" t="s">
        <v>945</v>
      </c>
      <c r="C352" s="510">
        <v>0</v>
      </c>
    </row>
    <row r="353" spans="1:3" ht="23.25" customHeight="1" x14ac:dyDescent="0.2">
      <c r="A353" s="524" t="s">
        <v>359</v>
      </c>
      <c r="B353" s="502" t="s">
        <v>360</v>
      </c>
      <c r="C353" s="510">
        <v>0</v>
      </c>
    </row>
    <row r="354" spans="1:3" ht="23.25" customHeight="1" x14ac:dyDescent="0.2">
      <c r="A354" s="524" t="s">
        <v>361</v>
      </c>
      <c r="B354" s="502" t="s">
        <v>362</v>
      </c>
      <c r="C354" s="510">
        <v>0</v>
      </c>
    </row>
    <row r="355" spans="1:3" ht="23.25" customHeight="1" x14ac:dyDescent="0.2">
      <c r="A355" s="524" t="s">
        <v>363</v>
      </c>
      <c r="B355" s="502" t="s">
        <v>364</v>
      </c>
      <c r="C355" s="510">
        <v>0</v>
      </c>
    </row>
    <row r="356" spans="1:3" ht="23.25" customHeight="1" x14ac:dyDescent="0.2">
      <c r="A356" s="524" t="s">
        <v>365</v>
      </c>
      <c r="B356" s="502" t="s">
        <v>366</v>
      </c>
      <c r="C356" s="510">
        <v>0</v>
      </c>
    </row>
    <row r="357" spans="1:3" ht="23.25" customHeight="1" x14ac:dyDescent="0.2">
      <c r="A357" s="524" t="s">
        <v>367</v>
      </c>
      <c r="B357" s="502" t="s">
        <v>368</v>
      </c>
      <c r="C357" s="510">
        <v>0</v>
      </c>
    </row>
    <row r="358" spans="1:3" ht="23.25" customHeight="1" x14ac:dyDescent="0.2">
      <c r="A358" s="524" t="s">
        <v>369</v>
      </c>
      <c r="B358" s="502" t="s">
        <v>370</v>
      </c>
      <c r="C358" s="510">
        <v>78445.05</v>
      </c>
    </row>
    <row r="359" spans="1:3" ht="23.25" customHeight="1" x14ac:dyDescent="0.2">
      <c r="A359" s="524" t="s">
        <v>371</v>
      </c>
      <c r="B359" s="502" t="s">
        <v>1504</v>
      </c>
      <c r="C359" s="510">
        <v>0</v>
      </c>
    </row>
    <row r="360" spans="1:3" ht="23.25" customHeight="1" x14ac:dyDescent="0.2">
      <c r="A360" s="524" t="s">
        <v>373</v>
      </c>
      <c r="B360" s="502" t="s">
        <v>1505</v>
      </c>
      <c r="C360" s="510">
        <v>1000000</v>
      </c>
    </row>
    <row r="361" spans="1:3" ht="23.25" customHeight="1" x14ac:dyDescent="0.2">
      <c r="A361" s="524" t="s">
        <v>374</v>
      </c>
      <c r="B361" s="502" t="s">
        <v>375</v>
      </c>
      <c r="C361" s="510">
        <v>1422255</v>
      </c>
    </row>
    <row r="362" spans="1:3" ht="23.25" customHeight="1" x14ac:dyDescent="0.2">
      <c r="A362" s="524" t="s">
        <v>376</v>
      </c>
      <c r="B362" s="502" t="s">
        <v>377</v>
      </c>
      <c r="C362" s="510">
        <v>300000</v>
      </c>
    </row>
    <row r="363" spans="1:3" ht="23.25" customHeight="1" x14ac:dyDescent="0.2">
      <c r="A363" s="524" t="s">
        <v>378</v>
      </c>
      <c r="B363" s="502" t="s">
        <v>379</v>
      </c>
      <c r="C363" s="510">
        <v>0</v>
      </c>
    </row>
    <row r="364" spans="1:3" ht="23.25" customHeight="1" x14ac:dyDescent="0.2">
      <c r="A364" s="524" t="s">
        <v>380</v>
      </c>
      <c r="B364" s="502" t="s">
        <v>381</v>
      </c>
      <c r="C364" s="510">
        <v>0</v>
      </c>
    </row>
    <row r="365" spans="1:3" ht="23.25" customHeight="1" x14ac:dyDescent="0.2">
      <c r="A365" s="535" t="s">
        <v>390</v>
      </c>
      <c r="B365" s="536" t="s">
        <v>391</v>
      </c>
      <c r="C365" s="534">
        <v>3155031.26</v>
      </c>
    </row>
    <row r="366" spans="1:3" ht="23.25" customHeight="1" x14ac:dyDescent="0.2">
      <c r="A366" s="535" t="s">
        <v>392</v>
      </c>
      <c r="B366" s="536" t="s">
        <v>1506</v>
      </c>
      <c r="C366" s="534">
        <v>476981.09</v>
      </c>
    </row>
    <row r="367" spans="1:3" ht="23.25" customHeight="1" x14ac:dyDescent="0.2">
      <c r="A367" s="535" t="s">
        <v>393</v>
      </c>
      <c r="B367" s="536" t="s">
        <v>394</v>
      </c>
      <c r="C367" s="534">
        <v>128730.96</v>
      </c>
    </row>
    <row r="368" spans="1:3" ht="23.25" customHeight="1" x14ac:dyDescent="0.2">
      <c r="A368" s="535" t="s">
        <v>395</v>
      </c>
      <c r="B368" s="536" t="s">
        <v>396</v>
      </c>
      <c r="C368" s="534">
        <v>160499.64000000001</v>
      </c>
    </row>
    <row r="369" spans="1:7" ht="23.25" customHeight="1" x14ac:dyDescent="0.2">
      <c r="A369" s="535" t="s">
        <v>397</v>
      </c>
      <c r="B369" s="536" t="s">
        <v>398</v>
      </c>
      <c r="C369" s="534">
        <v>14328</v>
      </c>
    </row>
    <row r="370" spans="1:7" ht="23.25" customHeight="1" x14ac:dyDescent="0.2">
      <c r="A370" s="524" t="s">
        <v>382</v>
      </c>
      <c r="B370" s="502" t="s">
        <v>383</v>
      </c>
      <c r="C370" s="510">
        <v>0</v>
      </c>
    </row>
    <row r="371" spans="1:7" ht="23.25" customHeight="1" x14ac:dyDescent="0.2">
      <c r="A371" s="524" t="s">
        <v>384</v>
      </c>
      <c r="B371" s="502" t="s">
        <v>385</v>
      </c>
      <c r="C371" s="510">
        <v>70000</v>
      </c>
    </row>
    <row r="372" spans="1:7" ht="23.25" customHeight="1" x14ac:dyDescent="0.2">
      <c r="A372" s="540" t="s">
        <v>220</v>
      </c>
      <c r="B372" s="541" t="s">
        <v>221</v>
      </c>
      <c r="C372" s="542">
        <v>10837341.560000001</v>
      </c>
    </row>
    <row r="373" spans="1:7" ht="23.25" customHeight="1" x14ac:dyDescent="0.2">
      <c r="A373" s="540" t="s">
        <v>222</v>
      </c>
      <c r="B373" s="541" t="s">
        <v>1507</v>
      </c>
      <c r="C373" s="542">
        <v>10000</v>
      </c>
      <c r="E373">
        <v>10000</v>
      </c>
    </row>
    <row r="374" spans="1:7" ht="23.25" customHeight="1" x14ac:dyDescent="0.2">
      <c r="A374" s="540" t="s">
        <v>224</v>
      </c>
      <c r="B374" s="541" t="s">
        <v>1508</v>
      </c>
      <c r="C374" s="542">
        <v>2431719</v>
      </c>
      <c r="E374">
        <v>2441719.3199999998</v>
      </c>
      <c r="F374">
        <f>+E374-E373</f>
        <v>2431719.3199999998</v>
      </c>
    </row>
    <row r="375" spans="1:7" ht="23.25" customHeight="1" x14ac:dyDescent="0.2">
      <c r="A375" s="540" t="s">
        <v>227</v>
      </c>
      <c r="B375" s="541" t="s">
        <v>228</v>
      </c>
      <c r="C375" s="542">
        <v>4038878.73</v>
      </c>
    </row>
    <row r="376" spans="1:7" s="546" customFormat="1" ht="23.25" customHeight="1" x14ac:dyDescent="0.2">
      <c r="A376" s="543" t="s">
        <v>1162</v>
      </c>
      <c r="B376" s="503" t="s">
        <v>399</v>
      </c>
      <c r="C376" s="511">
        <v>752960.99</v>
      </c>
      <c r="E376" s="546">
        <v>902960.99</v>
      </c>
      <c r="F376" s="546">
        <v>150000</v>
      </c>
      <c r="G376" s="546">
        <f>+E376-F376</f>
        <v>752960.99</v>
      </c>
    </row>
    <row r="377" spans="1:7" s="546" customFormat="1" ht="23.25" customHeight="1" x14ac:dyDescent="0.2">
      <c r="A377" s="543" t="s">
        <v>1163</v>
      </c>
      <c r="B377" s="544" t="s">
        <v>400</v>
      </c>
      <c r="C377" s="545">
        <v>5000</v>
      </c>
      <c r="E377" s="546">
        <v>0</v>
      </c>
    </row>
    <row r="378" spans="1:7" s="546" customFormat="1" ht="23.25" customHeight="1" x14ac:dyDescent="0.2">
      <c r="A378" s="543" t="s">
        <v>1164</v>
      </c>
      <c r="B378" s="544" t="s">
        <v>1165</v>
      </c>
      <c r="C378" s="545">
        <v>650669.74</v>
      </c>
      <c r="E378" s="546">
        <v>650669.74</v>
      </c>
    </row>
    <row r="379" spans="1:7" s="546" customFormat="1" ht="23.25" customHeight="1" x14ac:dyDescent="0.2">
      <c r="A379" s="543" t="s">
        <v>1166</v>
      </c>
      <c r="B379" s="544" t="s">
        <v>401</v>
      </c>
      <c r="C379" s="545">
        <v>134258.23999999999</v>
      </c>
      <c r="E379" s="546">
        <v>134258.23999999999</v>
      </c>
    </row>
    <row r="380" spans="1:7" s="546" customFormat="1" ht="23.25" customHeight="1" x14ac:dyDescent="0.2">
      <c r="A380" s="543" t="s">
        <v>1167</v>
      </c>
      <c r="B380" s="544" t="s">
        <v>402</v>
      </c>
      <c r="C380" s="545">
        <v>0</v>
      </c>
      <c r="E380" s="546">
        <v>0</v>
      </c>
    </row>
    <row r="381" spans="1:7" s="546" customFormat="1" ht="23.25" customHeight="1" x14ac:dyDescent="0.2">
      <c r="A381" s="543" t="s">
        <v>1168</v>
      </c>
      <c r="B381" s="503" t="s">
        <v>1509</v>
      </c>
      <c r="C381" s="511">
        <v>641753.04</v>
      </c>
      <c r="E381" s="546">
        <v>711753.04</v>
      </c>
      <c r="F381" s="546">
        <v>70000</v>
      </c>
      <c r="G381" s="546">
        <f t="shared" ref="G381:G382" si="0">+E381-F381</f>
        <v>641753.04</v>
      </c>
    </row>
    <row r="382" spans="1:7" s="546" customFormat="1" ht="23.25" customHeight="1" x14ac:dyDescent="0.2">
      <c r="A382" s="543" t="s">
        <v>1169</v>
      </c>
      <c r="B382" s="503" t="s">
        <v>404</v>
      </c>
      <c r="C382" s="511">
        <v>610598.01</v>
      </c>
      <c r="E382" s="546">
        <v>685598.01</v>
      </c>
      <c r="F382" s="546">
        <v>75000</v>
      </c>
      <c r="G382" s="546">
        <f t="shared" si="0"/>
        <v>610598.01</v>
      </c>
    </row>
    <row r="383" spans="1:7" s="546" customFormat="1" ht="23.25" customHeight="1" x14ac:dyDescent="0.2">
      <c r="A383" s="543" t="s">
        <v>405</v>
      </c>
      <c r="B383" s="544" t="s">
        <v>406</v>
      </c>
      <c r="C383" s="545">
        <v>1047417.3</v>
      </c>
      <c r="E383" s="546">
        <v>1047417.3</v>
      </c>
    </row>
    <row r="384" spans="1:7" s="546" customFormat="1" ht="23.25" customHeight="1" x14ac:dyDescent="0.2">
      <c r="A384" s="543" t="s">
        <v>407</v>
      </c>
      <c r="B384" s="544" t="s">
        <v>408</v>
      </c>
      <c r="C384" s="545">
        <v>277832</v>
      </c>
      <c r="E384" s="546">
        <v>277832</v>
      </c>
    </row>
    <row r="385" spans="1:5" s="546" customFormat="1" ht="23.25" customHeight="1" x14ac:dyDescent="0.2">
      <c r="A385" s="543" t="s">
        <v>1170</v>
      </c>
      <c r="B385" s="544" t="s">
        <v>409</v>
      </c>
      <c r="C385" s="545">
        <v>136188.35999999999</v>
      </c>
      <c r="E385" s="546">
        <v>136188.35999999999</v>
      </c>
    </row>
    <row r="386" spans="1:5" s="546" customFormat="1" ht="23.25" customHeight="1" x14ac:dyDescent="0.2">
      <c r="A386" s="543" t="s">
        <v>1171</v>
      </c>
      <c r="B386" s="544" t="s">
        <v>410</v>
      </c>
      <c r="C386" s="545">
        <v>21600.55</v>
      </c>
      <c r="E386" s="546">
        <v>21600.55</v>
      </c>
    </row>
    <row r="387" spans="1:5" ht="23.25" customHeight="1" x14ac:dyDescent="0.2">
      <c r="A387" s="524" t="s">
        <v>1172</v>
      </c>
      <c r="B387" s="502" t="s">
        <v>411</v>
      </c>
      <c r="C387" s="510">
        <v>0</v>
      </c>
    </row>
    <row r="388" spans="1:5" ht="23.25" customHeight="1" x14ac:dyDescent="0.2">
      <c r="A388" s="524" t="s">
        <v>225</v>
      </c>
      <c r="B388" s="502" t="s">
        <v>226</v>
      </c>
      <c r="C388" s="510">
        <v>433307.63</v>
      </c>
    </row>
    <row r="389" spans="1:5" ht="23.25" customHeight="1" x14ac:dyDescent="0.2">
      <c r="A389" s="524" t="s">
        <v>946</v>
      </c>
      <c r="B389" s="502" t="s">
        <v>947</v>
      </c>
      <c r="C389" s="510">
        <v>0</v>
      </c>
    </row>
    <row r="390" spans="1:5" ht="23.25" customHeight="1" x14ac:dyDescent="0.2">
      <c r="A390" s="524" t="s">
        <v>412</v>
      </c>
      <c r="B390" s="502" t="s">
        <v>1510</v>
      </c>
      <c r="C390" s="510">
        <v>107845.94</v>
      </c>
    </row>
    <row r="391" spans="1:5" ht="23.25" customHeight="1" x14ac:dyDescent="0.2">
      <c r="A391" s="524" t="s">
        <v>386</v>
      </c>
      <c r="B391" s="502" t="s">
        <v>387</v>
      </c>
      <c r="C391" s="510">
        <v>800000</v>
      </c>
    </row>
    <row r="392" spans="1:5" ht="23.25" customHeight="1" x14ac:dyDescent="0.2">
      <c r="A392" s="524" t="s">
        <v>388</v>
      </c>
      <c r="B392" s="502" t="s">
        <v>389</v>
      </c>
      <c r="C392" s="510">
        <v>0</v>
      </c>
    </row>
    <row r="393" spans="1:5" ht="23.25" customHeight="1" x14ac:dyDescent="0.2">
      <c r="A393" s="524" t="s">
        <v>1173</v>
      </c>
      <c r="B393" s="502" t="s">
        <v>1174</v>
      </c>
      <c r="C393" s="510">
        <v>0</v>
      </c>
    </row>
    <row r="394" spans="1:5" ht="23.25" customHeight="1" x14ac:dyDescent="0.2">
      <c r="A394" s="524" t="s">
        <v>503</v>
      </c>
      <c r="B394" s="502" t="s">
        <v>1511</v>
      </c>
      <c r="C394" s="510">
        <v>0</v>
      </c>
    </row>
    <row r="395" spans="1:5" ht="23.25" customHeight="1" x14ac:dyDescent="0.2">
      <c r="A395" s="524" t="s">
        <v>948</v>
      </c>
      <c r="B395" s="502" t="s">
        <v>949</v>
      </c>
      <c r="C395" s="510">
        <v>0</v>
      </c>
    </row>
    <row r="396" spans="1:5" ht="23.25" customHeight="1" x14ac:dyDescent="0.2">
      <c r="A396" s="524" t="s">
        <v>504</v>
      </c>
      <c r="B396" s="502" t="s">
        <v>505</v>
      </c>
      <c r="C396" s="510">
        <v>0</v>
      </c>
    </row>
    <row r="397" spans="1:5" ht="23.25" customHeight="1" x14ac:dyDescent="0.2">
      <c r="A397" s="524" t="s">
        <v>950</v>
      </c>
      <c r="B397" s="502" t="s">
        <v>951</v>
      </c>
      <c r="C397" s="510">
        <v>0</v>
      </c>
    </row>
    <row r="398" spans="1:5" ht="23.25" customHeight="1" x14ac:dyDescent="0.2">
      <c r="A398" s="524" t="s">
        <v>506</v>
      </c>
      <c r="B398" s="502" t="s">
        <v>507</v>
      </c>
      <c r="C398" s="510">
        <v>0</v>
      </c>
    </row>
    <row r="399" spans="1:5" ht="23.25" customHeight="1" x14ac:dyDescent="0.2">
      <c r="A399" s="524" t="s">
        <v>508</v>
      </c>
      <c r="B399" s="502" t="s">
        <v>509</v>
      </c>
      <c r="C399" s="510">
        <v>0</v>
      </c>
    </row>
    <row r="400" spans="1:5" ht="23.25" customHeight="1" x14ac:dyDescent="0.2">
      <c r="A400" s="524" t="s">
        <v>510</v>
      </c>
      <c r="B400" s="502" t="s">
        <v>511</v>
      </c>
      <c r="C400" s="510">
        <v>0</v>
      </c>
    </row>
    <row r="401" spans="1:3" ht="23.25" customHeight="1" x14ac:dyDescent="0.2">
      <c r="A401" s="524" t="s">
        <v>512</v>
      </c>
      <c r="B401" s="502" t="s">
        <v>1512</v>
      </c>
      <c r="C401" s="512">
        <v>2195795</v>
      </c>
    </row>
    <row r="402" spans="1:3" ht="23.25" customHeight="1" x14ac:dyDescent="0.2">
      <c r="A402" s="524" t="s">
        <v>513</v>
      </c>
      <c r="B402" s="502" t="s">
        <v>514</v>
      </c>
      <c r="C402" s="510">
        <v>0</v>
      </c>
    </row>
    <row r="403" spans="1:3" ht="23.25" customHeight="1" x14ac:dyDescent="0.2">
      <c r="A403" s="524" t="s">
        <v>952</v>
      </c>
      <c r="B403" s="502" t="s">
        <v>953</v>
      </c>
      <c r="C403" s="510">
        <v>0</v>
      </c>
    </row>
    <row r="404" spans="1:3" ht="23.25" customHeight="1" x14ac:dyDescent="0.2">
      <c r="A404" s="524" t="s">
        <v>515</v>
      </c>
      <c r="B404" s="502" t="s">
        <v>1513</v>
      </c>
      <c r="C404" s="512">
        <v>9000000</v>
      </c>
    </row>
    <row r="405" spans="1:3" ht="23.25" customHeight="1" x14ac:dyDescent="0.2">
      <c r="A405" s="524" t="s">
        <v>516</v>
      </c>
      <c r="B405" s="502" t="s">
        <v>1514</v>
      </c>
      <c r="C405" s="512">
        <v>2800000</v>
      </c>
    </row>
    <row r="406" spans="1:3" ht="23.25" customHeight="1" x14ac:dyDescent="0.2">
      <c r="A406" s="524" t="s">
        <v>1175</v>
      </c>
      <c r="B406" s="502" t="s">
        <v>1176</v>
      </c>
      <c r="C406" s="510">
        <v>0</v>
      </c>
    </row>
    <row r="407" spans="1:3" ht="23.25" customHeight="1" x14ac:dyDescent="0.2">
      <c r="A407" s="524" t="s">
        <v>954</v>
      </c>
      <c r="B407" s="502" t="s">
        <v>955</v>
      </c>
      <c r="C407" s="510">
        <v>0</v>
      </c>
    </row>
    <row r="408" spans="1:3" ht="23.25" customHeight="1" x14ac:dyDescent="0.2">
      <c r="A408" s="524" t="s">
        <v>517</v>
      </c>
      <c r="B408" s="502" t="s">
        <v>518</v>
      </c>
      <c r="C408" s="510">
        <v>0</v>
      </c>
    </row>
    <row r="409" spans="1:3" ht="23.25" customHeight="1" x14ac:dyDescent="0.2">
      <c r="A409" s="524" t="s">
        <v>519</v>
      </c>
      <c r="B409" s="502" t="s">
        <v>520</v>
      </c>
      <c r="C409" s="510">
        <v>0</v>
      </c>
    </row>
    <row r="410" spans="1:3" ht="23.25" customHeight="1" x14ac:dyDescent="0.2">
      <c r="A410" s="524" t="s">
        <v>956</v>
      </c>
      <c r="B410" s="502" t="s">
        <v>957</v>
      </c>
      <c r="C410" s="510">
        <v>0</v>
      </c>
    </row>
    <row r="411" spans="1:3" ht="23.25" customHeight="1" x14ac:dyDescent="0.2">
      <c r="A411" s="524" t="s">
        <v>958</v>
      </c>
      <c r="B411" s="502" t="s">
        <v>959</v>
      </c>
      <c r="C411" s="510">
        <v>0</v>
      </c>
    </row>
    <row r="412" spans="1:3" ht="23.25" customHeight="1" x14ac:dyDescent="0.2">
      <c r="A412" s="524" t="s">
        <v>960</v>
      </c>
      <c r="B412" s="502" t="s">
        <v>961</v>
      </c>
      <c r="C412" s="510">
        <v>0</v>
      </c>
    </row>
    <row r="413" spans="1:3" ht="23.25" customHeight="1" x14ac:dyDescent="0.2">
      <c r="A413" s="524" t="s">
        <v>962</v>
      </c>
      <c r="B413" s="502" t="s">
        <v>963</v>
      </c>
      <c r="C413" s="510">
        <v>0</v>
      </c>
    </row>
    <row r="414" spans="1:3" ht="23.25" customHeight="1" x14ac:dyDescent="0.2">
      <c r="A414" s="524" t="s">
        <v>964</v>
      </c>
      <c r="B414" s="502" t="s">
        <v>965</v>
      </c>
      <c r="C414" s="510">
        <v>0</v>
      </c>
    </row>
    <row r="415" spans="1:3" ht="23.25" customHeight="1" x14ac:dyDescent="0.2">
      <c r="A415" s="524" t="s">
        <v>966</v>
      </c>
      <c r="B415" s="502" t="s">
        <v>271</v>
      </c>
      <c r="C415" s="510">
        <v>0</v>
      </c>
    </row>
    <row r="416" spans="1:3" ht="23.25" customHeight="1" x14ac:dyDescent="0.2">
      <c r="A416" s="524" t="s">
        <v>967</v>
      </c>
      <c r="B416" s="502" t="s">
        <v>272</v>
      </c>
      <c r="C416" s="510">
        <v>0</v>
      </c>
    </row>
    <row r="417" spans="1:3" ht="23.25" customHeight="1" x14ac:dyDescent="0.2">
      <c r="A417" s="524" t="s">
        <v>968</v>
      </c>
      <c r="B417" s="502" t="s">
        <v>273</v>
      </c>
      <c r="C417" s="510">
        <v>0</v>
      </c>
    </row>
    <row r="418" spans="1:3" ht="23.25" customHeight="1" x14ac:dyDescent="0.2">
      <c r="A418" s="524" t="s">
        <v>969</v>
      </c>
      <c r="B418" s="502" t="s">
        <v>970</v>
      </c>
      <c r="C418" s="510">
        <v>0</v>
      </c>
    </row>
    <row r="419" spans="1:3" ht="23.25" customHeight="1" x14ac:dyDescent="0.2">
      <c r="A419" s="524" t="s">
        <v>971</v>
      </c>
      <c r="B419" s="502" t="s">
        <v>276</v>
      </c>
      <c r="C419" s="510">
        <v>0</v>
      </c>
    </row>
    <row r="420" spans="1:3" ht="23.25" customHeight="1" x14ac:dyDescent="0.2">
      <c r="A420" s="524" t="s">
        <v>413</v>
      </c>
      <c r="B420" s="502" t="s">
        <v>414</v>
      </c>
      <c r="C420" s="510">
        <v>629812.15</v>
      </c>
    </row>
    <row r="421" spans="1:3" ht="23.25" customHeight="1" x14ac:dyDescent="0.2">
      <c r="A421" s="524" t="s">
        <v>415</v>
      </c>
      <c r="B421" s="502" t="s">
        <v>416</v>
      </c>
      <c r="C421" s="510">
        <v>0</v>
      </c>
    </row>
    <row r="422" spans="1:3" ht="23.25" customHeight="1" x14ac:dyDescent="0.2">
      <c r="A422" s="524" t="s">
        <v>417</v>
      </c>
      <c r="B422" s="502" t="s">
        <v>418</v>
      </c>
      <c r="C422" s="510">
        <v>1920444.13</v>
      </c>
    </row>
    <row r="423" spans="1:3" ht="23.25" customHeight="1" x14ac:dyDescent="0.2">
      <c r="A423" s="524" t="s">
        <v>419</v>
      </c>
      <c r="B423" s="502" t="s">
        <v>420</v>
      </c>
      <c r="C423" s="510">
        <v>0</v>
      </c>
    </row>
    <row r="424" spans="1:3" ht="23.25" customHeight="1" x14ac:dyDescent="0.2">
      <c r="A424" s="524" t="s">
        <v>421</v>
      </c>
      <c r="B424" s="502" t="s">
        <v>422</v>
      </c>
      <c r="C424" s="510">
        <v>0</v>
      </c>
    </row>
    <row r="425" spans="1:3" ht="23.25" customHeight="1" x14ac:dyDescent="0.2">
      <c r="A425" s="524" t="s">
        <v>423</v>
      </c>
      <c r="B425" s="502" t="s">
        <v>424</v>
      </c>
      <c r="C425" s="510">
        <v>0</v>
      </c>
    </row>
    <row r="426" spans="1:3" ht="23.25" customHeight="1" x14ac:dyDescent="0.2">
      <c r="A426" s="524" t="s">
        <v>425</v>
      </c>
      <c r="B426" s="502" t="s">
        <v>426</v>
      </c>
      <c r="C426" s="510">
        <v>0</v>
      </c>
    </row>
    <row r="427" spans="1:3" ht="23.25" customHeight="1" x14ac:dyDescent="0.2">
      <c r="A427" s="524" t="s">
        <v>427</v>
      </c>
      <c r="B427" s="502" t="s">
        <v>428</v>
      </c>
      <c r="C427" s="510">
        <v>0</v>
      </c>
    </row>
    <row r="428" spans="1:3" ht="23.25" customHeight="1" x14ac:dyDescent="0.2">
      <c r="A428" s="524" t="s">
        <v>429</v>
      </c>
      <c r="B428" s="502" t="s">
        <v>430</v>
      </c>
      <c r="C428" s="510">
        <v>0</v>
      </c>
    </row>
    <row r="429" spans="1:3" ht="23.25" customHeight="1" x14ac:dyDescent="0.2">
      <c r="A429" s="524" t="s">
        <v>431</v>
      </c>
      <c r="B429" s="502" t="s">
        <v>432</v>
      </c>
      <c r="C429" s="510">
        <v>0</v>
      </c>
    </row>
    <row r="430" spans="1:3" ht="23.25" customHeight="1" x14ac:dyDescent="0.2">
      <c r="A430" s="524" t="s">
        <v>433</v>
      </c>
      <c r="B430" s="502" t="s">
        <v>434</v>
      </c>
      <c r="C430" s="510">
        <v>0</v>
      </c>
    </row>
    <row r="431" spans="1:3" ht="23.25" customHeight="1" x14ac:dyDescent="0.2">
      <c r="A431" s="524" t="s">
        <v>435</v>
      </c>
      <c r="B431" s="502" t="s">
        <v>436</v>
      </c>
      <c r="C431" s="510">
        <v>0</v>
      </c>
    </row>
    <row r="432" spans="1:3" ht="23.25" customHeight="1" x14ac:dyDescent="0.2">
      <c r="A432" s="524" t="s">
        <v>437</v>
      </c>
      <c r="B432" s="502" t="s">
        <v>438</v>
      </c>
      <c r="C432" s="510">
        <v>0</v>
      </c>
    </row>
    <row r="433" spans="1:3" ht="23.25" customHeight="1" x14ac:dyDescent="0.2">
      <c r="A433" s="524" t="s">
        <v>439</v>
      </c>
      <c r="B433" s="502" t="s">
        <v>440</v>
      </c>
      <c r="C433" s="510">
        <v>0</v>
      </c>
    </row>
    <row r="434" spans="1:3" ht="23.25" customHeight="1" x14ac:dyDescent="0.2">
      <c r="A434" s="524" t="s">
        <v>441</v>
      </c>
      <c r="B434" s="502" t="s">
        <v>442</v>
      </c>
      <c r="C434" s="510">
        <v>0</v>
      </c>
    </row>
    <row r="435" spans="1:3" ht="23.25" customHeight="1" x14ac:dyDescent="0.2">
      <c r="A435" s="524" t="s">
        <v>443</v>
      </c>
      <c r="B435" s="502" t="s">
        <v>444</v>
      </c>
      <c r="C435" s="510">
        <v>0</v>
      </c>
    </row>
    <row r="436" spans="1:3" ht="23.25" customHeight="1" x14ac:dyDescent="0.2">
      <c r="A436" s="524" t="s">
        <v>445</v>
      </c>
      <c r="B436" s="502" t="s">
        <v>446</v>
      </c>
      <c r="C436" s="510">
        <v>0</v>
      </c>
    </row>
    <row r="437" spans="1:3" ht="23.25" customHeight="1" x14ac:dyDescent="0.2">
      <c r="A437" s="524" t="s">
        <v>972</v>
      </c>
      <c r="B437" s="502" t="s">
        <v>973</v>
      </c>
      <c r="C437" s="510">
        <v>0</v>
      </c>
    </row>
    <row r="438" spans="1:3" ht="23.25" customHeight="1" x14ac:dyDescent="0.2">
      <c r="A438" s="524" t="s">
        <v>447</v>
      </c>
      <c r="B438" s="502" t="s">
        <v>448</v>
      </c>
      <c r="C438" s="510">
        <v>0</v>
      </c>
    </row>
    <row r="439" spans="1:3" ht="23.25" customHeight="1" x14ac:dyDescent="0.2">
      <c r="A439" s="524" t="s">
        <v>974</v>
      </c>
      <c r="B439" s="502" t="s">
        <v>975</v>
      </c>
      <c r="C439" s="510">
        <v>0</v>
      </c>
    </row>
    <row r="440" spans="1:3" ht="23.25" customHeight="1" x14ac:dyDescent="0.2">
      <c r="A440" s="524" t="s">
        <v>976</v>
      </c>
      <c r="B440" s="502" t="s">
        <v>977</v>
      </c>
      <c r="C440" s="510">
        <v>0</v>
      </c>
    </row>
    <row r="441" spans="1:3" ht="23.25" customHeight="1" x14ac:dyDescent="0.2">
      <c r="A441" s="524" t="s">
        <v>978</v>
      </c>
      <c r="B441" s="502" t="s">
        <v>979</v>
      </c>
      <c r="C441" s="510">
        <v>0</v>
      </c>
    </row>
    <row r="442" spans="1:3" ht="23.25" customHeight="1" x14ac:dyDescent="0.2">
      <c r="A442" s="524" t="s">
        <v>449</v>
      </c>
      <c r="B442" s="502" t="s">
        <v>450</v>
      </c>
      <c r="C442" s="510">
        <v>0</v>
      </c>
    </row>
    <row r="443" spans="1:3" ht="23.25" customHeight="1" x14ac:dyDescent="0.2">
      <c r="A443" s="524" t="s">
        <v>451</v>
      </c>
      <c r="B443" s="502" t="s">
        <v>452</v>
      </c>
      <c r="C443" s="510">
        <v>0</v>
      </c>
    </row>
    <row r="444" spans="1:3" ht="23.25" customHeight="1" x14ac:dyDescent="0.2">
      <c r="A444" s="524" t="s">
        <v>1177</v>
      </c>
      <c r="B444" s="502" t="s">
        <v>1178</v>
      </c>
      <c r="C444" s="510">
        <v>0</v>
      </c>
    </row>
    <row r="445" spans="1:3" ht="23.25" customHeight="1" x14ac:dyDescent="0.2">
      <c r="A445" s="524" t="s">
        <v>453</v>
      </c>
      <c r="B445" s="502" t="s">
        <v>454</v>
      </c>
      <c r="C445" s="510">
        <v>0</v>
      </c>
    </row>
    <row r="446" spans="1:3" ht="23.25" customHeight="1" x14ac:dyDescent="0.2">
      <c r="A446" s="524" t="s">
        <v>455</v>
      </c>
      <c r="B446" s="502" t="s">
        <v>456</v>
      </c>
      <c r="C446" s="510">
        <v>0</v>
      </c>
    </row>
    <row r="447" spans="1:3" ht="23.25" customHeight="1" x14ac:dyDescent="0.2">
      <c r="A447" s="524" t="s">
        <v>457</v>
      </c>
      <c r="B447" s="502" t="s">
        <v>458</v>
      </c>
      <c r="C447" s="510">
        <v>200003.13</v>
      </c>
    </row>
    <row r="448" spans="1:3" ht="23.25" customHeight="1" x14ac:dyDescent="0.2">
      <c r="A448" s="524" t="s">
        <v>459</v>
      </c>
      <c r="B448" s="502" t="s">
        <v>460</v>
      </c>
      <c r="C448" s="510">
        <v>0</v>
      </c>
    </row>
    <row r="449" spans="1:3" ht="23.25" customHeight="1" x14ac:dyDescent="0.2">
      <c r="A449" s="524" t="s">
        <v>461</v>
      </c>
      <c r="B449" s="502" t="s">
        <v>462</v>
      </c>
      <c r="C449" s="510">
        <v>427354.15</v>
      </c>
    </row>
    <row r="450" spans="1:3" ht="23.25" customHeight="1" x14ac:dyDescent="0.2">
      <c r="A450" s="524" t="s">
        <v>463</v>
      </c>
      <c r="B450" s="502" t="s">
        <v>464</v>
      </c>
      <c r="C450" s="510">
        <v>0</v>
      </c>
    </row>
    <row r="451" spans="1:3" ht="23.25" customHeight="1" x14ac:dyDescent="0.2">
      <c r="A451" s="524" t="s">
        <v>465</v>
      </c>
      <c r="B451" s="502" t="s">
        <v>466</v>
      </c>
      <c r="C451" s="510">
        <v>13438.05</v>
      </c>
    </row>
    <row r="452" spans="1:3" ht="23.25" customHeight="1" x14ac:dyDescent="0.2">
      <c r="A452" s="524" t="s">
        <v>467</v>
      </c>
      <c r="B452" s="502" t="s">
        <v>468</v>
      </c>
      <c r="C452" s="510">
        <v>24783.24</v>
      </c>
    </row>
    <row r="453" spans="1:3" ht="23.25" customHeight="1" x14ac:dyDescent="0.2">
      <c r="A453" s="524" t="s">
        <v>469</v>
      </c>
      <c r="B453" s="502" t="s">
        <v>470</v>
      </c>
      <c r="C453" s="510">
        <v>0</v>
      </c>
    </row>
    <row r="454" spans="1:3" ht="23.25" customHeight="1" x14ac:dyDescent="0.2">
      <c r="A454" s="524" t="s">
        <v>471</v>
      </c>
      <c r="B454" s="502" t="s">
        <v>472</v>
      </c>
      <c r="C454" s="510">
        <v>0</v>
      </c>
    </row>
    <row r="455" spans="1:3" ht="23.25" customHeight="1" x14ac:dyDescent="0.2">
      <c r="A455" s="524" t="s">
        <v>473</v>
      </c>
      <c r="B455" s="502" t="s">
        <v>474</v>
      </c>
      <c r="C455" s="510">
        <v>247064.35</v>
      </c>
    </row>
    <row r="456" spans="1:3" ht="23.25" customHeight="1" x14ac:dyDescent="0.2">
      <c r="A456" s="524" t="s">
        <v>475</v>
      </c>
      <c r="B456" s="502" t="s">
        <v>476</v>
      </c>
      <c r="C456" s="510">
        <v>362677.76000000001</v>
      </c>
    </row>
    <row r="457" spans="1:3" ht="23.25" customHeight="1" x14ac:dyDescent="0.2">
      <c r="A457" s="524" t="s">
        <v>477</v>
      </c>
      <c r="B457" s="502" t="s">
        <v>478</v>
      </c>
      <c r="C457" s="510">
        <v>1121761.18</v>
      </c>
    </row>
    <row r="458" spans="1:3" ht="23.25" customHeight="1" x14ac:dyDescent="0.2">
      <c r="A458" s="524" t="s">
        <v>479</v>
      </c>
      <c r="B458" s="502" t="s">
        <v>480</v>
      </c>
      <c r="C458" s="510">
        <v>1304.9000000000001</v>
      </c>
    </row>
    <row r="459" spans="1:3" ht="23.25" customHeight="1" x14ac:dyDescent="0.2">
      <c r="A459" s="524" t="s">
        <v>481</v>
      </c>
      <c r="B459" s="502" t="s">
        <v>482</v>
      </c>
      <c r="C459" s="510">
        <v>34687.35</v>
      </c>
    </row>
    <row r="460" spans="1:3" ht="23.25" customHeight="1" x14ac:dyDescent="0.2">
      <c r="A460" s="524" t="s">
        <v>483</v>
      </c>
      <c r="B460" s="502" t="s">
        <v>484</v>
      </c>
      <c r="C460" s="510">
        <v>1166.3499999999999</v>
      </c>
    </row>
    <row r="461" spans="1:3" ht="23.25" customHeight="1" x14ac:dyDescent="0.2">
      <c r="A461" s="524" t="s">
        <v>485</v>
      </c>
      <c r="B461" s="502" t="s">
        <v>486</v>
      </c>
      <c r="C461" s="510">
        <v>0</v>
      </c>
    </row>
    <row r="462" spans="1:3" ht="23.25" customHeight="1" x14ac:dyDescent="0.2">
      <c r="A462" s="524" t="s">
        <v>487</v>
      </c>
      <c r="B462" s="502" t="s">
        <v>488</v>
      </c>
      <c r="C462" s="510">
        <v>4447084.33</v>
      </c>
    </row>
    <row r="463" spans="1:3" ht="23.25" customHeight="1" x14ac:dyDescent="0.2">
      <c r="A463" s="524" t="s">
        <v>489</v>
      </c>
      <c r="B463" s="502" t="s">
        <v>490</v>
      </c>
      <c r="C463" s="510">
        <v>626500.75</v>
      </c>
    </row>
    <row r="464" spans="1:3" ht="23.25" customHeight="1" x14ac:dyDescent="0.2">
      <c r="A464" s="524" t="s">
        <v>491</v>
      </c>
      <c r="B464" s="502" t="s">
        <v>492</v>
      </c>
      <c r="C464" s="510">
        <v>45537.56</v>
      </c>
    </row>
    <row r="465" spans="1:3" ht="23.25" customHeight="1" x14ac:dyDescent="0.2">
      <c r="A465" s="524" t="s">
        <v>493</v>
      </c>
      <c r="B465" s="502" t="s">
        <v>494</v>
      </c>
      <c r="C465" s="510">
        <v>18631.41</v>
      </c>
    </row>
    <row r="466" spans="1:3" ht="23.25" customHeight="1" x14ac:dyDescent="0.2">
      <c r="A466" s="524" t="s">
        <v>495</v>
      </c>
      <c r="B466" s="502" t="s">
        <v>496</v>
      </c>
      <c r="C466" s="510">
        <v>0</v>
      </c>
    </row>
    <row r="467" spans="1:3" ht="23.25" customHeight="1" x14ac:dyDescent="0.2">
      <c r="A467" s="524" t="s">
        <v>1179</v>
      </c>
      <c r="B467" s="502" t="s">
        <v>1180</v>
      </c>
      <c r="C467" s="510">
        <v>0</v>
      </c>
    </row>
    <row r="468" spans="1:3" ht="23.25" customHeight="1" x14ac:dyDescent="0.2">
      <c r="A468" s="524" t="s">
        <v>497</v>
      </c>
      <c r="B468" s="502" t="s">
        <v>498</v>
      </c>
      <c r="C468" s="510">
        <v>0</v>
      </c>
    </row>
    <row r="469" spans="1:3" ht="23.25" customHeight="1" x14ac:dyDescent="0.2">
      <c r="A469" s="524" t="s">
        <v>499</v>
      </c>
      <c r="B469" s="502" t="s">
        <v>500</v>
      </c>
      <c r="C469" s="510">
        <v>0</v>
      </c>
    </row>
    <row r="470" spans="1:3" ht="23.25" customHeight="1" x14ac:dyDescent="0.2">
      <c r="A470" s="524" t="s">
        <v>501</v>
      </c>
      <c r="B470" s="502" t="s">
        <v>502</v>
      </c>
      <c r="C470" s="510">
        <v>0</v>
      </c>
    </row>
    <row r="471" spans="1:3" ht="23.25" customHeight="1" x14ac:dyDescent="0.2">
      <c r="A471" s="524" t="s">
        <v>1181</v>
      </c>
      <c r="B471" s="502" t="s">
        <v>1182</v>
      </c>
      <c r="C471" s="510">
        <v>0</v>
      </c>
    </row>
    <row r="472" spans="1:3" ht="23.25" customHeight="1" x14ac:dyDescent="0.2">
      <c r="A472" s="524" t="s">
        <v>1183</v>
      </c>
      <c r="B472" s="502" t="s">
        <v>1184</v>
      </c>
      <c r="C472" s="510">
        <v>0</v>
      </c>
    </row>
    <row r="473" spans="1:3" ht="23.25" customHeight="1" x14ac:dyDescent="0.2">
      <c r="A473" s="524" t="s">
        <v>1185</v>
      </c>
      <c r="B473" s="502" t="s">
        <v>1186</v>
      </c>
      <c r="C473" s="510">
        <v>0</v>
      </c>
    </row>
    <row r="474" spans="1:3" ht="23.25" customHeight="1" x14ac:dyDescent="0.2">
      <c r="A474" s="524" t="s">
        <v>1187</v>
      </c>
      <c r="B474" s="502" t="s">
        <v>1188</v>
      </c>
      <c r="C474" s="510">
        <v>0</v>
      </c>
    </row>
    <row r="475" spans="1:3" ht="23.25" customHeight="1" x14ac:dyDescent="0.2">
      <c r="A475" s="524" t="s">
        <v>1189</v>
      </c>
      <c r="B475" s="502" t="s">
        <v>1190</v>
      </c>
      <c r="C475" s="510">
        <v>0</v>
      </c>
    </row>
    <row r="476" spans="1:3" ht="23.25" customHeight="1" x14ac:dyDescent="0.2">
      <c r="A476" s="524" t="s">
        <v>521</v>
      </c>
      <c r="B476" s="502" t="s">
        <v>522</v>
      </c>
      <c r="C476" s="510">
        <v>0</v>
      </c>
    </row>
    <row r="477" spans="1:3" ht="23.25" customHeight="1" x14ac:dyDescent="0.2">
      <c r="A477" s="524" t="s">
        <v>523</v>
      </c>
      <c r="B477" s="502" t="s">
        <v>524</v>
      </c>
      <c r="C477" s="510">
        <v>0</v>
      </c>
    </row>
    <row r="478" spans="1:3" ht="23.25" customHeight="1" x14ac:dyDescent="0.2">
      <c r="A478" s="524" t="s">
        <v>980</v>
      </c>
      <c r="B478" s="502" t="s">
        <v>981</v>
      </c>
      <c r="C478" s="510">
        <v>0</v>
      </c>
    </row>
    <row r="479" spans="1:3" ht="23.25" customHeight="1" x14ac:dyDescent="0.2">
      <c r="A479" s="524" t="s">
        <v>525</v>
      </c>
      <c r="B479" s="502" t="s">
        <v>1515</v>
      </c>
      <c r="C479" s="510">
        <v>0</v>
      </c>
    </row>
    <row r="480" spans="1:3" ht="23.25" customHeight="1" x14ac:dyDescent="0.2">
      <c r="A480" s="524" t="s">
        <v>1191</v>
      </c>
      <c r="B480" s="502" t="s">
        <v>1192</v>
      </c>
      <c r="C480" s="510">
        <v>0</v>
      </c>
    </row>
    <row r="481" spans="1:3" ht="23.25" customHeight="1" x14ac:dyDescent="0.2">
      <c r="A481" s="524" t="s">
        <v>526</v>
      </c>
      <c r="B481" s="502" t="s">
        <v>527</v>
      </c>
      <c r="C481" s="510">
        <v>0</v>
      </c>
    </row>
    <row r="482" spans="1:3" ht="23.25" customHeight="1" x14ac:dyDescent="0.2">
      <c r="A482" s="524" t="s">
        <v>528</v>
      </c>
      <c r="B482" s="502" t="s">
        <v>529</v>
      </c>
      <c r="C482" s="510">
        <v>0</v>
      </c>
    </row>
    <row r="483" spans="1:3" ht="23.25" customHeight="1" x14ac:dyDescent="0.2">
      <c r="A483" s="524" t="s">
        <v>1193</v>
      </c>
      <c r="B483" s="502" t="s">
        <v>1194</v>
      </c>
      <c r="C483" s="510">
        <v>0</v>
      </c>
    </row>
    <row r="484" spans="1:3" ht="23.25" customHeight="1" x14ac:dyDescent="0.2">
      <c r="A484" s="524" t="s">
        <v>1195</v>
      </c>
      <c r="B484" s="502" t="s">
        <v>1196</v>
      </c>
      <c r="C484" s="510">
        <v>0</v>
      </c>
    </row>
    <row r="485" spans="1:3" ht="23.25" customHeight="1" x14ac:dyDescent="0.2">
      <c r="A485" s="524" t="s">
        <v>1197</v>
      </c>
      <c r="B485" s="502" t="s">
        <v>1198</v>
      </c>
      <c r="C485" s="510">
        <v>0</v>
      </c>
    </row>
    <row r="486" spans="1:3" ht="23.25" customHeight="1" x14ac:dyDescent="0.2">
      <c r="A486" s="524" t="s">
        <v>1199</v>
      </c>
      <c r="B486" s="502" t="s">
        <v>1200</v>
      </c>
      <c r="C486" s="510">
        <v>0</v>
      </c>
    </row>
    <row r="487" spans="1:3" ht="23.25" customHeight="1" x14ac:dyDescent="0.2">
      <c r="A487" s="524" t="s">
        <v>1201</v>
      </c>
      <c r="B487" s="502" t="s">
        <v>1202</v>
      </c>
      <c r="C487" s="510">
        <v>0</v>
      </c>
    </row>
    <row r="488" spans="1:3" ht="23.25" customHeight="1" x14ac:dyDescent="0.2">
      <c r="A488" s="524" t="s">
        <v>1203</v>
      </c>
      <c r="B488" s="502" t="s">
        <v>1204</v>
      </c>
      <c r="C488" s="510">
        <v>0</v>
      </c>
    </row>
    <row r="489" spans="1:3" ht="23.25" customHeight="1" x14ac:dyDescent="0.2">
      <c r="A489" s="524" t="s">
        <v>1205</v>
      </c>
      <c r="B489" s="502" t="s">
        <v>1206</v>
      </c>
      <c r="C489" s="510">
        <v>0</v>
      </c>
    </row>
    <row r="490" spans="1:3" ht="23.25" customHeight="1" x14ac:dyDescent="0.2">
      <c r="A490" s="524" t="s">
        <v>530</v>
      </c>
      <c r="B490" s="502" t="s">
        <v>1516</v>
      </c>
      <c r="C490" s="510">
        <v>500000</v>
      </c>
    </row>
    <row r="491" spans="1:3" ht="23.25" customHeight="1" x14ac:dyDescent="0.2">
      <c r="A491" s="524" t="s">
        <v>531</v>
      </c>
      <c r="B491" s="502" t="s">
        <v>1517</v>
      </c>
      <c r="C491" s="510">
        <v>60000</v>
      </c>
    </row>
    <row r="492" spans="1:3" ht="23.25" customHeight="1" x14ac:dyDescent="0.2">
      <c r="A492" s="524" t="s">
        <v>982</v>
      </c>
      <c r="B492" s="502" t="s">
        <v>983</v>
      </c>
      <c r="C492" s="510">
        <v>0</v>
      </c>
    </row>
    <row r="493" spans="1:3" ht="23.25" customHeight="1" x14ac:dyDescent="0.2">
      <c r="A493" s="524" t="s">
        <v>532</v>
      </c>
      <c r="B493" s="502" t="s">
        <v>1518</v>
      </c>
      <c r="C493" s="510">
        <v>0</v>
      </c>
    </row>
    <row r="494" spans="1:3" ht="23.25" customHeight="1" x14ac:dyDescent="0.2">
      <c r="A494" s="524" t="s">
        <v>533</v>
      </c>
      <c r="B494" s="502" t="s">
        <v>1519</v>
      </c>
      <c r="C494" s="510">
        <v>0</v>
      </c>
    </row>
    <row r="495" spans="1:3" ht="23.25" customHeight="1" x14ac:dyDescent="0.2">
      <c r="A495" s="524" t="s">
        <v>1207</v>
      </c>
      <c r="B495" s="502" t="s">
        <v>1208</v>
      </c>
      <c r="C495" s="510">
        <v>0</v>
      </c>
    </row>
    <row r="496" spans="1:3" ht="23.25" customHeight="1" x14ac:dyDescent="0.2">
      <c r="A496" s="524" t="s">
        <v>534</v>
      </c>
      <c r="B496" s="502" t="s">
        <v>1520</v>
      </c>
      <c r="C496" s="510">
        <v>0</v>
      </c>
    </row>
    <row r="497" spans="1:3" ht="23.25" customHeight="1" x14ac:dyDescent="0.2">
      <c r="A497" s="524" t="s">
        <v>1209</v>
      </c>
      <c r="B497" s="502" t="s">
        <v>1210</v>
      </c>
      <c r="C497" s="510">
        <v>0</v>
      </c>
    </row>
    <row r="498" spans="1:3" ht="23.25" customHeight="1" x14ac:dyDescent="0.2">
      <c r="A498" s="524" t="s">
        <v>535</v>
      </c>
      <c r="B498" s="502" t="s">
        <v>1521</v>
      </c>
      <c r="C498" s="510">
        <v>0</v>
      </c>
    </row>
    <row r="499" spans="1:3" ht="23.25" customHeight="1" x14ac:dyDescent="0.2">
      <c r="A499" s="524" t="s">
        <v>536</v>
      </c>
      <c r="B499" s="502" t="s">
        <v>1522</v>
      </c>
      <c r="C499" s="510">
        <v>0</v>
      </c>
    </row>
    <row r="500" spans="1:3" ht="23.25" customHeight="1" x14ac:dyDescent="0.2">
      <c r="A500" s="524" t="s">
        <v>537</v>
      </c>
      <c r="B500" s="502" t="s">
        <v>1523</v>
      </c>
      <c r="C500" s="510">
        <v>0</v>
      </c>
    </row>
    <row r="501" spans="1:3" ht="23.25" customHeight="1" x14ac:dyDescent="0.2">
      <c r="A501" s="524" t="s">
        <v>538</v>
      </c>
      <c r="B501" s="502" t="s">
        <v>1524</v>
      </c>
      <c r="C501" s="510">
        <v>0</v>
      </c>
    </row>
    <row r="502" spans="1:3" ht="23.25" customHeight="1" x14ac:dyDescent="0.2">
      <c r="A502" s="524" t="s">
        <v>1211</v>
      </c>
      <c r="B502" s="502" t="s">
        <v>1212</v>
      </c>
      <c r="C502" s="510">
        <v>0</v>
      </c>
    </row>
    <row r="503" spans="1:3" ht="23.25" customHeight="1" x14ac:dyDescent="0.2">
      <c r="A503" s="524" t="s">
        <v>1213</v>
      </c>
      <c r="B503" s="502" t="s">
        <v>1214</v>
      </c>
      <c r="C503" s="510">
        <v>0</v>
      </c>
    </row>
    <row r="504" spans="1:3" ht="23.25" customHeight="1" x14ac:dyDescent="0.2">
      <c r="A504" s="524" t="s">
        <v>1215</v>
      </c>
      <c r="B504" s="502" t="s">
        <v>1216</v>
      </c>
      <c r="C504" s="510">
        <v>0</v>
      </c>
    </row>
    <row r="505" spans="1:3" ht="23.25" customHeight="1" x14ac:dyDescent="0.2">
      <c r="A505" s="524" t="s">
        <v>1217</v>
      </c>
      <c r="B505" s="502" t="s">
        <v>1218</v>
      </c>
      <c r="C505" s="510">
        <v>0</v>
      </c>
    </row>
    <row r="506" spans="1:3" ht="23.25" customHeight="1" x14ac:dyDescent="0.2">
      <c r="A506" s="524" t="s">
        <v>1219</v>
      </c>
      <c r="B506" s="502" t="s">
        <v>1220</v>
      </c>
      <c r="C506" s="510">
        <v>0</v>
      </c>
    </row>
    <row r="507" spans="1:3" ht="23.25" customHeight="1" x14ac:dyDescent="0.2">
      <c r="A507" s="524" t="s">
        <v>1221</v>
      </c>
      <c r="B507" s="502" t="s">
        <v>1222</v>
      </c>
      <c r="C507" s="510">
        <v>0</v>
      </c>
    </row>
    <row r="508" spans="1:3" ht="23.25" customHeight="1" x14ac:dyDescent="0.2">
      <c r="A508" s="524" t="s">
        <v>539</v>
      </c>
      <c r="B508" s="502" t="s">
        <v>1525</v>
      </c>
      <c r="C508" s="510">
        <v>0</v>
      </c>
    </row>
    <row r="509" spans="1:3" ht="23.25" customHeight="1" x14ac:dyDescent="0.2">
      <c r="A509" s="524" t="s">
        <v>1223</v>
      </c>
      <c r="B509" s="502" t="s">
        <v>1224</v>
      </c>
      <c r="C509" s="510">
        <v>0</v>
      </c>
    </row>
    <row r="510" spans="1:3" ht="23.25" customHeight="1" x14ac:dyDescent="0.2">
      <c r="A510" s="524" t="s">
        <v>1225</v>
      </c>
      <c r="B510" s="502" t="s">
        <v>1226</v>
      </c>
      <c r="C510" s="510">
        <v>0</v>
      </c>
    </row>
    <row r="511" spans="1:3" ht="23.25" customHeight="1" x14ac:dyDescent="0.2">
      <c r="A511" s="524" t="s">
        <v>540</v>
      </c>
      <c r="B511" s="502" t="s">
        <v>1526</v>
      </c>
      <c r="C511" s="510">
        <v>0</v>
      </c>
    </row>
    <row r="512" spans="1:3" ht="23.25" customHeight="1" x14ac:dyDescent="0.2">
      <c r="A512" s="524" t="s">
        <v>541</v>
      </c>
      <c r="B512" s="502" t="s">
        <v>1527</v>
      </c>
      <c r="C512" s="510">
        <v>0</v>
      </c>
    </row>
    <row r="513" spans="1:3" ht="23.25" customHeight="1" x14ac:dyDescent="0.2">
      <c r="A513" s="524" t="s">
        <v>542</v>
      </c>
      <c r="B513" s="502" t="s">
        <v>543</v>
      </c>
      <c r="C513" s="510">
        <v>0</v>
      </c>
    </row>
    <row r="514" spans="1:3" ht="23.25" customHeight="1" x14ac:dyDescent="0.2">
      <c r="A514" s="524" t="s">
        <v>1227</v>
      </c>
      <c r="B514" s="502" t="s">
        <v>1228</v>
      </c>
      <c r="C514" s="510">
        <v>0</v>
      </c>
    </row>
    <row r="515" spans="1:3" ht="23.25" customHeight="1" x14ac:dyDescent="0.2">
      <c r="A515" s="524" t="s">
        <v>544</v>
      </c>
      <c r="B515" s="502" t="s">
        <v>545</v>
      </c>
      <c r="C515" s="510">
        <v>0</v>
      </c>
    </row>
    <row r="516" spans="1:3" ht="23.25" customHeight="1" x14ac:dyDescent="0.2">
      <c r="A516" s="524" t="s">
        <v>1229</v>
      </c>
      <c r="B516" s="502" t="s">
        <v>1230</v>
      </c>
      <c r="C516" s="510">
        <v>0</v>
      </c>
    </row>
    <row r="517" spans="1:3" ht="23.25" customHeight="1" x14ac:dyDescent="0.2">
      <c r="A517" s="524" t="s">
        <v>1231</v>
      </c>
      <c r="B517" s="502" t="s">
        <v>1232</v>
      </c>
      <c r="C517" s="510">
        <v>0</v>
      </c>
    </row>
    <row r="518" spans="1:3" ht="23.25" customHeight="1" x14ac:dyDescent="0.2">
      <c r="A518" s="524" t="s">
        <v>1233</v>
      </c>
      <c r="B518" s="502" t="s">
        <v>1234</v>
      </c>
      <c r="C518" s="510">
        <v>0</v>
      </c>
    </row>
    <row r="519" spans="1:3" ht="23.25" customHeight="1" x14ac:dyDescent="0.2">
      <c r="A519" s="524" t="s">
        <v>1235</v>
      </c>
      <c r="B519" s="502" t="s">
        <v>1236</v>
      </c>
      <c r="C519" s="510">
        <v>0</v>
      </c>
    </row>
    <row r="520" spans="1:3" ht="23.25" customHeight="1" x14ac:dyDescent="0.2">
      <c r="A520" s="524" t="s">
        <v>1237</v>
      </c>
      <c r="B520" s="502" t="s">
        <v>1238</v>
      </c>
      <c r="C520" s="510">
        <v>0</v>
      </c>
    </row>
    <row r="521" spans="1:3" ht="23.25" customHeight="1" x14ac:dyDescent="0.2">
      <c r="A521" s="524" t="s">
        <v>1239</v>
      </c>
      <c r="B521" s="502" t="s">
        <v>1240</v>
      </c>
      <c r="C521" s="510">
        <v>0</v>
      </c>
    </row>
    <row r="522" spans="1:3" ht="23.25" customHeight="1" x14ac:dyDescent="0.2">
      <c r="A522" s="524" t="s">
        <v>1241</v>
      </c>
      <c r="B522" s="502" t="s">
        <v>1242</v>
      </c>
      <c r="C522" s="510">
        <v>0</v>
      </c>
    </row>
    <row r="523" spans="1:3" ht="23.25" customHeight="1" x14ac:dyDescent="0.2">
      <c r="A523" s="524" t="s">
        <v>1243</v>
      </c>
      <c r="B523" s="502" t="s">
        <v>1244</v>
      </c>
      <c r="C523" s="510">
        <v>0</v>
      </c>
    </row>
    <row r="524" spans="1:3" ht="23.25" customHeight="1" x14ac:dyDescent="0.2">
      <c r="A524" s="524" t="s">
        <v>546</v>
      </c>
      <c r="B524" s="502" t="s">
        <v>1528</v>
      </c>
      <c r="C524" s="510">
        <v>503761.59</v>
      </c>
    </row>
    <row r="525" spans="1:3" ht="23.25" customHeight="1" x14ac:dyDescent="0.2">
      <c r="A525" s="524" t="s">
        <v>547</v>
      </c>
      <c r="B525" s="502" t="s">
        <v>1529</v>
      </c>
      <c r="C525" s="510">
        <v>204222.8</v>
      </c>
    </row>
    <row r="526" spans="1:3" ht="23.25" customHeight="1" x14ac:dyDescent="0.2">
      <c r="A526" s="524" t="s">
        <v>984</v>
      </c>
      <c r="B526" s="502" t="s">
        <v>985</v>
      </c>
      <c r="C526" s="510">
        <v>0</v>
      </c>
    </row>
    <row r="527" spans="1:3" ht="23.25" customHeight="1" x14ac:dyDescent="0.2">
      <c r="A527" s="524" t="s">
        <v>1245</v>
      </c>
      <c r="B527" s="502" t="s">
        <v>1246</v>
      </c>
      <c r="C527" s="510">
        <v>0</v>
      </c>
    </row>
    <row r="528" spans="1:3" ht="23.25" customHeight="1" x14ac:dyDescent="0.2">
      <c r="A528" s="524" t="s">
        <v>1247</v>
      </c>
      <c r="B528" s="502" t="s">
        <v>1248</v>
      </c>
      <c r="C528" s="510">
        <v>0</v>
      </c>
    </row>
    <row r="529" spans="1:3" ht="23.25" customHeight="1" x14ac:dyDescent="0.2">
      <c r="A529" s="524" t="s">
        <v>1249</v>
      </c>
      <c r="B529" s="502" t="s">
        <v>1250</v>
      </c>
      <c r="C529" s="510">
        <v>0</v>
      </c>
    </row>
    <row r="530" spans="1:3" ht="23.25" customHeight="1" x14ac:dyDescent="0.2">
      <c r="A530" s="524" t="s">
        <v>548</v>
      </c>
      <c r="B530" s="502" t="s">
        <v>1530</v>
      </c>
      <c r="C530" s="510">
        <v>0</v>
      </c>
    </row>
    <row r="531" spans="1:3" ht="23.25" customHeight="1" x14ac:dyDescent="0.2">
      <c r="A531" s="524" t="s">
        <v>549</v>
      </c>
      <c r="B531" s="502" t="s">
        <v>1531</v>
      </c>
      <c r="C531" s="510">
        <v>0</v>
      </c>
    </row>
    <row r="532" spans="1:3" ht="23.25" customHeight="1" x14ac:dyDescent="0.2">
      <c r="A532" s="524" t="s">
        <v>550</v>
      </c>
      <c r="B532" s="502" t="s">
        <v>1532</v>
      </c>
      <c r="C532" s="510">
        <v>0</v>
      </c>
    </row>
    <row r="533" spans="1:3" ht="23.25" customHeight="1" x14ac:dyDescent="0.2">
      <c r="A533" s="524" t="s">
        <v>551</v>
      </c>
      <c r="B533" s="502" t="s">
        <v>1533</v>
      </c>
      <c r="C533" s="510">
        <v>0</v>
      </c>
    </row>
    <row r="534" spans="1:3" ht="23.25" customHeight="1" x14ac:dyDescent="0.2">
      <c r="A534" s="524" t="s">
        <v>552</v>
      </c>
      <c r="B534" s="502" t="s">
        <v>1534</v>
      </c>
      <c r="C534" s="510">
        <v>0</v>
      </c>
    </row>
    <row r="535" spans="1:3" ht="23.25" customHeight="1" x14ac:dyDescent="0.2">
      <c r="A535" s="524" t="s">
        <v>553</v>
      </c>
      <c r="B535" s="502" t="s">
        <v>1535</v>
      </c>
      <c r="C535" s="510">
        <v>0</v>
      </c>
    </row>
    <row r="536" spans="1:3" ht="23.25" customHeight="1" x14ac:dyDescent="0.2">
      <c r="A536" s="524" t="s">
        <v>1251</v>
      </c>
      <c r="B536" s="502" t="s">
        <v>1252</v>
      </c>
      <c r="C536" s="510">
        <v>0</v>
      </c>
    </row>
    <row r="537" spans="1:3" ht="23.25" customHeight="1" x14ac:dyDescent="0.2">
      <c r="A537" s="524" t="s">
        <v>1253</v>
      </c>
      <c r="B537" s="502" t="s">
        <v>1254</v>
      </c>
      <c r="C537" s="510">
        <v>0</v>
      </c>
    </row>
    <row r="538" spans="1:3" ht="23.25" customHeight="1" x14ac:dyDescent="0.2">
      <c r="A538" s="524" t="s">
        <v>1255</v>
      </c>
      <c r="B538" s="502" t="s">
        <v>1256</v>
      </c>
      <c r="C538" s="510">
        <v>0</v>
      </c>
    </row>
    <row r="539" spans="1:3" ht="23.25" customHeight="1" x14ac:dyDescent="0.2">
      <c r="A539" s="524" t="s">
        <v>1257</v>
      </c>
      <c r="B539" s="502" t="s">
        <v>1258</v>
      </c>
      <c r="C539" s="510">
        <v>0</v>
      </c>
    </row>
    <row r="540" spans="1:3" ht="23.25" customHeight="1" x14ac:dyDescent="0.2">
      <c r="A540" s="524" t="s">
        <v>1259</v>
      </c>
      <c r="B540" s="502" t="s">
        <v>1260</v>
      </c>
      <c r="C540" s="510">
        <v>0</v>
      </c>
    </row>
    <row r="541" spans="1:3" ht="23.25" customHeight="1" x14ac:dyDescent="0.2">
      <c r="A541" s="524" t="s">
        <v>1261</v>
      </c>
      <c r="B541" s="502" t="s">
        <v>1262</v>
      </c>
      <c r="C541" s="510">
        <v>0</v>
      </c>
    </row>
    <row r="542" spans="1:3" ht="23.25" customHeight="1" x14ac:dyDescent="0.2">
      <c r="A542" s="524" t="s">
        <v>1263</v>
      </c>
      <c r="B542" s="502" t="s">
        <v>1264</v>
      </c>
      <c r="C542" s="510">
        <v>0</v>
      </c>
    </row>
    <row r="543" spans="1:3" ht="23.25" customHeight="1" x14ac:dyDescent="0.2">
      <c r="A543" s="524" t="s">
        <v>1265</v>
      </c>
      <c r="B543" s="502" t="s">
        <v>1266</v>
      </c>
      <c r="C543" s="510">
        <v>0</v>
      </c>
    </row>
    <row r="544" spans="1:3" ht="23.25" customHeight="1" x14ac:dyDescent="0.2">
      <c r="A544" s="524" t="s">
        <v>1267</v>
      </c>
      <c r="B544" s="502" t="s">
        <v>1268</v>
      </c>
      <c r="C544" s="510">
        <v>0</v>
      </c>
    </row>
    <row r="545" spans="1:3" ht="23.25" customHeight="1" x14ac:dyDescent="0.2">
      <c r="A545" s="524" t="s">
        <v>1269</v>
      </c>
      <c r="B545" s="502" t="s">
        <v>1270</v>
      </c>
      <c r="C545" s="510">
        <v>0</v>
      </c>
    </row>
    <row r="546" spans="1:3" ht="23.25" customHeight="1" x14ac:dyDescent="0.2">
      <c r="A546" s="524" t="s">
        <v>1271</v>
      </c>
      <c r="B546" s="502" t="s">
        <v>1272</v>
      </c>
      <c r="C546" s="510">
        <v>0</v>
      </c>
    </row>
    <row r="547" spans="1:3" ht="23.25" customHeight="1" x14ac:dyDescent="0.2">
      <c r="A547" s="524" t="s">
        <v>554</v>
      </c>
      <c r="B547" s="502" t="s">
        <v>555</v>
      </c>
      <c r="C547" s="510">
        <v>0</v>
      </c>
    </row>
    <row r="548" spans="1:3" ht="23.25" customHeight="1" x14ac:dyDescent="0.2">
      <c r="A548" s="524" t="s">
        <v>556</v>
      </c>
      <c r="B548" s="502" t="s">
        <v>557</v>
      </c>
      <c r="C548" s="510">
        <v>0</v>
      </c>
    </row>
    <row r="549" spans="1:3" ht="23.25" customHeight="1" x14ac:dyDescent="0.2">
      <c r="A549" s="524" t="s">
        <v>558</v>
      </c>
      <c r="B549" s="502" t="s">
        <v>559</v>
      </c>
      <c r="C549" s="510">
        <v>0</v>
      </c>
    </row>
    <row r="550" spans="1:3" ht="23.25" customHeight="1" x14ac:dyDescent="0.2">
      <c r="A550" s="524" t="s">
        <v>560</v>
      </c>
      <c r="B550" s="502" t="s">
        <v>561</v>
      </c>
      <c r="C550" s="510">
        <v>0</v>
      </c>
    </row>
    <row r="551" spans="1:3" ht="23.25" customHeight="1" x14ac:dyDescent="0.2">
      <c r="A551" s="524" t="s">
        <v>562</v>
      </c>
      <c r="B551" s="502" t="s">
        <v>563</v>
      </c>
      <c r="C551" s="510">
        <v>0</v>
      </c>
    </row>
    <row r="552" spans="1:3" ht="23.25" customHeight="1" x14ac:dyDescent="0.2">
      <c r="A552" s="524" t="s">
        <v>564</v>
      </c>
      <c r="B552" s="502" t="s">
        <v>565</v>
      </c>
      <c r="C552" s="510">
        <v>0</v>
      </c>
    </row>
    <row r="553" spans="1:3" ht="23.25" customHeight="1" x14ac:dyDescent="0.2">
      <c r="A553" s="524" t="s">
        <v>566</v>
      </c>
      <c r="B553" s="502" t="s">
        <v>567</v>
      </c>
      <c r="C553" s="510">
        <v>0</v>
      </c>
    </row>
    <row r="554" spans="1:3" ht="23.25" customHeight="1" x14ac:dyDescent="0.2">
      <c r="A554" s="524" t="s">
        <v>568</v>
      </c>
      <c r="B554" s="502" t="s">
        <v>569</v>
      </c>
      <c r="C554" s="510">
        <v>0</v>
      </c>
    </row>
    <row r="555" spans="1:3" ht="23.25" customHeight="1" x14ac:dyDescent="0.2">
      <c r="A555" s="524" t="s">
        <v>570</v>
      </c>
      <c r="B555" s="502" t="s">
        <v>571</v>
      </c>
      <c r="C555" s="510">
        <v>0</v>
      </c>
    </row>
    <row r="556" spans="1:3" ht="23.25" customHeight="1" x14ac:dyDescent="0.2">
      <c r="A556" s="524" t="s">
        <v>572</v>
      </c>
      <c r="B556" s="502" t="s">
        <v>573</v>
      </c>
      <c r="C556" s="510">
        <v>0</v>
      </c>
    </row>
    <row r="557" spans="1:3" ht="23.25" customHeight="1" x14ac:dyDescent="0.2">
      <c r="A557" s="524" t="s">
        <v>574</v>
      </c>
      <c r="B557" s="502" t="s">
        <v>575</v>
      </c>
      <c r="C557" s="510">
        <v>0</v>
      </c>
    </row>
    <row r="558" spans="1:3" ht="23.25" customHeight="1" x14ac:dyDescent="0.2">
      <c r="A558" s="524" t="s">
        <v>576</v>
      </c>
      <c r="B558" s="502" t="s">
        <v>577</v>
      </c>
      <c r="C558" s="510">
        <v>0</v>
      </c>
    </row>
    <row r="559" spans="1:3" ht="23.25" customHeight="1" x14ac:dyDescent="0.2">
      <c r="A559" s="524" t="s">
        <v>578</v>
      </c>
      <c r="B559" s="502" t="s">
        <v>579</v>
      </c>
      <c r="C559" s="510">
        <v>0</v>
      </c>
    </row>
    <row r="560" spans="1:3" ht="23.25" customHeight="1" x14ac:dyDescent="0.2">
      <c r="A560" s="524" t="s">
        <v>580</v>
      </c>
      <c r="B560" s="502" t="s">
        <v>581</v>
      </c>
      <c r="C560" s="510">
        <v>0</v>
      </c>
    </row>
    <row r="561" spans="1:3" ht="23.25" customHeight="1" x14ac:dyDescent="0.2">
      <c r="A561" s="524" t="s">
        <v>582</v>
      </c>
      <c r="B561" s="502" t="s">
        <v>583</v>
      </c>
      <c r="C561" s="510">
        <v>0</v>
      </c>
    </row>
    <row r="562" spans="1:3" ht="23.25" customHeight="1" x14ac:dyDescent="0.2">
      <c r="A562" s="524" t="s">
        <v>1273</v>
      </c>
      <c r="B562" s="502" t="s">
        <v>1274</v>
      </c>
      <c r="C562" s="510">
        <v>0</v>
      </c>
    </row>
    <row r="563" spans="1:3" ht="23.25" customHeight="1" x14ac:dyDescent="0.2">
      <c r="A563" s="524" t="s">
        <v>1275</v>
      </c>
      <c r="B563" s="502" t="s">
        <v>1276</v>
      </c>
      <c r="C563" s="510">
        <v>0</v>
      </c>
    </row>
    <row r="564" spans="1:3" ht="23.25" customHeight="1" x14ac:dyDescent="0.2">
      <c r="A564" s="524" t="s">
        <v>1277</v>
      </c>
      <c r="B564" s="502" t="s">
        <v>1278</v>
      </c>
      <c r="C564" s="510">
        <v>0</v>
      </c>
    </row>
    <row r="565" spans="1:3" ht="23.25" customHeight="1" x14ac:dyDescent="0.2">
      <c r="A565" s="524" t="s">
        <v>584</v>
      </c>
      <c r="B565" s="502" t="s">
        <v>585</v>
      </c>
      <c r="C565" s="510">
        <v>0</v>
      </c>
    </row>
    <row r="566" spans="1:3" ht="23.25" customHeight="1" x14ac:dyDescent="0.2">
      <c r="A566" s="524" t="s">
        <v>586</v>
      </c>
      <c r="B566" s="502" t="s">
        <v>587</v>
      </c>
      <c r="C566" s="510">
        <v>0</v>
      </c>
    </row>
    <row r="567" spans="1:3" ht="23.25" customHeight="1" x14ac:dyDescent="0.2">
      <c r="A567" s="524" t="s">
        <v>1279</v>
      </c>
      <c r="B567" s="502" t="s">
        <v>1280</v>
      </c>
      <c r="C567" s="510">
        <v>0</v>
      </c>
    </row>
    <row r="568" spans="1:3" ht="23.25" customHeight="1" x14ac:dyDescent="0.2">
      <c r="A568" s="524" t="s">
        <v>588</v>
      </c>
      <c r="B568" s="502" t="s">
        <v>589</v>
      </c>
      <c r="C568" s="510">
        <v>0</v>
      </c>
    </row>
    <row r="569" spans="1:3" ht="23.25" customHeight="1" x14ac:dyDescent="0.2">
      <c r="A569" s="524" t="s">
        <v>590</v>
      </c>
      <c r="B569" s="502" t="s">
        <v>591</v>
      </c>
      <c r="C569" s="510">
        <v>0</v>
      </c>
    </row>
    <row r="570" spans="1:3" ht="23.25" customHeight="1" x14ac:dyDescent="0.2">
      <c r="A570" s="524" t="s">
        <v>592</v>
      </c>
      <c r="B570" s="502" t="s">
        <v>593</v>
      </c>
      <c r="C570" s="510">
        <v>0</v>
      </c>
    </row>
    <row r="571" spans="1:3" ht="23.25" customHeight="1" x14ac:dyDescent="0.2">
      <c r="A571" s="524" t="s">
        <v>986</v>
      </c>
      <c r="B571" s="502" t="s">
        <v>987</v>
      </c>
      <c r="C571" s="510">
        <v>0</v>
      </c>
    </row>
    <row r="572" spans="1:3" ht="23.25" customHeight="1" x14ac:dyDescent="0.2">
      <c r="A572" s="524" t="s">
        <v>988</v>
      </c>
      <c r="B572" s="502" t="s">
        <v>989</v>
      </c>
      <c r="C572" s="510">
        <v>0</v>
      </c>
    </row>
    <row r="573" spans="1:3" ht="23.25" customHeight="1" x14ac:dyDescent="0.2">
      <c r="A573" s="524" t="s">
        <v>990</v>
      </c>
      <c r="B573" s="502" t="s">
        <v>991</v>
      </c>
      <c r="C573" s="510">
        <v>0</v>
      </c>
    </row>
    <row r="574" spans="1:3" ht="23.25" customHeight="1" x14ac:dyDescent="0.2">
      <c r="A574" s="524" t="s">
        <v>594</v>
      </c>
      <c r="B574" s="502" t="s">
        <v>1536</v>
      </c>
      <c r="C574" s="510">
        <v>0</v>
      </c>
    </row>
    <row r="575" spans="1:3" ht="23.25" customHeight="1" x14ac:dyDescent="0.2">
      <c r="A575" s="524" t="s">
        <v>992</v>
      </c>
      <c r="B575" s="502" t="s">
        <v>993</v>
      </c>
      <c r="C575" s="510">
        <v>0</v>
      </c>
    </row>
    <row r="576" spans="1:3" ht="23.25" customHeight="1" x14ac:dyDescent="0.2">
      <c r="A576" s="524" t="s">
        <v>994</v>
      </c>
      <c r="B576" s="502" t="s">
        <v>995</v>
      </c>
      <c r="C576" s="510">
        <v>0</v>
      </c>
    </row>
    <row r="577" spans="1:3" ht="23.25" customHeight="1" x14ac:dyDescent="0.2">
      <c r="A577" s="524" t="s">
        <v>595</v>
      </c>
      <c r="B577" s="502" t="s">
        <v>1537</v>
      </c>
      <c r="C577" s="510">
        <v>0</v>
      </c>
    </row>
    <row r="578" spans="1:3" ht="23.25" customHeight="1" x14ac:dyDescent="0.2">
      <c r="A578" s="524" t="s">
        <v>1281</v>
      </c>
      <c r="B578" s="502" t="s">
        <v>1282</v>
      </c>
      <c r="C578" s="510">
        <v>0</v>
      </c>
    </row>
    <row r="579" spans="1:3" ht="23.25" customHeight="1" x14ac:dyDescent="0.2">
      <c r="A579" s="524" t="s">
        <v>1283</v>
      </c>
      <c r="B579" s="502" t="s">
        <v>1284</v>
      </c>
      <c r="C579" s="510">
        <v>0</v>
      </c>
    </row>
    <row r="580" spans="1:3" ht="23.25" customHeight="1" x14ac:dyDescent="0.2">
      <c r="A580" s="524" t="s">
        <v>1285</v>
      </c>
      <c r="B580" s="502" t="s">
        <v>1286</v>
      </c>
      <c r="C580" s="510">
        <v>0</v>
      </c>
    </row>
    <row r="581" spans="1:3" ht="23.25" customHeight="1" x14ac:dyDescent="0.2">
      <c r="A581" s="524" t="s">
        <v>1287</v>
      </c>
      <c r="B581" s="502" t="s">
        <v>1288</v>
      </c>
      <c r="C581" s="510">
        <v>0</v>
      </c>
    </row>
    <row r="582" spans="1:3" ht="23.25" customHeight="1" x14ac:dyDescent="0.2">
      <c r="A582" s="524" t="s">
        <v>1289</v>
      </c>
      <c r="B582" s="502" t="s">
        <v>1290</v>
      </c>
      <c r="C582" s="510">
        <v>0</v>
      </c>
    </row>
    <row r="583" spans="1:3" ht="23.25" customHeight="1" x14ac:dyDescent="0.2">
      <c r="A583" s="524" t="s">
        <v>1291</v>
      </c>
      <c r="B583" s="502" t="s">
        <v>596</v>
      </c>
      <c r="C583" s="510">
        <v>0</v>
      </c>
    </row>
    <row r="584" spans="1:3" ht="23.25" customHeight="1" x14ac:dyDescent="0.2">
      <c r="A584" s="524" t="s">
        <v>996</v>
      </c>
      <c r="B584" s="502" t="s">
        <v>596</v>
      </c>
      <c r="C584" s="510">
        <v>0</v>
      </c>
    </row>
    <row r="585" spans="1:3" ht="23.25" customHeight="1" x14ac:dyDescent="0.2">
      <c r="A585" s="524" t="s">
        <v>597</v>
      </c>
      <c r="B585" s="502" t="s">
        <v>598</v>
      </c>
      <c r="C585" s="510">
        <v>0</v>
      </c>
    </row>
    <row r="586" spans="1:3" ht="23.25" customHeight="1" x14ac:dyDescent="0.2">
      <c r="A586" s="524" t="s">
        <v>599</v>
      </c>
      <c r="B586" s="502" t="s">
        <v>600</v>
      </c>
      <c r="C586" s="510">
        <v>100000</v>
      </c>
    </row>
    <row r="587" spans="1:3" ht="23.25" customHeight="1" x14ac:dyDescent="0.2">
      <c r="A587" s="524" t="s">
        <v>1292</v>
      </c>
      <c r="B587" s="502" t="s">
        <v>1293</v>
      </c>
      <c r="C587" s="510">
        <v>0</v>
      </c>
    </row>
    <row r="588" spans="1:3" ht="23.25" customHeight="1" x14ac:dyDescent="0.2">
      <c r="A588" s="524" t="s">
        <v>601</v>
      </c>
      <c r="B588" s="502" t="s">
        <v>602</v>
      </c>
      <c r="C588" s="510">
        <v>0</v>
      </c>
    </row>
    <row r="589" spans="1:3" ht="23.25" customHeight="1" x14ac:dyDescent="0.2">
      <c r="A589" s="524" t="s">
        <v>603</v>
      </c>
      <c r="B589" s="502" t="s">
        <v>604</v>
      </c>
      <c r="C589" s="510">
        <v>20000</v>
      </c>
    </row>
    <row r="590" spans="1:3" ht="23.25" customHeight="1" x14ac:dyDescent="0.2">
      <c r="A590" s="524" t="s">
        <v>605</v>
      </c>
      <c r="B590" s="502" t="s">
        <v>1538</v>
      </c>
      <c r="C590" s="510">
        <v>0</v>
      </c>
    </row>
    <row r="591" spans="1:3" ht="23.25" customHeight="1" x14ac:dyDescent="0.2">
      <c r="A591" s="524" t="s">
        <v>606</v>
      </c>
      <c r="B591" s="502" t="s">
        <v>1539</v>
      </c>
      <c r="C591" s="510">
        <v>0</v>
      </c>
    </row>
    <row r="592" spans="1:3" ht="23.25" customHeight="1" x14ac:dyDescent="0.2">
      <c r="A592" s="524" t="s">
        <v>607</v>
      </c>
      <c r="B592" s="502" t="s">
        <v>608</v>
      </c>
      <c r="C592" s="510">
        <v>0</v>
      </c>
    </row>
    <row r="593" spans="1:3" ht="23.25" customHeight="1" x14ac:dyDescent="0.2">
      <c r="A593" s="524" t="s">
        <v>609</v>
      </c>
      <c r="B593" s="502" t="s">
        <v>610</v>
      </c>
      <c r="C593" s="510">
        <v>0</v>
      </c>
    </row>
    <row r="594" spans="1:3" ht="23.25" customHeight="1" x14ac:dyDescent="0.2">
      <c r="A594" s="524" t="s">
        <v>611</v>
      </c>
      <c r="B594" s="502" t="s">
        <v>612</v>
      </c>
      <c r="C594" s="510">
        <v>0</v>
      </c>
    </row>
    <row r="595" spans="1:3" ht="23.25" customHeight="1" x14ac:dyDescent="0.2">
      <c r="A595" s="524" t="s">
        <v>613</v>
      </c>
      <c r="B595" s="502" t="s">
        <v>614</v>
      </c>
      <c r="C595" s="510">
        <v>0</v>
      </c>
    </row>
    <row r="596" spans="1:3" ht="23.25" customHeight="1" x14ac:dyDescent="0.2">
      <c r="A596" s="524" t="s">
        <v>615</v>
      </c>
      <c r="B596" s="502" t="s">
        <v>616</v>
      </c>
      <c r="C596" s="510">
        <v>0</v>
      </c>
    </row>
    <row r="597" spans="1:3" ht="23.25" customHeight="1" x14ac:dyDescent="0.2">
      <c r="A597" s="524" t="s">
        <v>617</v>
      </c>
      <c r="B597" s="502" t="s">
        <v>618</v>
      </c>
      <c r="C597" s="510">
        <v>0</v>
      </c>
    </row>
    <row r="598" spans="1:3" ht="23.25" customHeight="1" x14ac:dyDescent="0.2">
      <c r="A598" s="524" t="s">
        <v>619</v>
      </c>
      <c r="B598" s="502" t="s">
        <v>620</v>
      </c>
      <c r="C598" s="510">
        <v>0</v>
      </c>
    </row>
    <row r="599" spans="1:3" ht="23.25" customHeight="1" thickBot="1" x14ac:dyDescent="0.25">
      <c r="A599" s="526" t="s">
        <v>621</v>
      </c>
      <c r="B599" s="504" t="s">
        <v>622</v>
      </c>
      <c r="C599" s="513">
        <v>0</v>
      </c>
    </row>
  </sheetData>
  <pageMargins left="0.7" right="0.7" top="0.75" bottom="0.75" header="0.3" footer="0.3"/>
  <pageSetup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4</vt:i4>
      </vt:variant>
    </vt:vector>
  </HeadingPairs>
  <TitlesOfParts>
    <vt:vector size="24" baseType="lpstr">
      <vt:lpstr>Sheet1</vt:lpstr>
      <vt:lpstr>Planfin2561</vt:lpstr>
      <vt:lpstr>Revenue</vt:lpstr>
      <vt:lpstr>Expense</vt:lpstr>
      <vt:lpstr>HGR2559</vt:lpstr>
      <vt:lpstr>การวิเคราะห์แผน 8 แบบ</vt:lpstr>
      <vt:lpstr>Mapping60</vt:lpstr>
      <vt:lpstr>1.WS-Re-Exp</vt:lpstr>
      <vt:lpstr>งบทดลอง รพ.</vt:lpstr>
      <vt:lpstr>PlanFin Analysis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7.WS-แผน รพ.สต.</vt:lpstr>
      <vt:lpstr>แผนลงทุน ปรับใหม่ลาสุด</vt:lpstr>
      <vt:lpstr>แผนครุภัณฑ์ เงินบำรุง</vt:lpstr>
      <vt:lpstr>แผนครุภัณฑ์ UC 70%</vt:lpstr>
      <vt:lpstr>Sheet2</vt:lpstr>
      <vt:lpstr>Revenue!Print_Area</vt:lpstr>
      <vt:lpstr>'1.WS-Re-Exp'!Print_Titles</vt:lpstr>
      <vt:lpstr>Planfin2561!Print_Titles</vt:lpstr>
      <vt:lpstr>'แผนลงทุน ปรับใหม่ลาสุด'!Print_Titles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2018-03-28T10:44:56Z</cp:lastPrinted>
  <dcterms:created xsi:type="dcterms:W3CDTF">2016-07-25T14:36:11Z</dcterms:created>
  <dcterms:modified xsi:type="dcterms:W3CDTF">2018-03-28T11:49:44Z</dcterms:modified>
</cp:coreProperties>
</file>