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650" tabRatio="805" firstSheet="13" activeTab="17"/>
  </bookViews>
  <sheets>
    <sheet name="Sheet1" sheetId="27" r:id="rId1"/>
    <sheet name="Planfin2561" sheetId="8" r:id="rId2"/>
    <sheet name="Revenue" sheetId="1" r:id="rId3"/>
    <sheet name="Expense" sheetId="5" r:id="rId4"/>
    <sheet name="HGR2559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4.WS-แผน จน. (3)" sheetId="36" r:id="rId13"/>
    <sheet name="5.WS-แผน ลน." sheetId="23" r:id="rId14"/>
    <sheet name="5.WS-แผน ลน. (3)" sheetId="37" r:id="rId15"/>
    <sheet name="6.WS-แผนลงทุน" sheetId="24" r:id="rId16"/>
    <sheet name="6.1 รายละเอียดแผนลงทุน (2)" sheetId="38" r:id="rId17"/>
    <sheet name="7.WS-แผน รพ.สต." sheetId="25" r:id="rId18"/>
    <sheet name="7.1 รายละเอียด แผน รพ.สต. (2)" sheetId="39" r:id="rId19"/>
    <sheet name="PlanFin Analysis" sheetId="30" r:id="rId20"/>
    <sheet name="WS2-9" sheetId="26" r:id="rId21"/>
  </sheets>
  <definedNames>
    <definedName name="_xlnm._FilterDatabase" localSheetId="7" hidden="1">'1.WS-Re-Exp'!$A$1:$G$598</definedName>
    <definedName name="_xlnm._FilterDatabase" localSheetId="6" hidden="1">Mapping60!$A$1:$K$598</definedName>
    <definedName name="DATA" localSheetId="16">#REF!</definedName>
    <definedName name="DATA" localSheetId="18">#REF!</definedName>
    <definedName name="DATA">#REF!</definedName>
    <definedName name="_xlnm.Print_Area" localSheetId="2">Revenue!$C$1:$G$19</definedName>
    <definedName name="_xlnm.Print_Titles" localSheetId="7">'1.WS-Re-Exp'!$1:$1</definedName>
    <definedName name="_xlnm.Print_Titles" localSheetId="18">'7.1 รายละเอียด แผน รพ.สต. (2)'!$A:$C</definedName>
    <definedName name="_xlnm.Print_Titles" localSheetId="1">Planfin2561!$1:$1</definedName>
  </definedNames>
  <calcPr calcId="144525"/>
</workbook>
</file>

<file path=xl/calcChain.xml><?xml version="1.0" encoding="utf-8"?>
<calcChain xmlns="http://schemas.openxmlformats.org/spreadsheetml/2006/main">
  <c r="I18" i="8" l="1"/>
  <c r="D64" i="8" l="1"/>
  <c r="G4" i="25"/>
  <c r="G5" i="25"/>
  <c r="G6" i="25"/>
  <c r="G7" i="25"/>
  <c r="G8" i="25"/>
  <c r="G9" i="25"/>
  <c r="G10" i="25"/>
  <c r="G11" i="25"/>
  <c r="G3" i="25"/>
  <c r="S13" i="39"/>
  <c r="R13" i="39"/>
  <c r="Q13" i="39"/>
  <c r="P13" i="39"/>
  <c r="O13" i="39"/>
  <c r="N13" i="39"/>
  <c r="M13" i="39"/>
  <c r="L13" i="39"/>
  <c r="K13" i="39"/>
  <c r="J13" i="39"/>
  <c r="I13" i="39"/>
  <c r="H13" i="39"/>
  <c r="G13" i="39"/>
  <c r="F13" i="39"/>
  <c r="E13" i="39"/>
  <c r="D13" i="39"/>
  <c r="T12" i="39"/>
  <c r="T11" i="39"/>
  <c r="T10" i="39"/>
  <c r="T9" i="39"/>
  <c r="T8" i="39"/>
  <c r="T7" i="39"/>
  <c r="T6" i="39"/>
  <c r="T5" i="39"/>
  <c r="T4" i="39"/>
  <c r="G4" i="24"/>
  <c r="O41" i="38"/>
  <c r="R34" i="38"/>
  <c r="Q34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D34" i="38"/>
  <c r="C34" i="38"/>
  <c r="S33" i="38"/>
  <c r="S32" i="38"/>
  <c r="S31" i="38"/>
  <c r="S30" i="38"/>
  <c r="S29" i="38"/>
  <c r="S28" i="38"/>
  <c r="S27" i="38"/>
  <c r="S26" i="38"/>
  <c r="S25" i="38"/>
  <c r="S24" i="38"/>
  <c r="S23" i="38"/>
  <c r="S22" i="38"/>
  <c r="T18" i="38"/>
  <c r="S17" i="38"/>
  <c r="S16" i="38"/>
  <c r="O15" i="38"/>
  <c r="N15" i="38"/>
  <c r="I15" i="38"/>
  <c r="H15" i="38"/>
  <c r="E15" i="38"/>
  <c r="D15" i="38"/>
  <c r="C15" i="38"/>
  <c r="B15" i="38"/>
  <c r="S14" i="38"/>
  <c r="S12" i="38"/>
  <c r="S11" i="38"/>
  <c r="S10" i="38"/>
  <c r="S9" i="38"/>
  <c r="S8" i="38"/>
  <c r="S7" i="38"/>
  <c r="S6" i="38"/>
  <c r="S15" i="38" s="1"/>
  <c r="D16" i="37"/>
  <c r="D17" i="37" s="1"/>
  <c r="E10" i="37"/>
  <c r="E9" i="37"/>
  <c r="F9" i="37" s="1"/>
  <c r="E8" i="37"/>
  <c r="F8" i="37" s="1"/>
  <c r="E7" i="37"/>
  <c r="F7" i="37" s="1"/>
  <c r="E6" i="37"/>
  <c r="F6" i="37" s="1"/>
  <c r="E5" i="37"/>
  <c r="F5" i="37" s="1"/>
  <c r="G5" i="37" s="1"/>
  <c r="E4" i="37"/>
  <c r="D5" i="22"/>
  <c r="D6" i="22"/>
  <c r="D7" i="22"/>
  <c r="D8" i="22"/>
  <c r="D9" i="22"/>
  <c r="D10" i="22"/>
  <c r="D11" i="22"/>
  <c r="D4" i="22"/>
  <c r="F4" i="22" s="1"/>
  <c r="B18" i="36"/>
  <c r="D17" i="36"/>
  <c r="D18" i="36" s="1"/>
  <c r="D12" i="36"/>
  <c r="C12" i="36"/>
  <c r="B12" i="36"/>
  <c r="E11" i="36"/>
  <c r="F11" i="36" s="1"/>
  <c r="F10" i="36"/>
  <c r="E10" i="36"/>
  <c r="E9" i="36"/>
  <c r="F9" i="36" s="1"/>
  <c r="E8" i="36"/>
  <c r="E7" i="36"/>
  <c r="F7" i="36" s="1"/>
  <c r="E6" i="36"/>
  <c r="E5" i="36"/>
  <c r="F5" i="36" s="1"/>
  <c r="E4" i="36"/>
  <c r="G4" i="36" l="1"/>
  <c r="G8" i="36"/>
  <c r="I8" i="36" s="1"/>
  <c r="F8" i="36"/>
  <c r="G10" i="36"/>
  <c r="I10" i="36" s="1"/>
  <c r="E11" i="37"/>
  <c r="S34" i="38"/>
  <c r="F4" i="36"/>
  <c r="F4" i="37"/>
  <c r="G4" i="37" s="1"/>
  <c r="F6" i="36"/>
  <c r="G6" i="36" s="1"/>
  <c r="T13" i="39"/>
  <c r="D12" i="22"/>
  <c r="H5" i="37"/>
  <c r="G6" i="37"/>
  <c r="H6" i="37" s="1"/>
  <c r="G7" i="37"/>
  <c r="G8" i="37"/>
  <c r="G9" i="37"/>
  <c r="F10" i="37"/>
  <c r="G10" i="37" s="1"/>
  <c r="F12" i="36"/>
  <c r="G5" i="36"/>
  <c r="G7" i="36"/>
  <c r="I7" i="36" s="1"/>
  <c r="G9" i="36"/>
  <c r="I9" i="36" s="1"/>
  <c r="G11" i="36"/>
  <c r="I11" i="36" s="1"/>
  <c r="E12" i="36"/>
  <c r="H6" i="36" l="1"/>
  <c r="G12" i="36"/>
  <c r="I5" i="36"/>
  <c r="H5" i="36"/>
  <c r="H4" i="36"/>
  <c r="I4" i="36" s="1"/>
  <c r="H10" i="37"/>
  <c r="G11" i="37"/>
  <c r="H9" i="37"/>
  <c r="F11" i="37"/>
  <c r="H4" i="37"/>
  <c r="H8" i="37"/>
  <c r="H7" i="37"/>
  <c r="D17" i="23"/>
  <c r="D18" i="23" s="1"/>
  <c r="B19" i="22"/>
  <c r="D18" i="22"/>
  <c r="D19" i="22" s="1"/>
  <c r="D14" i="19"/>
  <c r="D13" i="19"/>
  <c r="B13" i="19"/>
  <c r="H12" i="36" l="1"/>
  <c r="I6" i="36"/>
  <c r="I12" i="36" s="1"/>
  <c r="H11" i="37"/>
  <c r="I2" i="31" l="1"/>
  <c r="J5" i="8"/>
  <c r="H5" i="8"/>
  <c r="G5" i="8"/>
  <c r="G6" i="8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I28" i="31"/>
  <c r="I31" i="8" s="1"/>
  <c r="J31" i="8"/>
  <c r="I3" i="31"/>
  <c r="I6" i="8"/>
  <c r="I4" i="31"/>
  <c r="I7" i="8"/>
  <c r="I5" i="31"/>
  <c r="I8" i="8"/>
  <c r="I6" i="31"/>
  <c r="I9" i="8"/>
  <c r="I7" i="31"/>
  <c r="I10" i="8"/>
  <c r="I8" i="31"/>
  <c r="I11" i="8"/>
  <c r="I9" i="31"/>
  <c r="I12" i="8"/>
  <c r="I10" i="31"/>
  <c r="I13" i="8"/>
  <c r="I11" i="31"/>
  <c r="I14" i="8"/>
  <c r="I12" i="31"/>
  <c r="I15" i="8"/>
  <c r="I13" i="31"/>
  <c r="I16" i="8"/>
  <c r="I14" i="31"/>
  <c r="I17" i="8"/>
  <c r="I15" i="31"/>
  <c r="I16" i="31"/>
  <c r="I19" i="8"/>
  <c r="I17" i="31"/>
  <c r="I20" i="8"/>
  <c r="I18" i="31"/>
  <c r="I21" i="8"/>
  <c r="I19" i="31"/>
  <c r="I22" i="8"/>
  <c r="I20" i="31"/>
  <c r="I23" i="8"/>
  <c r="I21" i="31"/>
  <c r="I24" i="8"/>
  <c r="I22" i="31"/>
  <c r="I25" i="8"/>
  <c r="I23" i="31"/>
  <c r="I26" i="8"/>
  <c r="I24" i="31"/>
  <c r="I27" i="8"/>
  <c r="I25" i="31"/>
  <c r="I28" i="8"/>
  <c r="I26" i="31"/>
  <c r="I29" i="8"/>
  <c r="I27" i="31"/>
  <c r="I30" i="8"/>
  <c r="I5" i="8"/>
  <c r="J4" i="29"/>
  <c r="I4" i="29"/>
  <c r="D12" i="25"/>
  <c r="D93" i="8" s="1"/>
  <c r="E12" i="25"/>
  <c r="D94" i="8" s="1"/>
  <c r="F12" i="25"/>
  <c r="D95" i="8" s="1"/>
  <c r="C12" i="25"/>
  <c r="D92" i="8"/>
  <c r="D7" i="24"/>
  <c r="F7" i="24"/>
  <c r="B7" i="24"/>
  <c r="G5" i="24"/>
  <c r="D87" i="8" s="1"/>
  <c r="G6" i="24"/>
  <c r="D88" i="8"/>
  <c r="D82" i="8"/>
  <c r="D81" i="8"/>
  <c r="D80" i="8"/>
  <c r="D79" i="8"/>
  <c r="D78" i="8"/>
  <c r="D77" i="8"/>
  <c r="D76" i="8"/>
  <c r="C11" i="23"/>
  <c r="E11" i="23"/>
  <c r="F11" i="23"/>
  <c r="G11" i="23"/>
  <c r="B11" i="23"/>
  <c r="D5" i="23"/>
  <c r="H5" i="23" s="1"/>
  <c r="D6" i="23"/>
  <c r="H6" i="23" s="1"/>
  <c r="D7" i="23"/>
  <c r="H7" i="23" s="1"/>
  <c r="D8" i="23"/>
  <c r="H8" i="23" s="1"/>
  <c r="D9" i="23"/>
  <c r="H9" i="23" s="1"/>
  <c r="D10" i="23"/>
  <c r="H10" i="23"/>
  <c r="D4" i="23"/>
  <c r="H4" i="23" s="1"/>
  <c r="D11" i="23"/>
  <c r="D71" i="8"/>
  <c r="D70" i="8"/>
  <c r="D69" i="8"/>
  <c r="D68" i="8"/>
  <c r="D67" i="8"/>
  <c r="D66" i="8"/>
  <c r="D65" i="8"/>
  <c r="D56" i="8"/>
  <c r="G4" i="20"/>
  <c r="D50" i="8" s="1"/>
  <c r="D51" i="8"/>
  <c r="D52" i="8"/>
  <c r="G7" i="20"/>
  <c r="D53" i="8" s="1"/>
  <c r="D54" i="8"/>
  <c r="D55" i="8"/>
  <c r="D57" i="8"/>
  <c r="D58" i="8"/>
  <c r="G13" i="20"/>
  <c r="D59" i="8" s="1"/>
  <c r="D49" i="8"/>
  <c r="H3" i="19"/>
  <c r="D43" i="8"/>
  <c r="H4" i="19"/>
  <c r="H5" i="19"/>
  <c r="F6" i="22"/>
  <c r="D86" i="8"/>
  <c r="F4" i="29" s="1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2" i="16"/>
  <c r="G46" i="1" s="1"/>
  <c r="D7" i="8"/>
  <c r="K7" i="8" s="1"/>
  <c r="D6" i="8"/>
  <c r="K6" i="8" s="1"/>
  <c r="D13" i="8"/>
  <c r="K13" i="8" s="1"/>
  <c r="D22" i="8"/>
  <c r="E22" i="8" s="1"/>
  <c r="D18" i="8"/>
  <c r="K18" i="8" s="1"/>
  <c r="D20" i="8"/>
  <c r="D19" i="8"/>
  <c r="K19" i="8" s="1"/>
  <c r="D17" i="8"/>
  <c r="E17" i="8" s="1"/>
  <c r="D9" i="8"/>
  <c r="E9" i="8" s="1"/>
  <c r="D28" i="8"/>
  <c r="D26" i="8"/>
  <c r="E26" i="8" s="1"/>
  <c r="D24" i="8"/>
  <c r="K24" i="8" s="1"/>
  <c r="D15" i="8"/>
  <c r="K15" i="8" s="1"/>
  <c r="D23" i="8"/>
  <c r="K23" i="8" s="1"/>
  <c r="D5" i="8"/>
  <c r="K5" i="8" s="1"/>
  <c r="D25" i="8"/>
  <c r="K25" i="8" s="1"/>
  <c r="D12" i="8"/>
  <c r="K12" i="8" s="1"/>
  <c r="D21" i="8"/>
  <c r="D27" i="8"/>
  <c r="K27" i="8" s="1"/>
  <c r="D11" i="8"/>
  <c r="K11" i="8" s="1"/>
  <c r="D10" i="8"/>
  <c r="K10" i="8" s="1"/>
  <c r="D8" i="8"/>
  <c r="K8" i="8" s="1"/>
  <c r="E36" i="5"/>
  <c r="E34" i="5"/>
  <c r="E33" i="5"/>
  <c r="E28" i="5"/>
  <c r="E27" i="5"/>
  <c r="E26" i="5"/>
  <c r="E25" i="5"/>
  <c r="E24" i="5"/>
  <c r="E22" i="5"/>
  <c r="E21" i="5"/>
  <c r="E20" i="5"/>
  <c r="E19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G51" i="1"/>
  <c r="G50" i="1"/>
  <c r="G49" i="1"/>
  <c r="G45" i="1"/>
  <c r="G33" i="1"/>
  <c r="G32" i="1"/>
  <c r="G31" i="1"/>
  <c r="G30" i="1"/>
  <c r="G29" i="1"/>
  <c r="G26" i="1"/>
  <c r="G43" i="1" s="1"/>
  <c r="G25" i="1"/>
  <c r="G24" i="1"/>
  <c r="G23" i="1"/>
  <c r="G22" i="1"/>
  <c r="G21" i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 s="1"/>
  <c r="G12" i="1"/>
  <c r="F12" i="1" s="1"/>
  <c r="G9" i="1"/>
  <c r="F9" i="1" s="1"/>
  <c r="G8" i="1"/>
  <c r="F8" i="1" s="1"/>
  <c r="G7" i="1"/>
  <c r="F7" i="1" s="1"/>
  <c r="G6" i="1"/>
  <c r="F6" i="1" s="1"/>
  <c r="G5" i="1"/>
  <c r="F5" i="1" s="1"/>
  <c r="G4" i="1"/>
  <c r="F4" i="1" s="1"/>
  <c r="G3" i="1"/>
  <c r="F3" i="1" s="1"/>
  <c r="F10" i="22"/>
  <c r="F17" i="5"/>
  <c r="F23" i="5"/>
  <c r="F29" i="5" s="1"/>
  <c r="J12" i="22"/>
  <c r="I12" i="22"/>
  <c r="G12" i="22"/>
  <c r="B12" i="22"/>
  <c r="F11" i="22"/>
  <c r="F9" i="22"/>
  <c r="F8" i="22"/>
  <c r="F7" i="22"/>
  <c r="E24" i="8"/>
  <c r="E19" i="1"/>
  <c r="E10" i="1"/>
  <c r="C32" i="8"/>
  <c r="K22" i="8"/>
  <c r="K21" i="8"/>
  <c r="K20" i="8"/>
  <c r="E6" i="8"/>
  <c r="E15" i="8"/>
  <c r="E27" i="8"/>
  <c r="D29" i="8"/>
  <c r="K29" i="8" s="1"/>
  <c r="E31" i="5"/>
  <c r="E32" i="5"/>
  <c r="E8" i="8" l="1"/>
  <c r="D72" i="8"/>
  <c r="F37" i="5"/>
  <c r="G7" i="24"/>
  <c r="L10" i="8"/>
  <c r="E18" i="8"/>
  <c r="E23" i="8"/>
  <c r="D14" i="8"/>
  <c r="E14" i="8" s="1"/>
  <c r="G19" i="1"/>
  <c r="F19" i="1" s="1"/>
  <c r="G34" i="1"/>
  <c r="E17" i="5"/>
  <c r="E35" i="5"/>
  <c r="E13" i="8"/>
  <c r="K26" i="8"/>
  <c r="K9" i="8"/>
  <c r="E12" i="8"/>
  <c r="E7" i="8"/>
  <c r="K14" i="8"/>
  <c r="D30" i="8"/>
  <c r="K30" i="8" s="1"/>
  <c r="D16" i="8"/>
  <c r="L16" i="8" s="1"/>
  <c r="G10" i="1"/>
  <c r="F10" i="1" s="1"/>
  <c r="E19" i="8"/>
  <c r="E5" i="8"/>
  <c r="E10" i="8"/>
  <c r="L27" i="8"/>
  <c r="L26" i="8"/>
  <c r="L25" i="8"/>
  <c r="L24" i="8"/>
  <c r="L19" i="8"/>
  <c r="L18" i="8"/>
  <c r="L17" i="8"/>
  <c r="L15" i="8"/>
  <c r="L13" i="8"/>
  <c r="L12" i="8"/>
  <c r="L11" i="8"/>
  <c r="L9" i="8"/>
  <c r="L7" i="8"/>
  <c r="L6" i="8"/>
  <c r="D83" i="8"/>
  <c r="L5" i="8"/>
  <c r="K28" i="8"/>
  <c r="G12" i="25"/>
  <c r="D96" i="8"/>
  <c r="D89" i="8"/>
  <c r="H11" i="23"/>
  <c r="D60" i="8"/>
  <c r="G14" i="20"/>
  <c r="D45" i="8"/>
  <c r="D44" i="8"/>
  <c r="J6" i="19"/>
  <c r="L29" i="8"/>
  <c r="L8" i="8"/>
  <c r="L21" i="8"/>
  <c r="L23" i="8"/>
  <c r="L28" i="8"/>
  <c r="L20" i="8"/>
  <c r="E29" i="8"/>
  <c r="G37" i="1"/>
  <c r="G40" i="1"/>
  <c r="G42" i="1"/>
  <c r="G38" i="1"/>
  <c r="G27" i="1"/>
  <c r="G36" i="1"/>
  <c r="E23" i="5"/>
  <c r="E29" i="5" s="1"/>
  <c r="E25" i="8"/>
  <c r="G41" i="1"/>
  <c r="G39" i="1"/>
  <c r="E11" i="8"/>
  <c r="E28" i="8"/>
  <c r="E21" i="8"/>
  <c r="E20" i="8"/>
  <c r="L22" i="8"/>
  <c r="K17" i="8"/>
  <c r="L14" i="8" l="1"/>
  <c r="E16" i="8"/>
  <c r="K16" i="8"/>
  <c r="A4" i="29"/>
  <c r="E37" i="5"/>
  <c r="L30" i="8"/>
  <c r="E30" i="8"/>
  <c r="D31" i="8"/>
  <c r="D32" i="8" s="1"/>
  <c r="D33" i="8" s="1"/>
  <c r="C33" i="8" s="1"/>
  <c r="F5" i="22"/>
  <c r="H12" i="22" s="1"/>
  <c r="E12" i="22"/>
  <c r="D46" i="8"/>
  <c r="C12" i="22"/>
  <c r="G44" i="1"/>
  <c r="G47" i="1" s="1"/>
  <c r="E39" i="5" s="1"/>
  <c r="D36" i="8" s="1"/>
  <c r="D37" i="8" s="1"/>
  <c r="C37" i="8" s="1"/>
  <c r="K31" i="8"/>
  <c r="E31" i="8" l="1"/>
  <c r="B4" i="29"/>
  <c r="C4" i="29" s="1"/>
  <c r="L31" i="8"/>
  <c r="G52" i="1"/>
  <c r="E38" i="5" s="1"/>
  <c r="F12" i="22"/>
  <c r="K4" i="29"/>
  <c r="L4" i="29" s="1"/>
  <c r="O4" i="29" l="1"/>
  <c r="E4" i="29"/>
  <c r="H4" i="29" s="1"/>
  <c r="G4" i="29"/>
  <c r="D4" i="29"/>
  <c r="M4" i="29" l="1"/>
  <c r="N4" i="29" s="1"/>
  <c r="Q4" i="29" s="1"/>
  <c r="P4" i="29"/>
  <c r="R4" i="29" l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10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365/5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6.xml><?xml version="1.0" encoding="utf-8"?>
<comments xmlns="http://schemas.openxmlformats.org/spreadsheetml/2006/main">
  <authors>
    <author>Amonrat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7.xml><?xml version="1.0" encoding="utf-8"?>
<comments xmlns="http://schemas.openxmlformats.org/spreadsheetml/2006/main">
  <authors>
    <author>Amonrat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8.xml><?xml version="1.0" encoding="utf-8"?>
<comments xmlns="http://schemas.openxmlformats.org/spreadsheetml/2006/main">
  <authors>
    <author>Amonrat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9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sharedStrings.xml><?xml version="1.0" encoding="utf-8"?>
<sst xmlns="http://schemas.openxmlformats.org/spreadsheetml/2006/main" count="10074" uniqueCount="1807">
  <si>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</si>
  <si>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</si>
  <si>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</si>
  <si>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</si>
  <si>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</si>
  <si>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</si>
  <si>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</si>
  <si>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</si>
  <si>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</si>
  <si>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</si>
  <si>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</si>
  <si>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</si>
  <si>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</si>
  <si>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</si>
  <si>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</si>
  <si>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</si>
  <si>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</si>
  <si>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</si>
  <si>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</si>
  <si>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</si>
  <si>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</si>
  <si>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</si>
  <si>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</si>
  <si>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</si>
  <si>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</si>
  <si>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</si>
  <si>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</si>
  <si>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</si>
  <si>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</si>
  <si>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</si>
  <si>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</si>
  <si>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</si>
  <si>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</si>
  <si>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</si>
  <si>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</si>
  <si>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</si>
  <si>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</si>
  <si>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</si>
  <si>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</si>
  <si>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</si>
  <si>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</si>
  <si>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</si>
  <si>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</si>
  <si>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</si>
  <si>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</si>
  <si>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</si>
  <si>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</si>
  <si>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</si>
  <si>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</si>
  <si>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</si>
  <si>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</si>
  <si>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</si>
  <si>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</si>
  <si>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</si>
  <si>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</si>
  <si>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</si>
  <si>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</si>
  <si>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</si>
  <si>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</si>
  <si>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</si>
  <si>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</si>
  <si>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</si>
  <si>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</si>
  <si>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</si>
  <si>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</si>
  <si>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</si>
  <si>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</si>
  <si>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</si>
  <si>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</si>
  <si>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</si>
  <si>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</si>
  <si>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</si>
  <si>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</si>
  <si>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</si>
  <si>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</si>
  <si>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</si>
  <si>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</si>
  <si>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</si>
  <si>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</si>
  <si>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</si>
  <si>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</si>
  <si>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</si>
  <si>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</si>
  <si>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</si>
  <si>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</si>
  <si>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</si>
  <si>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</si>
  <si>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</si>
  <si>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</si>
  <si>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</si>
  <si>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</si>
  <si>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</si>
  <si>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</si>
  <si>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</si>
  <si>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</si>
  <si>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</si>
  <si>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</si>
  <si>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</si>
  <si>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</si>
  <si>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</si>
  <si>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</si>
  <si>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</si>
  <si>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</si>
  <si>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</si>
  <si>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</si>
  <si>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</si>
  <si>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</si>
  <si>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</si>
  <si>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</si>
  <si>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</si>
  <si>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</si>
  <si>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</si>
  <si>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</si>
  <si>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</si>
  <si>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</si>
  <si>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</si>
  <si>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</si>
  <si>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</si>
  <si>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</si>
  <si>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</si>
  <si>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</si>
  <si>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</si>
  <si>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</si>
  <si>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</si>
  <si>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</si>
  <si>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</si>
  <si>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</si>
  <si>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</si>
  <si>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</si>
  <si>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</si>
  <si>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</si>
  <si>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</si>
  <si>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</si>
  <si>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</si>
  <si>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</si>
  <si>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</si>
  <si>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</si>
  <si>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</si>
  <si>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</si>
  <si>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</si>
  <si>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</si>
  <si>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</si>
  <si>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</si>
  <si>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</si>
  <si>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</si>
  <si>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</si>
  <si>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</si>
  <si>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</si>
  <si>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</si>
  <si>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</si>
  <si>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</si>
  <si>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</si>
  <si>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</si>
  <si>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</si>
  <si>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</si>
  <si>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</si>
  <si>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</si>
  <si>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</si>
  <si>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</si>
  <si>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</si>
  <si>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</si>
  <si>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</si>
  <si>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</si>
  <si>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</si>
  <si>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</si>
  <si>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</si>
  <si>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</si>
  <si>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</si>
  <si>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</si>
  <si>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</si>
  <si>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</si>
  <si>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</si>
  <si>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</si>
  <si>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</si>
  <si>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</si>
  <si>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</si>
  <si>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</si>
  <si>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</si>
  <si>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</si>
  <si>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</si>
  <si>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</si>
  <si>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</si>
  <si>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</si>
  <si>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</si>
  <si>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</si>
  <si>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</si>
  <si>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</si>
  <si>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</si>
  <si>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</si>
  <si>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</si>
  <si>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</si>
  <si>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</si>
  <si>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</si>
  <si>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</si>
  <si>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</si>
  <si>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</si>
  <si>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</si>
  <si>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</si>
  <si>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</si>
  <si>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</si>
  <si>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</si>
  <si>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</si>
  <si>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</si>
  <si>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</si>
  <si>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</si>
  <si>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</si>
  <si>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</si>
  <si>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</si>
  <si>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</si>
  <si>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</si>
  <si>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</si>
  <si>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</si>
  <si>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</si>
  <si>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</si>
  <si>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</si>
  <si>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</si>
  <si>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</si>
  <si>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</si>
  <si>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</si>
  <si>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</si>
  <si>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</si>
  <si>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</si>
  <si>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</si>
  <si>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</si>
  <si>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</si>
  <si>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</si>
  <si>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</si>
  <si>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</si>
  <si>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</si>
  <si>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</si>
  <si>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</si>
  <si>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</si>
  <si>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</si>
  <si>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</si>
  <si>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</si>
  <si>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</si>
  <si>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</si>
  <si>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</si>
  <si>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</si>
  <si>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</si>
  <si>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</si>
  <si>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</si>
  <si>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</si>
  <si>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</si>
  <si>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</si>
  <si>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</si>
  <si>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</si>
  <si>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</si>
  <si>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</si>
  <si>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</si>
  <si>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</si>
  <si>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</si>
  <si>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</si>
  <si>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</si>
  <si>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</si>
  <si>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</si>
  <si>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</si>
  <si>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</si>
  <si>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</si>
  <si>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</si>
  <si>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</si>
  <si>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</si>
  <si>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</si>
  <si>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</si>
  <si>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</si>
  <si>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</si>
  <si>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</si>
  <si>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</si>
  <si>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</si>
  <si>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</si>
  <si>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</si>
  <si>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</si>
  <si>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</si>
  <si>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</si>
  <si>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</si>
  <si>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</si>
  <si>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</si>
  <si>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</si>
  <si>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</si>
  <si>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</si>
  <si>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</si>
  <si>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</si>
  <si>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</si>
  <si>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</si>
  <si>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</si>
  <si>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</si>
  <si>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</si>
  <si>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</si>
  <si>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</si>
  <si>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</si>
  <si>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</si>
  <si>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</si>
  <si>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</si>
  <si>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</si>
  <si>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</si>
  <si>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</si>
  <si>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</si>
  <si>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</si>
  <si>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</si>
  <si>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</si>
  <si>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</si>
  <si>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</si>
  <si>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</si>
  <si>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</si>
  <si>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</si>
  <si>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</si>
  <si>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</si>
  <si>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</si>
  <si>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</si>
  <si>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</si>
  <si>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</si>
  <si>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</si>
  <si>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</si>
  <si>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</si>
  <si>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</si>
  <si>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</si>
  <si>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</si>
  <si>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</si>
  <si>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</si>
  <si>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</si>
  <si>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</si>
  <si>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</si>
  <si>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</si>
  <si>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</si>
  <si>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</si>
  <si>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</si>
  <si>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</si>
  <si>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</si>
  <si>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</si>
  <si>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</si>
  <si>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</si>
  <si>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</si>
  <si>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</si>
  <si>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</si>
  <si>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</si>
  <si>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</si>
  <si>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</si>
  <si>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</si>
  <si>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</si>
  <si>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</si>
  <si>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</si>
  <si>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</si>
  <si>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</si>
  <si>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</si>
  <si>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</si>
  <si>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</si>
  <si>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</si>
  <si>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</si>
  <si>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</si>
  <si>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</si>
  <si>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</si>
  <si>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</si>
  <si>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</si>
  <si>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</si>
  <si>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</si>
  <si>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</si>
  <si>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</si>
  <si>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</si>
  <si>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</si>
  <si>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</si>
  <si>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</si>
  <si>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</si>
  <si>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</si>
  <si>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</si>
  <si>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</si>
  <si>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</si>
  <si>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</si>
  <si>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</si>
  <si>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</si>
  <si>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</si>
  <si>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</si>
  <si>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</si>
  <si>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</si>
  <si>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</si>
  <si>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</si>
  <si>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</si>
  <si>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</si>
  <si>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</si>
  <si>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</si>
  <si>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</si>
  <si>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</si>
  <si>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</si>
  <si>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</si>
  <si>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</si>
  <si>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</si>
  <si>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</si>
  <si>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</si>
  <si>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</si>
  <si>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</si>
  <si>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</si>
  <si>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</si>
  <si>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</si>
  <si>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</si>
  <si>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</si>
  <si>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</si>
  <si>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</si>
  <si>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</si>
  <si>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</si>
  <si>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</si>
  <si>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</si>
  <si>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</si>
  <si>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</si>
  <si>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</si>
  <si>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</si>
  <si>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</si>
  <si>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</si>
  <si>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</si>
  <si>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</si>
  <si>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</si>
  <si>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</si>
  <si>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</si>
  <si>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</si>
  <si>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</si>
  <si>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</si>
  <si>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</si>
  <si>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</si>
  <si>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</si>
  <si>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</si>
  <si>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</si>
  <si>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</si>
  <si>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</si>
  <si>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</si>
  <si>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</si>
  <si>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</si>
  <si>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</si>
  <si>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</si>
  <si>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</si>
  <si>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</si>
  <si>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</si>
  <si>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</si>
  <si>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</si>
  <si>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</si>
  <si>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</si>
  <si>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</si>
  <si>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</si>
  <si>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</si>
  <si>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</si>
  <si>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</si>
  <si>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</si>
  <si>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</si>
  <si>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</si>
  <si>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</si>
  <si>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</si>
  <si>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</si>
  <si>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</si>
  <si>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</si>
  <si>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</si>
  <si>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</si>
  <si>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</si>
  <si>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</si>
  <si>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</si>
  <si>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</si>
  <si>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</si>
  <si>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</si>
  <si>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</si>
  <si>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</si>
  <si>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</si>
  <si>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</si>
  <si>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</si>
  <si>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</si>
  <si>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</si>
  <si>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</si>
  <si>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</si>
  <si>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</si>
  <si>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</si>
  <si>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</si>
  <si>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</si>
  <si>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</si>
  <si>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</si>
  <si>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</si>
  <si>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</si>
  <si>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</si>
  <si>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</si>
  <si>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</si>
  <si>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</si>
  <si>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</si>
  <si>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</si>
  <si>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</si>
  <si>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</si>
  <si>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</si>
  <si>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</si>
  <si>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</si>
  <si>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</si>
  <si>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</si>
  <si>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</si>
  <si>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</si>
  <si>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</si>
  <si>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</si>
  <si>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</si>
  <si>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</si>
  <si>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</si>
  <si>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</si>
  <si>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</si>
  <si>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</si>
  <si>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</si>
  <si>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</si>
  <si>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</si>
  <si>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</si>
  <si>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</si>
  <si>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</si>
  <si>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</si>
  <si>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</si>
  <si>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</si>
  <si>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</si>
  <si>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</si>
  <si>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</si>
  <si>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</si>
  <si>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</si>
  <si>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</si>
  <si>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</si>
  <si>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</si>
  <si>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</si>
  <si>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</si>
  <si>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</si>
  <si>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</si>
  <si>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</si>
  <si>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</si>
  <si>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</si>
  <si>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</si>
  <si>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</si>
  <si>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</si>
  <si>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</si>
  <si>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</si>
  <si>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</si>
  <si>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</si>
  <si>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</si>
  <si>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</si>
  <si>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</si>
  <si>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</si>
  <si>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</si>
  <si>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</si>
  <si>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</si>
  <si>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</si>
  <si>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</si>
  <si>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</si>
  <si>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</si>
  <si>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</si>
  <si>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</si>
  <si>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</si>
  <si>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</si>
  <si>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</si>
  <si>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</si>
  <si>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</si>
  <si>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</si>
  <si>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</si>
  <si>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</si>
  <si>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</si>
  <si>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</si>
  <si>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</si>
  <si>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</si>
  <si>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</si>
  <si>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</si>
  <si>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</si>
  <si>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</si>
  <si>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</si>
  <si>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</si>
  <si>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</si>
  <si>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</si>
  <si>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</si>
  <si>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</si>
  <si>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</si>
  <si>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</si>
  <si>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</si>
  <si>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</si>
  <si>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</si>
  <si>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</si>
  <si>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</si>
  <si>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</si>
  <si>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</si>
  <si>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</si>
  <si>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</si>
  <si>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</si>
  <si>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</si>
  <si>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</si>
  <si>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</si>
  <si>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</si>
  <si>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</si>
  <si>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</si>
  <si>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</si>
  <si>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</si>
  <si>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</si>
  <si>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</si>
  <si>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</si>
  <si>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</si>
  <si>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</si>
  <si>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</si>
  <si>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</si>
  <si>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</si>
  <si>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</si>
  <si>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</si>
  <si>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</si>
  <si>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</si>
  <si>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</si>
  <si>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</si>
  <si>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</si>
  <si>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</si>
  <si>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</si>
  <si>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</si>
  <si>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</si>
  <si>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</si>
  <si>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</si>
  <si>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</si>
  <si>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</si>
  <si>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</si>
  <si>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</si>
  <si>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</si>
  <si>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</si>
  <si>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</si>
  <si>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</si>
  <si>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</si>
  <si>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</si>
  <si>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</si>
  <si>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</si>
  <si>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</si>
  <si>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</si>
  <si>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</si>
  <si>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</si>
  <si>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</si>
  <si>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</si>
  <si>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</si>
  <si>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</si>
  <si>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</si>
  <si>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</si>
  <si>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</si>
  <si>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</si>
  <si>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</si>
  <si>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</si>
  <si>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</si>
  <si>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</si>
  <si>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</si>
  <si>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</si>
  <si>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</si>
  <si>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</si>
  <si>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</si>
  <si>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</si>
  <si>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</si>
  <si>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</si>
  <si>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</si>
  <si>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</si>
  <si>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</si>
  <si>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</si>
  <si>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</si>
  <si>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</si>
  <si>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</si>
  <si>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</si>
  <si>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</si>
  <si>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</si>
  <si>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</si>
  <si>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</si>
  <si>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</si>
  <si>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</si>
  <si>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</si>
  <si>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</si>
  <si>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</si>
  <si>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</si>
  <si>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</si>
  <si>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</si>
  <si>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</si>
  <si>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</si>
  <si>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</si>
  <si>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</si>
  <si>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</si>
  <si>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</si>
  <si>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</si>
  <si>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</si>
  <si>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</si>
  <si>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</si>
  <si>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</si>
  <si>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</si>
  <si>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</si>
  <si>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</si>
  <si>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</si>
  <si>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</si>
  <si>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</si>
  <si>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</si>
  <si>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</si>
  <si>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</si>
  <si>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</si>
  <si>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</si>
  <si>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</si>
  <si>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</si>
  <si>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</si>
  <si>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</si>
  <si>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</si>
  <si>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</si>
  <si>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</si>
  <si>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</si>
  <si>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</si>
  <si>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</si>
  <si>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</si>
  <si>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</si>
  <si>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</si>
  <si>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</si>
  <si>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</si>
  <si>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</si>
  <si>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</si>
  <si>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</si>
  <si>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</si>
  <si>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</si>
  <si>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</si>
  <si>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</si>
  <si>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</si>
  <si>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</si>
  <si>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</si>
  <si>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</si>
  <si>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</si>
  <si>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</si>
  <si>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</si>
  <si>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</si>
  <si>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</si>
  <si>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</si>
  <si>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</si>
  <si>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</si>
  <si>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</si>
  <si>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</si>
  <si>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</si>
  <si>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</si>
  <si>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</si>
  <si>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</si>
  <si>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</si>
  <si>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</si>
  <si>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</si>
  <si>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</si>
  <si>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</si>
  <si>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</si>
  <si>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</si>
  <si>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</si>
  <si>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</si>
  <si>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</si>
  <si>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</si>
  <si>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</si>
  <si>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</si>
  <si>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</si>
  <si>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</si>
  <si>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</si>
  <si>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</si>
  <si>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</si>
  <si>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</si>
  <si>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</si>
  <si>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</si>
  <si>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</si>
  <si>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</si>
  <si>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</si>
  <si>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</si>
  <si>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</si>
  <si>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</si>
  <si>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</si>
  <si>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</si>
  <si>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</si>
  <si>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</si>
  <si>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</si>
  <si>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</si>
  <si>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</si>
  <si>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</si>
  <si>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</si>
  <si>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</si>
  <si>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</si>
  <si>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</si>
  <si>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</si>
  <si>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</si>
  <si>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</si>
  <si>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2561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</si>
  <si>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</si>
  <si>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</si>
  <si>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</si>
  <si>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</si>
  <si>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</si>
  <si>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</si>
  <si>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</si>
  <si>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</si>
  <si>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</si>
  <si>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</si>
  <si>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</si>
  <si>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</si>
  <si>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</si>
  <si>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</si>
  <si>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</si>
  <si>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</si>
  <si>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</si>
  <si>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</si>
  <si>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</si>
  <si>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</si>
  <si>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</si>
  <si>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</si>
  <si>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</si>
  <si>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</si>
  <si>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</si>
  <si>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</si>
  <si>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</si>
  <si>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</si>
  <si>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</si>
  <si>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</si>
  <si>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</si>
  <si>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</si>
  <si>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</si>
  <si>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</si>
  <si>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</si>
  <si>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</si>
  <si>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</si>
  <si>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</si>
  <si>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</si>
  <si>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</si>
  <si>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</si>
  <si>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</si>
  <si>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</si>
  <si>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</si>
  <si>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เตรียมและใส่ข้อมูลใน  worksheet</t>
  </si>
  <si>
    <t>ตรวจสอบข้อมุล ถูกต้อง  เรียบร้อยแล้ว   ใช้ชีทนี้ในการส่งข้อมูลมาที่   planfin.cfo.in.th</t>
  </si>
  <si>
    <t>Espense</t>
  </si>
  <si>
    <t>Planfin2560</t>
  </si>
  <si>
    <t>คอลั่ม C   ให้นำข้อมูลในเว็บไซด์  planfin.cfo.in.th  ข้อมูลกลุ่มประกัน  มาใส่เพื่อดูผลเปรียบเทียบ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</si>
  <si>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</si>
  <si>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</si>
  <si>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</si>
  <si>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</si>
  <si>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บรรทัดแรก ชื่อ WORKSHEET PLANFIN60  ให้ลบออก</t>
  </si>
  <si>
    <t xml:space="preserve">    ตรวจสอบค่าว่างในคอลั่ม C  ให้ใส่เลข  0  แทนค่าว่าง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</si>
  <si>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</si>
  <si>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</si>
  <si>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</si>
  <si>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>คอลั่ม F  คำนวนให้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</si>
  <si>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</si>
  <si>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</si>
  <si>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</si>
  <si>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</si>
  <si>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</si>
  <si>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</si>
  <si>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</si>
  <si>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</si>
  <si>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</si>
  <si>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</si>
  <si>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</si>
  <si>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</si>
  <si>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</si>
  <si>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</si>
  <si>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</si>
  <si>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</si>
  <si>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</si>
  <si>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</si>
  <si>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</si>
  <si>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</si>
  <si>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</si>
  <si>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</si>
  <si>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</si>
  <si>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</si>
  <si>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</si>
  <si>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</si>
  <si>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</si>
  <si>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</si>
  <si>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</si>
  <si>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</si>
  <si>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</si>
  <si>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</si>
  <si>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</si>
  <si>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</si>
  <si>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</si>
  <si>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</si>
  <si>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</si>
  <si>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</si>
  <si>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</si>
  <si>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</si>
  <si>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</si>
  <si>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</si>
  <si>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</si>
  <si>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</si>
  <si>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</si>
  <si>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</si>
  <si>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</si>
  <si>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</si>
  <si>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</si>
  <si>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</si>
  <si>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</si>
  <si>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</si>
  <si>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</si>
  <si>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</si>
  <si>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</si>
  <si>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</si>
  <si>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</si>
  <si>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</si>
  <si>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</si>
  <si>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</si>
  <si>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</si>
  <si>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</si>
  <si>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</si>
  <si>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</si>
  <si>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</si>
  <si>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</si>
  <si>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</si>
  <si>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</si>
  <si>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</si>
  <si>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</si>
  <si>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</si>
  <si>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</si>
  <si>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</si>
  <si>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</si>
  <si>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</si>
  <si>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</si>
  <si>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</si>
  <si>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</si>
  <si>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</si>
  <si>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</si>
  <si>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</si>
  <si>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</si>
  <si>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</si>
  <si>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</si>
  <si>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</si>
  <si>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</si>
  <si>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</si>
  <si>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</si>
  <si>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</si>
  <si>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</si>
  <si>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</si>
  <si>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</si>
  <si>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</si>
  <si>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</si>
  <si>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</si>
  <si>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</si>
  <si>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</si>
  <si>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</si>
  <si>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</si>
  <si>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</si>
  <si>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</si>
  <si>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</si>
  <si>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</si>
  <si>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</si>
  <si>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</si>
  <si>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</si>
  <si>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</si>
  <si>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</si>
  <si>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</si>
  <si>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</si>
  <si>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</si>
  <si>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</si>
  <si>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</si>
  <si>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</si>
  <si>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</si>
  <si>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</si>
  <si>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</si>
  <si>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</si>
  <si>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</si>
  <si>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</si>
  <si>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</si>
  <si>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</si>
  <si>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</si>
  <si>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</si>
  <si>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</si>
  <si>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</si>
  <si>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</si>
  <si>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</si>
  <si>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</si>
  <si>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</si>
  <si>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</si>
  <si>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</si>
  <si>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</si>
  <si>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</si>
  <si>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</si>
  <si>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</si>
  <si>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</si>
  <si>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</si>
  <si>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</si>
  <si>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</si>
  <si>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</si>
  <si>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</si>
  <si>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</si>
  <si>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</si>
  <si>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</si>
  <si>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</si>
  <si>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</si>
  <si>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</si>
  <si>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</si>
  <si>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</si>
  <si>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</si>
  <si>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</si>
  <si>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</si>
  <si>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</si>
  <si>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</si>
  <si>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</si>
  <si>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</si>
  <si>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</si>
  <si>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</si>
  <si>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</si>
  <si>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</si>
  <si>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</si>
  <si>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</si>
  <si>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</si>
  <si>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</si>
  <si>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</si>
  <si>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</si>
  <si>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</si>
  <si>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</si>
  <si>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</si>
  <si>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</si>
  <si>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</si>
  <si>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</si>
  <si>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</si>
  <si>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</si>
  <si>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</si>
  <si>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</si>
  <si>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</si>
  <si>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</si>
  <si>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</si>
  <si>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</si>
  <si>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</si>
  <si>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</si>
  <si>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</si>
  <si>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</si>
  <si>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</si>
  <si>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</si>
  <si>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</si>
  <si>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</si>
  <si>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</si>
  <si>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</si>
  <si>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</si>
  <si>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</si>
  <si>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</si>
  <si>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</si>
  <si>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</si>
  <si>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</si>
  <si>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</si>
  <si>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</si>
  <si>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</si>
  <si>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</si>
  <si>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</si>
  <si>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</si>
  <si>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</si>
  <si>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</si>
  <si>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</si>
  <si>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</si>
  <si>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</si>
  <si>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</si>
  <si>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</si>
  <si>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</si>
  <si>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</si>
  <si>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</si>
  <si>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</si>
  <si>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</si>
  <si>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</si>
  <si>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</si>
  <si>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</si>
  <si>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</si>
  <si>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</si>
  <si>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</si>
  <si>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</si>
  <si>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</si>
  <si>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</si>
  <si>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</si>
  <si>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</si>
  <si>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</si>
  <si>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</si>
  <si>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</si>
  <si>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</si>
  <si>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</si>
  <si>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</si>
  <si>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</si>
  <si>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</si>
  <si>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</si>
  <si>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</si>
  <si>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</si>
  <si>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</si>
  <si>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</si>
  <si>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</si>
  <si>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</si>
  <si>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</si>
  <si>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</si>
  <si>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</si>
  <si>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</si>
  <si>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</si>
  <si>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</si>
  <si>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</si>
  <si>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</si>
  <si>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</si>
  <si>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</si>
  <si>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</si>
  <si>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</si>
  <si>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</si>
  <si>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</si>
  <si>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</si>
  <si>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</si>
  <si>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</si>
  <si>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</si>
  <si>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</si>
  <si>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</si>
  <si>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</si>
  <si>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</si>
  <si>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</si>
  <si>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</si>
  <si>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</si>
  <si>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</si>
  <si>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</si>
  <si>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</si>
  <si>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</si>
  <si>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</si>
  <si>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</si>
  <si>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</si>
  <si>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</si>
  <si>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</si>
  <si>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</si>
  <si>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</si>
  <si>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</si>
  <si>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</si>
  <si>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</si>
  <si>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</si>
  <si>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</si>
  <si>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</si>
  <si>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</si>
  <si>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</si>
  <si>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</si>
  <si>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</si>
  <si>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</si>
  <si>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</si>
  <si>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</si>
  <si>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</si>
  <si>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</si>
  <si>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</si>
  <si>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</si>
  <si>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</si>
  <si>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</si>
  <si>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</si>
  <si>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</si>
  <si>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</si>
  <si>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</si>
  <si>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</si>
  <si>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</si>
  <si>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</si>
  <si>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</si>
  <si>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</si>
  <si>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</si>
  <si>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</si>
  <si>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</si>
  <si>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</si>
  <si>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</si>
  <si>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</si>
  <si>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</si>
  <si>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</si>
  <si>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</si>
  <si>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</si>
  <si>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</si>
  <si>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</si>
  <si>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</si>
  <si>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</si>
  <si>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</si>
  <si>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</si>
  <si>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</si>
  <si>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</si>
  <si>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</si>
  <si>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</si>
  <si>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</si>
  <si>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</si>
  <si>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</si>
  <si>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</si>
  <si>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</si>
  <si>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</si>
  <si>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</si>
  <si>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</si>
  <si>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</si>
  <si>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</si>
  <si>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</si>
  <si>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</si>
  <si>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</si>
  <si>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</si>
  <si>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</si>
  <si>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</si>
  <si>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</si>
  <si>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</si>
  <si>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</si>
  <si>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</si>
  <si>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</si>
  <si>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</si>
  <si>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</si>
  <si>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</si>
  <si>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</si>
  <si>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</si>
  <si>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</si>
  <si>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</si>
  <si>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</si>
  <si>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</si>
  <si>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</si>
  <si>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</si>
  <si>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</si>
  <si>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</si>
  <si>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</si>
  <si>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</si>
  <si>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</si>
  <si>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</si>
  <si>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</si>
  <si>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</si>
  <si>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</si>
  <si>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</si>
  <si>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</si>
  <si>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</si>
  <si>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</si>
  <si>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</si>
  <si>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</si>
  <si>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</si>
  <si>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</si>
  <si>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</si>
  <si>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</si>
  <si>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</si>
  <si>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</si>
  <si>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</si>
  <si>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</si>
  <si>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</si>
  <si>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</si>
  <si>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</si>
  <si>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</si>
  <si>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</si>
  <si>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</si>
  <si>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</si>
  <si>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</si>
  <si>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</si>
  <si>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</si>
  <si>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</si>
  <si>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</si>
  <si>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</si>
  <si>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</si>
  <si>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</si>
  <si>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</si>
  <si>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</si>
  <si>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</si>
  <si>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</si>
  <si>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</si>
  <si>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</si>
  <si>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</si>
  <si>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</si>
  <si>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</si>
  <si>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</si>
  <si>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</si>
  <si>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</si>
  <si>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</si>
  <si>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</si>
  <si>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</si>
  <si>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</si>
  <si>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</si>
  <si>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</si>
  <si>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</si>
  <si>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</si>
  <si>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</si>
  <si>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</si>
  <si>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</si>
  <si>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</si>
  <si>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</si>
  <si>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</si>
  <si>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</si>
  <si>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</si>
  <si>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</si>
  <si>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</si>
  <si>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</si>
  <si>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</si>
  <si>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</si>
  <si>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</si>
  <si>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</si>
  <si>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</si>
  <si>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</si>
  <si>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</si>
  <si>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</si>
  <si>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</si>
  <si>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</si>
  <si>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</si>
  <si>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</si>
  <si>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</si>
  <si>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</si>
  <si>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</si>
  <si>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</si>
  <si>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</si>
  <si>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</si>
  <si>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</si>
  <si>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</si>
  <si>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</si>
  <si>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</si>
  <si>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</si>
  <si>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</si>
  <si>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</si>
  <si>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</si>
  <si>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</si>
  <si>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</si>
  <si>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</si>
  <si>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</si>
  <si>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</si>
  <si>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</si>
  <si>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</si>
  <si>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</si>
  <si>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</si>
  <si>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</si>
  <si>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</si>
  <si>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</si>
  <si>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</si>
  <si>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</si>
  <si>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</si>
  <si>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</si>
  <si>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</si>
  <si>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</si>
  <si>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</si>
  <si>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</si>
  <si>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</si>
  <si>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</si>
  <si>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</si>
  <si>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</si>
  <si>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</si>
  <si>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</si>
  <si>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</si>
  <si>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</si>
  <si>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</si>
  <si>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</si>
  <si>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</si>
  <si>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</si>
  <si>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</si>
  <si>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</si>
  <si>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</si>
  <si>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</si>
  <si>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</si>
  <si>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</si>
  <si>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</si>
  <si>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</si>
  <si>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</si>
  <si>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</si>
  <si>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</si>
  <si>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</si>
  <si>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</si>
  <si>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</si>
  <si>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</si>
  <si>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</si>
  <si>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</si>
  <si>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</si>
  <si>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</si>
  <si>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</si>
  <si>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</si>
  <si>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</si>
  <si>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</si>
  <si>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</si>
  <si>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</si>
  <si>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</si>
  <si>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</si>
  <si>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</si>
  <si>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</si>
  <si>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</si>
  <si>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</si>
  <si>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</si>
  <si>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</si>
  <si>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</si>
  <si>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</si>
  <si>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</si>
  <si>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</si>
  <si>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</si>
  <si>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</si>
  <si>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</si>
  <si>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</si>
  <si>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</si>
  <si>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</si>
  <si>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</si>
  <si>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</si>
  <si>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</si>
  <si>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</si>
  <si>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</si>
  <si>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</si>
  <si>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</si>
  <si>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</si>
  <si>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</si>
  <si>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</si>
  <si>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</si>
  <si>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</si>
  <si>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</si>
  <si>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</si>
  <si>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</si>
  <si>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</si>
  <si>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</si>
  <si>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</si>
  <si>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</si>
  <si>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</si>
  <si>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</si>
  <si>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</si>
  <si>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</si>
  <si>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</si>
  <si>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</si>
  <si>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</si>
  <si>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</si>
  <si>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</si>
  <si>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</si>
  <si>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</si>
  <si>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</si>
  <si>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</si>
  <si>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</si>
  <si>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</si>
  <si>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</si>
  <si>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</si>
  <si>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</si>
  <si>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</si>
  <si>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</si>
  <si>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</si>
  <si>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</si>
  <si>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</si>
  <si>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</si>
  <si>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</si>
  <si>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</si>
  <si>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</si>
  <si>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</si>
  <si>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</si>
  <si>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</si>
  <si>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</si>
  <si>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</si>
  <si>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</si>
  <si>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</si>
  <si>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</si>
  <si>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</si>
  <si>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</si>
  <si>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</si>
  <si>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</si>
  <si>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</si>
  <si>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</si>
  <si>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</si>
  <si>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</si>
  <si>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</si>
  <si>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</si>
  <si>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</si>
  <si>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</si>
  <si>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</si>
  <si>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</si>
  <si>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</si>
  <si>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</si>
  <si>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</si>
  <si>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</si>
  <si>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</si>
  <si>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</si>
  <si>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</si>
  <si>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</si>
  <si>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</si>
  <si>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</si>
  <si>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</si>
  <si>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</si>
  <si>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</si>
  <si>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</si>
  <si>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</si>
  <si>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</si>
  <si>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</si>
  <si>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</si>
  <si>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</si>
  <si>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</si>
  <si>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</si>
  <si>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</si>
  <si>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</si>
  <si>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</si>
  <si>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</si>
  <si>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</si>
  <si>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</si>
  <si>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</si>
  <si>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</si>
  <si>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</si>
  <si>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</si>
  <si>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</si>
  <si>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</si>
  <si>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</si>
  <si>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</si>
  <si>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</si>
  <si>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</si>
  <si>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</si>
  <si>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</si>
  <si>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</si>
  <si>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</si>
  <si>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</si>
  <si>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</si>
  <si>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</si>
  <si>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</si>
  <si>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</si>
  <si>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</si>
  <si>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</si>
  <si>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</si>
  <si>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</si>
  <si>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</si>
  <si>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</si>
  <si>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</si>
  <si>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</si>
  <si>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</si>
  <si>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</si>
  <si>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</si>
  <si>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</si>
  <si>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</si>
  <si>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</si>
  <si>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</si>
  <si>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</si>
  <si>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</si>
  <si>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</si>
  <si>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</si>
  <si>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</si>
  <si>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</si>
  <si>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</si>
  <si>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</si>
  <si>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</si>
  <si>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</si>
  <si>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</si>
  <si>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</si>
  <si>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</si>
  <si>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</si>
  <si>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</si>
  <si>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</si>
  <si>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</si>
  <si>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</si>
  <si>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</si>
  <si>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</si>
  <si>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</si>
  <si>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</si>
  <si>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</si>
  <si>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</si>
  <si>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</si>
  <si>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</si>
  <si>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</si>
  <si>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</si>
  <si>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</si>
  <si>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</si>
  <si>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</si>
  <si>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</si>
  <si>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</si>
  <si>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</si>
  <si>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</si>
  <si>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</si>
  <si>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</si>
  <si>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</si>
  <si>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</si>
  <si>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</si>
  <si>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</si>
  <si>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</si>
  <si>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</si>
  <si>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</si>
  <si>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</si>
  <si>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</si>
  <si>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</si>
  <si>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</si>
  <si>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</si>
  <si>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</si>
  <si>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</si>
  <si>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</si>
  <si>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</si>
  <si>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</si>
  <si>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</si>
  <si>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</si>
  <si>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</si>
  <si>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</si>
  <si>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</si>
  <si>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</si>
  <si>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</si>
  <si>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</si>
  <si>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</si>
  <si>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</si>
  <si>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</si>
  <si>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คำแนะนำ</t>
  </si>
  <si>
    <t>ละรายการ  เพราะว่ามีทั้งผัง 59  และผัง 60   และ แต่ละ โรงพยาบาล มีรายการไม่เท่ากันทำให้ยากต่อการทำงาน</t>
  </si>
  <si>
    <t xml:space="preserve">   นำข้อมูลงบทดลอง ของ  รพ.  วางในชีท  งบทดลอง รพ.     ข้อมูลตัวเลขจะ link  ไปที่  ชีท  1ws-re-exp  โดยไม่ต้องใส่ที</t>
  </si>
  <si>
    <t xml:space="preserve">   ในชีท 1ws-re-exp  จะแยกให้ว่า รายการบัญชีตัวไหนเป็นของ 59  ตัวไหนเป็น 60  ตามสี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</si>
  <si>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</si>
  <si>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</si>
  <si>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</si>
  <si>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</si>
  <si>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</si>
  <si>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</si>
  <si>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</si>
  <si>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แผนทางการเงินสำหรับหน่วยบริการ สำนักงานปลัดกระทรวงสาธารณสุขประจำปี 2561</t>
  </si>
  <si>
    <t xml:space="preserve">ประมาณการปี 2561 </t>
  </si>
  <si>
    <t>มูลค่าการจัดซื้อปี 2561</t>
  </si>
  <si>
    <t>ประมาณการจ่ายชำระหนี้ปี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</si>
  <si>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</si>
  <si>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</si>
  <si>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ด้วยงบค่าบริการฯเบิกจ่ายลักษณะงบลงทุน ปี 2561</t>
  </si>
  <si>
    <t>จัดซื้อ จัดหาด้วยเงินงบประมาณ ของ รพ. ปี 2561</t>
  </si>
  <si>
    <t>[1] มูลค่าจัดซื้อปี 2558</t>
  </si>
  <si>
    <t>[2] มูลค่าจัดซื้อปี 2559</t>
  </si>
  <si>
    <t>[3] มูลค่าจัดซื้อปี 2560</t>
  </si>
  <si>
    <t>[4]มูลค่าการใช้ใน รพ. ปี 2560</t>
  </si>
  <si>
    <t>[5]มูลค่าการสนับสนุน รพ.สต.ปี 2560</t>
  </si>
  <si>
    <t>[6] มูลค่าการโอนยาให้หน่วยงานอื่น ปี 2560</t>
  </si>
  <si>
    <t>[7] = [4+5+6] รวมมูลค่าการใช้ยาทั้งปี 2560</t>
  </si>
  <si>
    <t>[8] สินค้าคงคลัง (ยา เวชภัณฑ์ฯ วัสดุวิทย์ฯ) ณ 30 ก.ย. 2560</t>
  </si>
  <si>
    <t>[9] แผนจัดซื้อปี 2561 นำไปกรอกใน planfin</t>
  </si>
  <si>
    <t>[6] แผนจัดซื้อปี 2560 นำไปกรอกใน planfin2561</t>
  </si>
  <si>
    <t>[5] วัสดุคงคลัง ณ 30 ก.ย. 2560</t>
  </si>
  <si>
    <t>[4] มูลค่าการใช้ใน รพ. ปี 2560</t>
  </si>
  <si>
    <t>[1] หนี้สินค้างชำระ ณ 30 ก.ย.2560</t>
  </si>
  <si>
    <t>[2] ประมาณการหนี้สินปี 2561</t>
  </si>
  <si>
    <t>(5) = [3] -[4] ภาระหนี้สินคงเหลือสิ้นปี 2561</t>
  </si>
  <si>
    <t>[3] = [1] +[2]  รวมภาระหนี้สินปี 2560</t>
  </si>
  <si>
    <t>[4] แผนการจ่ายชำระปี 2560 (นำไปกรอกใน Planfin2561</t>
  </si>
  <si>
    <t>[5]</t>
  </si>
  <si>
    <t>ส่วนต่างที่ต่ำ (สูง)กว่าค่ารักษาพยาบาล</t>
  </si>
  <si>
    <t>[6]</t>
  </si>
  <si>
    <t>[1]</t>
  </si>
  <si>
    <t>ประมาณการลูกหนี้ปี 2561</t>
  </si>
  <si>
    <t xml:space="preserve">[2] </t>
  </si>
  <si>
    <t>[3]</t>
  </si>
  <si>
    <t xml:space="preserve">  ประมาณการลูกหนี้ที่เรียกเก็บได้ในปี 2561 นำไปกรอกใน planfin  </t>
  </si>
  <si>
    <t>[4]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</si>
  <si>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ก.ย.2560</t>
    </r>
  </si>
  <si>
    <t>ประมาณการตัดหนี้สูญ</t>
  </si>
  <si>
    <t>ลูกหนี้คงเหลือยกไปปี 2561</t>
  </si>
  <si>
    <t>[7]=[4-5-6]</t>
  </si>
  <si>
    <t xml:space="preserve">   รวมลูกหนี้ปี 2561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</si>
  <si>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</si>
  <si>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</si>
  <si>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</si>
  <si>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</si>
  <si>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</si>
  <si>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</si>
  <si>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[6] = [3+5]    รวมเงินลงทุนนำไปกรอกใน Planfin2561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</si>
  <si>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</si>
  <si>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</si>
  <si>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</si>
  <si>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เงินบำรุงคงเหลือ (หักหนี้สินและภาระผูกพัน) ณ 30 มิ.ย. 59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</si>
  <si>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</si>
  <si>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</si>
  <si>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</si>
  <si>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</si>
  <si>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</si>
  <si>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</si>
  <si>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</si>
  <si>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</si>
  <si>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</si>
  <si>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</si>
  <si>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</si>
  <si>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จัดซื้อ/จัดหาด้วยเงินบำรุงของ รพ. ปี 2560</t>
  </si>
  <si>
    <t>[7]=[6]/[3]x100</t>
  </si>
  <si>
    <t>[8]=[5-6]</t>
  </si>
  <si>
    <t>ทุนสำรองสุทธิ (Networking Capital) ณ 30 มิ.ย. 2560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</si>
  <si>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</si>
  <si>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</si>
  <si>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</si>
  <si>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</si>
  <si>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</si>
  <si>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</si>
  <si>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อัคราส่วน NWC เหลือเหลือหลังลงทุน&gt;20%EBITDAต่อรายจ่าย:เดือน</t>
  </si>
  <si>
    <t>[14]=[M]/[11]*100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</si>
  <si>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</si>
  <si>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</si>
  <si>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</si>
  <si>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</si>
  <si>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</si>
  <si>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</si>
  <si>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</si>
  <si>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</si>
  <si>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</si>
  <si>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</si>
  <si>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</si>
  <si>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</si>
  <si>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</si>
  <si>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</si>
  <si>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</si>
  <si>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</si>
  <si>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</si>
  <si>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</si>
  <si>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</si>
  <si>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</si>
  <si>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</si>
  <si>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 ทบทวนการลงทุนอีกครั้ง </t>
  </si>
  <si>
    <t xml:space="preserve">ทบทวนการลงทุนอีกครั้ง </t>
  </si>
  <si>
    <t>ปรับ EBITDA ให้เป็น +</t>
  </si>
  <si>
    <t xml:space="preserve"> Risk</t>
  </si>
  <si>
    <t>Update  5/9/2560</t>
  </si>
  <si>
    <t>1. แผนประมาณการรายได้-ควบคุมค่าใช้จ่าย ปีงบประมาณ 2561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</si>
  <si>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</si>
  <si>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</si>
  <si>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</si>
  <si>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</si>
  <si>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</si>
  <si>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</si>
  <si>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</si>
  <si>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</si>
  <si>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</si>
  <si>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</si>
  <si>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</si>
  <si>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</si>
  <si>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แผนปี 2561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</si>
  <si>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</si>
  <si>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</si>
  <si>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</si>
  <si>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</si>
  <si>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</si>
  <si>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</si>
  <si>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</si>
  <si>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</si>
  <si>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</si>
  <si>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</si>
  <si>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</si>
  <si>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</si>
  <si>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</si>
  <si>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</si>
  <si>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</si>
  <si>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</si>
  <si>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t>เกินกว่าค่า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</si>
  <si>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</si>
  <si>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</si>
  <si>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</si>
  <si>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</si>
  <si>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</si>
  <si>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</si>
  <si>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</si>
  <si>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ตย. การคำนวณหา อัตราหมุนเวียนของเจ้าหนี้ (Payable Turnover)</t>
  </si>
  <si>
    <t xml:space="preserve">  ยอดซื้อเชื่อทั้งปี</t>
  </si>
  <si>
    <t xml:space="preserve">  เจ้าหนี้คงเหลือสิ้นปี</t>
  </si>
  <si>
    <t xml:space="preserve">  การ Turnover</t>
  </si>
  <si>
    <t xml:space="preserve"> ครั้ง</t>
  </si>
  <si>
    <t xml:space="preserve"> ระยะเวลาจ่ายคืน</t>
  </si>
  <si>
    <t>วัน</t>
  </si>
  <si>
    <t>* หมายเหตุ นโยบายการ Stock ยา ไม่ควรเกิน 2  เดือน</t>
  </si>
  <si>
    <t xml:space="preserve"> ตย. การคำนวณหา Inventory Turnover</t>
  </si>
  <si>
    <t xml:space="preserve">  ยาใช้ไป</t>
  </si>
  <si>
    <t xml:space="preserve">  ยาคงเหลือสิ้นปี</t>
  </si>
  <si>
    <t xml:space="preserve">  การ Turnover </t>
  </si>
  <si>
    <t>ครั้ง</t>
  </si>
  <si>
    <t xml:space="preserve">   ยาอยู่ในคลัง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</si>
  <si>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</si>
  <si>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</si>
  <si>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</si>
  <si>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</si>
  <si>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</si>
  <si>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</si>
  <si>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</si>
  <si>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</si>
  <si>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</si>
  <si>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</si>
  <si>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</si>
  <si>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</si>
  <si>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</si>
  <si>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</si>
  <si>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</si>
  <si>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</si>
  <si>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</si>
  <si>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</si>
  <si>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</si>
  <si>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</si>
  <si>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</si>
  <si>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</si>
  <si>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</si>
  <si>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</si>
  <si>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</si>
  <si>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</si>
  <si>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</si>
  <si>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</si>
  <si>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</si>
  <si>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</si>
  <si>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</si>
  <si>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</si>
  <si>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</si>
  <si>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</si>
  <si>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</si>
  <si>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</si>
  <si>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(A)หนี้ค้างชำระ ณ 30 ก.ย.2559</t>
  </si>
  <si>
    <t>(B)หนี้ค้างชำระ ณ 30 ก.ย.2560</t>
  </si>
  <si>
    <t>(C)ประมาณการหนี้สินปี 2561</t>
  </si>
  <si>
    <t>(D) = A+B+C รวมภาระหนี้สินปี 2561</t>
  </si>
  <si>
    <t>(E) แผนการจ่ายชำระปี 2561 (นำไปกรอกใน Planfin61)</t>
  </si>
  <si>
    <t>(F) = D-E ภาระหนี้สินคงเหลือสิ้นปี 2561</t>
  </si>
  <si>
    <t>ปี 2565</t>
  </si>
  <si>
    <t>(C)ประมาณการลูกหนี้ปี 2561</t>
  </si>
  <si>
    <t xml:space="preserve">  (D) =  A+B+C  รวมลูกหนี้ปี 2561</t>
  </si>
  <si>
    <t xml:space="preserve"> (E) ประมาณการลูกหนี้ที่เรียกเก็บได้ในปี 2561 นำไปกรอกใน planfin  </t>
  </si>
  <si>
    <t>(F)ประมาณการตัดหนี้สูญ</t>
  </si>
  <si>
    <t>(G)= D-E-F ลูกหนี้คงเหลือยกไปปี 2562</t>
  </si>
  <si>
    <t>รายได้ค่ารักษา UC - OP นอก CUP ในจังหวัด สังกัด สธ.</t>
  </si>
  <si>
    <t>ส่วนต่างค่ารักษาที่ต่ำกว่าข้อตกลงในการจ่ายUC-IP- DMI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</si>
  <si>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</si>
  <si>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</si>
  <si>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</si>
  <si>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>หนี้สูญ-ลูกหนี้ค่ารักษา UC -OP นอก CUP (ในจังหวัด)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</si>
  <si>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</si>
  <si>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</si>
  <si>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ณ กค.60</t>
  </si>
  <si>
    <r>
      <t>(A)ลูกหนี้-สุทธิ</t>
    </r>
    <r>
      <rPr>
        <u/>
        <sz val="16"/>
        <color indexed="8"/>
        <rFont val="TH SarabunPSK"/>
        <family val="2"/>
      </rPr>
      <t>ค้างชำระ</t>
    </r>
    <r>
      <rPr>
        <sz val="16"/>
        <color indexed="8"/>
        <rFont val="TH SarabunPSK"/>
        <family val="2"/>
      </rPr>
      <t xml:space="preserve"> ณ 30 ก.ย.2559</t>
    </r>
  </si>
  <si>
    <r>
      <t>(B)ลูกหนี้-สุทธิ</t>
    </r>
    <r>
      <rPr>
        <u/>
        <sz val="16"/>
        <color indexed="8"/>
        <rFont val="TH SarabunPSK"/>
        <family val="2"/>
      </rPr>
      <t>ค้างชำระ</t>
    </r>
    <r>
      <rPr>
        <sz val="16"/>
        <color indexed="8"/>
        <rFont val="TH SarabunPSK"/>
        <family val="2"/>
      </rPr>
      <t xml:space="preserve"> ณ 30 ก.ย.2560</t>
    </r>
  </si>
  <si>
    <t>ลูกหนี้ อื่น ๆ(พรบ. ชำระเงินเอง)</t>
  </si>
  <si>
    <t>ครุภัณฑ์</t>
  </si>
  <si>
    <t>สำนักงาน</t>
  </si>
  <si>
    <t>computer</t>
  </si>
  <si>
    <t>การแพทย์</t>
  </si>
  <si>
    <t>โฆษณา</t>
  </si>
  <si>
    <t>ยานพาหนะ</t>
  </si>
  <si>
    <t>งานบ้าน</t>
  </si>
  <si>
    <t>ก่อสร้าง/โรงงาน</t>
  </si>
  <si>
    <t>เกษตร</t>
  </si>
  <si>
    <t>ครุภัณฑ์ต่ำกว่าเกณฑ์</t>
  </si>
  <si>
    <t>วัสดุ</t>
  </si>
  <si>
    <t>ยานพาหนะและขนส่ง</t>
  </si>
  <si>
    <t>เชื้อเพลิงและหล่อลื่น</t>
  </si>
  <si>
    <t>ไฟฟ้าและวิทยุ</t>
  </si>
  <si>
    <t>โฆษณาและเผยแพร่</t>
  </si>
  <si>
    <t>งานบ้านงานครัว</t>
  </si>
  <si>
    <t>บริโภค</t>
  </si>
  <si>
    <t>เครื่องแต่งกาย</t>
  </si>
  <si>
    <t>ก่อสร้าง</t>
  </si>
  <si>
    <t>การเกษตร</t>
  </si>
  <si>
    <t>วัสดุอื่นๆ</t>
  </si>
  <si>
    <t>ค่าจ้างเหมาบริการอื่น</t>
  </si>
  <si>
    <t>ค่าจ้างตรวจทางห้องปฏิบัติการ(Lab)</t>
  </si>
  <si>
    <t>ค่าจ้างตรวจเอ็กซเรย์(X-Ray)</t>
  </si>
  <si>
    <t>ค่าจ้างเหมาบริการอื่น(ทันตกรรม)</t>
  </si>
  <si>
    <t>ค่าซ่อมบำรุง</t>
  </si>
  <si>
    <t xml:space="preserve">รพ.สต.ราชันย์ </t>
  </si>
  <si>
    <t>M</t>
  </si>
  <si>
    <t xml:space="preserve">รพ.สต.บ้านนาดี </t>
  </si>
  <si>
    <t xml:space="preserve">รพ.สต.บ้านหนองแวง </t>
  </si>
  <si>
    <t>S</t>
  </si>
  <si>
    <t xml:space="preserve">รพ.สต.บ้านทับทิมสยาม 05 </t>
  </si>
  <si>
    <t xml:space="preserve">รพ.สต.บ้านเขาตาง๊อก </t>
  </si>
  <si>
    <t xml:space="preserve">รพ.สต.บ้านคลองไก่เถื่อน </t>
  </si>
  <si>
    <t xml:space="preserve">รพ.สต.บ้านน้ำคำ </t>
  </si>
  <si>
    <t xml:space="preserve">รพ.สต.บ้านชุมทอง </t>
  </si>
  <si>
    <t xml:space="preserve">รพ.สต.บ้านหินกอง </t>
  </si>
  <si>
    <t>เวชภัทฑ์มิใช่ยาและวัสดุการแพทย์</t>
  </si>
  <si>
    <t>รพ.สต.บ้านหินกอง</t>
  </si>
  <si>
    <r>
      <rPr>
        <b/>
        <sz val="16"/>
        <color theme="1"/>
        <rFont val="TH SarabunPSK"/>
        <family val="2"/>
      </rPr>
      <t xml:space="preserve">รายการอื่น </t>
    </r>
    <r>
      <rPr>
        <sz val="16"/>
        <color theme="1"/>
        <rFont val="TH SarabunPSK"/>
        <family val="2"/>
      </rPr>
      <t xml:space="preserve">
</t>
    </r>
  </si>
  <si>
    <r>
      <rPr>
        <b/>
        <sz val="16"/>
        <color theme="1"/>
        <rFont val="TH SarabunPSK"/>
        <family val="2"/>
      </rPr>
      <t>ยา เวชภัณฑ์ วัสดุอื่นฯ</t>
    </r>
    <r>
      <rPr>
        <sz val="16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</si>
  <si>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6"/>
        <color theme="1"/>
        <rFont val="TH SarabunPSK"/>
        <family val="2"/>
      </rPr>
      <t>งบค่าเสื่อม UC</t>
    </r>
    <r>
      <rPr>
        <sz val="16"/>
        <color theme="1"/>
        <rFont val="TH SarabunPSK"/>
        <family val="2"/>
      </rPr>
      <t xml:space="preserve">  </t>
    </r>
  </si>
  <si>
    <t>โรงพยาบาลคลองหาด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</si>
</sst>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  <numFmt numFmtId="190" formatCode="_(* #,##0.00_);_(* \(#,##0.00\);_(* &quot;-&quot;??_);_(@_)"/>
    <numFmt numFmtId="191" formatCode="#,##0.00_ ;\-#,##0.00\ "/>
  </numFmts>
  <fonts count="6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sz val="16"/>
      <color rgb="FF0070C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10"/>
      <name val="Arial"/>
      <family val="2"/>
    </font>
    <font>
      <u/>
      <sz val="16"/>
      <color indexed="8"/>
      <name val="TH SarabunPSK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</fonts>
  <fills count="2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56" fillId="0" borderId="0"/>
    <xf numFmtId="0" fontId="6" fillId="0" borderId="0"/>
    <xf numFmtId="43" fontId="56" fillId="0" borderId="0" applyFont="0" applyFill="0" applyBorder="0" applyAlignment="0" applyProtection="0"/>
    <xf numFmtId="0" fontId="56" fillId="0" borderId="0"/>
    <xf numFmtId="0" fontId="56" fillId="0" borderId="0"/>
  </cellStyleXfs>
  <cellXfs count="5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2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2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0" fontId="24" fillId="0" borderId="0" xfId="0" applyFont="1"/>
    <xf numFmtId="43" fontId="25" fillId="0" borderId="2" xfId="3" applyFont="1" applyBorder="1"/>
    <xf numFmtId="0" fontId="27" fillId="0" borderId="0" xfId="6" applyFont="1" applyFill="1" applyBorder="1" applyAlignment="1">
      <alignment wrapText="1"/>
    </xf>
    <xf numFmtId="0" fontId="27" fillId="6" borderId="0" xfId="6" applyFont="1" applyFill="1" applyBorder="1" applyAlignment="1">
      <alignment wrapText="1"/>
    </xf>
    <xf numFmtId="0" fontId="12" fillId="0" borderId="0" xfId="0" applyFont="1" applyAlignment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0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15" fillId="0" borderId="2" xfId="0" applyFont="1" applyBorder="1" applyAlignment="1">
      <alignment vertical="top"/>
    </xf>
    <xf numFmtId="43" fontId="15" fillId="0" borderId="2" xfId="3" applyFont="1" applyBorder="1"/>
    <xf numFmtId="0" fontId="15" fillId="0" borderId="2" xfId="0" applyFont="1" applyBorder="1"/>
    <xf numFmtId="0" fontId="32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5" fillId="0" borderId="0" xfId="0" applyFont="1"/>
    <xf numFmtId="0" fontId="36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/>
    <xf numFmtId="0" fontId="12" fillId="2" borderId="0" xfId="0" applyFont="1" applyFill="1" applyBorder="1" applyAlignment="1"/>
    <xf numFmtId="0" fontId="12" fillId="9" borderId="0" xfId="0" applyFont="1" applyFill="1" applyBorder="1" applyAlignment="1"/>
    <xf numFmtId="0" fontId="38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37" fillId="0" borderId="1" xfId="8" applyFont="1" applyFill="1" applyBorder="1" applyAlignment="1"/>
    <xf numFmtId="0" fontId="37" fillId="0" borderId="1" xfId="8" applyFont="1" applyFill="1" applyBorder="1" applyAlignment="1">
      <alignment horizontal="right"/>
    </xf>
    <xf numFmtId="0" fontId="37" fillId="14" borderId="38" xfId="8" applyFont="1" applyFill="1" applyBorder="1" applyAlignment="1">
      <alignment horizontal="center"/>
    </xf>
    <xf numFmtId="0" fontId="19" fillId="15" borderId="2" xfId="7" applyFont="1" applyFill="1" applyBorder="1" applyAlignment="1"/>
    <xf numFmtId="0" fontId="3" fillId="15" borderId="2" xfId="0" applyFont="1" applyFill="1" applyBorder="1"/>
    <xf numFmtId="0" fontId="0" fillId="15" borderId="0" xfId="0" applyFill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39" fillId="0" borderId="1" xfId="8" applyFont="1" applyFill="1" applyBorder="1" applyAlignment="1"/>
    <xf numFmtId="187" fontId="0" fillId="0" borderId="0" xfId="0" applyNumberFormat="1"/>
    <xf numFmtId="0" fontId="40" fillId="0" borderId="0" xfId="0" applyFont="1"/>
    <xf numFmtId="0" fontId="37" fillId="4" borderId="1" xfId="8" applyFont="1" applyFill="1" applyBorder="1" applyAlignment="1"/>
    <xf numFmtId="0" fontId="37" fillId="4" borderId="1" xfId="8" applyFont="1" applyFill="1" applyBorder="1" applyAlignment="1">
      <alignment horizontal="right"/>
    </xf>
    <xf numFmtId="0" fontId="12" fillId="4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187" fontId="4" fillId="0" borderId="0" xfId="3" applyNumberFormat="1" applyFont="1" applyFill="1" applyBorder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4" fillId="0" borderId="13" xfId="0" applyFont="1" applyFill="1" applyBorder="1"/>
    <xf numFmtId="0" fontId="4" fillId="0" borderId="11" xfId="0" applyFont="1" applyFill="1" applyBorder="1"/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2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8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2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5" fillId="18" borderId="2" xfId="3" applyFont="1" applyFill="1" applyBorder="1"/>
    <xf numFmtId="0" fontId="43" fillId="0" borderId="2" xfId="1" applyFont="1" applyFill="1" applyBorder="1" applyAlignment="1"/>
    <xf numFmtId="43" fontId="0" fillId="18" borderId="2" xfId="0" applyNumberFormat="1" applyFill="1" applyBorder="1"/>
    <xf numFmtId="0" fontId="4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7" fillId="0" borderId="0" xfId="3" applyFont="1" applyFill="1" applyBorder="1" applyAlignment="1">
      <alignment wrapText="1"/>
    </xf>
    <xf numFmtId="43" fontId="27" fillId="6" borderId="0" xfId="3" applyFont="1" applyFill="1" applyBorder="1" applyAlignment="1">
      <alignment wrapText="1"/>
    </xf>
    <xf numFmtId="43" fontId="12" fillId="0" borderId="0" xfId="3" applyFont="1"/>
    <xf numFmtId="0" fontId="3" fillId="18" borderId="2" xfId="0" applyFont="1" applyFill="1" applyBorder="1"/>
    <xf numFmtId="43" fontId="3" fillId="0" borderId="2" xfId="0" applyNumberFormat="1" applyFont="1" applyBorder="1"/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0" borderId="2" xfId="0" applyNumberFormat="1" applyFont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5" fillId="18" borderId="0" xfId="0" applyFont="1" applyFill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34" fillId="6" borderId="0" xfId="0" applyFont="1" applyFill="1" applyBorder="1" applyAlignment="1">
      <alignment horizontal="center"/>
    </xf>
    <xf numFmtId="0" fontId="47" fillId="23" borderId="39" xfId="0" applyFont="1" applyFill="1" applyBorder="1" applyAlignment="1">
      <alignment horizontal="center" vertical="center" wrapText="1" readingOrder="1"/>
    </xf>
    <xf numFmtId="0" fontId="47" fillId="23" borderId="40" xfId="0" applyFont="1" applyFill="1" applyBorder="1" applyAlignment="1">
      <alignment horizontal="center" vertical="center" wrapText="1" readingOrder="1"/>
    </xf>
    <xf numFmtId="0" fontId="47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8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7" fillId="23" borderId="41" xfId="0" applyFont="1" applyFill="1" applyBorder="1" applyAlignment="1">
      <alignment horizontal="left" vertical="center" wrapText="1" readingOrder="1"/>
    </xf>
    <xf numFmtId="0" fontId="49" fillId="24" borderId="42" xfId="0" applyFont="1" applyFill="1" applyBorder="1" applyAlignment="1">
      <alignment horizontal="center" vertical="center" wrapText="1" readingOrder="1"/>
    </xf>
    <xf numFmtId="0" fontId="49" fillId="25" borderId="43" xfId="0" applyFont="1" applyFill="1" applyBorder="1" applyAlignment="1">
      <alignment horizontal="center" vertical="center" wrapText="1" readingOrder="1"/>
    </xf>
    <xf numFmtId="0" fontId="34" fillId="25" borderId="43" xfId="0" applyFont="1" applyFill="1" applyBorder="1" applyAlignment="1">
      <alignment horizontal="center" vertical="center" wrapText="1" readingOrder="1"/>
    </xf>
    <xf numFmtId="0" fontId="49" fillId="24" borderId="43" xfId="0" applyFont="1" applyFill="1" applyBorder="1" applyAlignment="1">
      <alignment horizontal="center" vertical="center" wrapText="1" readingOrder="1"/>
    </xf>
    <xf numFmtId="0" fontId="34" fillId="24" borderId="43" xfId="0" applyFont="1" applyFill="1" applyBorder="1" applyAlignment="1">
      <alignment horizontal="center" vertical="center" wrapText="1" readingOrder="1"/>
    </xf>
    <xf numFmtId="0" fontId="49" fillId="24" borderId="39" xfId="0" applyFont="1" applyFill="1" applyBorder="1" applyAlignment="1">
      <alignment horizontal="center" vertical="center" wrapText="1" readingOrder="1"/>
    </xf>
    <xf numFmtId="0" fontId="49" fillId="25" borderId="39" xfId="0" applyFont="1" applyFill="1" applyBorder="1" applyAlignment="1">
      <alignment horizontal="center" vertical="center" wrapText="1" readingOrder="1"/>
    </xf>
    <xf numFmtId="0" fontId="34" fillId="25" borderId="39" xfId="0" applyFont="1" applyFill="1" applyBorder="1" applyAlignment="1">
      <alignment horizontal="center" vertical="center" wrapText="1" readingOrder="1"/>
    </xf>
    <xf numFmtId="0" fontId="34" fillId="24" borderId="39" xfId="0" applyFont="1" applyFill="1" applyBorder="1" applyAlignment="1">
      <alignment horizontal="center" vertical="center" wrapText="1" readingOrder="1"/>
    </xf>
    <xf numFmtId="0" fontId="49" fillId="24" borderId="42" xfId="0" applyFont="1" applyFill="1" applyBorder="1" applyAlignment="1">
      <alignment horizontal="left" vertical="center" readingOrder="1"/>
    </xf>
    <xf numFmtId="0" fontId="49" fillId="25" borderId="43" xfId="0" applyFont="1" applyFill="1" applyBorder="1" applyAlignment="1">
      <alignment horizontal="left" vertical="center" readingOrder="1"/>
    </xf>
    <xf numFmtId="0" fontId="49" fillId="24" borderId="39" xfId="0" applyFont="1" applyFill="1" applyBorder="1" applyAlignment="1">
      <alignment horizontal="left" vertical="center" readingOrder="1"/>
    </xf>
    <xf numFmtId="0" fontId="49" fillId="25" borderId="39" xfId="0" applyFont="1" applyFill="1" applyBorder="1" applyAlignment="1">
      <alignment horizontal="left" vertical="center" readingOrder="1"/>
    </xf>
    <xf numFmtId="0" fontId="49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0" fontId="50" fillId="0" borderId="0" xfId="0" applyFont="1"/>
    <xf numFmtId="0" fontId="50" fillId="7" borderId="12" xfId="0" applyFont="1" applyFill="1" applyBorder="1" applyAlignment="1">
      <alignment horizontal="centerContinuous"/>
    </xf>
    <xf numFmtId="0" fontId="50" fillId="7" borderId="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187" fontId="3" fillId="0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3" fontId="0" fillId="5" borderId="0" xfId="3" applyFont="1" applyFill="1"/>
    <xf numFmtId="0" fontId="29" fillId="0" borderId="0" xfId="0" applyFont="1" applyFill="1" applyAlignment="1">
      <alignment horizontal="center"/>
    </xf>
    <xf numFmtId="43" fontId="29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1" fillId="23" borderId="39" xfId="0" applyFont="1" applyFill="1" applyBorder="1" applyAlignment="1">
      <alignment horizontal="center" vertical="center" wrapText="1" readingOrder="1"/>
    </xf>
    <xf numFmtId="0" fontId="51" fillId="23" borderId="40" xfId="0" applyFont="1" applyFill="1" applyBorder="1" applyAlignment="1">
      <alignment horizontal="center" vertical="center" wrapText="1" readingOrder="1"/>
    </xf>
    <xf numFmtId="0" fontId="51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2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1" fillId="23" borderId="41" xfId="0" applyFont="1" applyFill="1" applyBorder="1" applyAlignment="1">
      <alignment horizontal="left" vertical="center" wrapText="1" readingOrder="1"/>
    </xf>
    <xf numFmtId="0" fontId="53" fillId="24" borderId="42" xfId="0" applyFont="1" applyFill="1" applyBorder="1" applyAlignment="1">
      <alignment horizontal="center" vertical="center" wrapText="1" readingOrder="1"/>
    </xf>
    <xf numFmtId="0" fontId="53" fillId="24" borderId="42" xfId="0" applyFont="1" applyFill="1" applyBorder="1" applyAlignment="1">
      <alignment horizontal="left" vertical="center" readingOrder="1"/>
    </xf>
    <xf numFmtId="0" fontId="53" fillId="25" borderId="43" xfId="0" applyFont="1" applyFill="1" applyBorder="1" applyAlignment="1">
      <alignment horizontal="center" vertical="center" wrapText="1" readingOrder="1"/>
    </xf>
    <xf numFmtId="0" fontId="54" fillId="25" borderId="43" xfId="0" applyFont="1" applyFill="1" applyBorder="1" applyAlignment="1">
      <alignment horizontal="center" vertical="center" wrapText="1" readingOrder="1"/>
    </xf>
    <xf numFmtId="0" fontId="53" fillId="25" borderId="43" xfId="0" applyFont="1" applyFill="1" applyBorder="1" applyAlignment="1">
      <alignment horizontal="left" vertical="center" readingOrder="1"/>
    </xf>
    <xf numFmtId="0" fontId="53" fillId="24" borderId="39" xfId="0" applyFont="1" applyFill="1" applyBorder="1" applyAlignment="1">
      <alignment horizontal="center" vertical="center" wrapText="1" readingOrder="1"/>
    </xf>
    <xf numFmtId="0" fontId="53" fillId="24" borderId="39" xfId="0" applyFont="1" applyFill="1" applyBorder="1" applyAlignment="1">
      <alignment horizontal="left" vertical="center" readingOrder="1"/>
    </xf>
    <xf numFmtId="0" fontId="53" fillId="25" borderId="39" xfId="0" applyFont="1" applyFill="1" applyBorder="1" applyAlignment="1">
      <alignment horizontal="center" vertical="center" wrapText="1" readingOrder="1"/>
    </xf>
    <xf numFmtId="0" fontId="54" fillId="25" borderId="39" xfId="0" applyFont="1" applyFill="1" applyBorder="1" applyAlignment="1">
      <alignment horizontal="center" vertical="center" wrapText="1" readingOrder="1"/>
    </xf>
    <xf numFmtId="0" fontId="53" fillId="25" borderId="39" xfId="0" applyFont="1" applyFill="1" applyBorder="1" applyAlignment="1">
      <alignment horizontal="left" vertical="center" readingOrder="1"/>
    </xf>
    <xf numFmtId="0" fontId="53" fillId="24" borderId="43" xfId="0" applyFont="1" applyFill="1" applyBorder="1" applyAlignment="1">
      <alignment horizontal="center" vertical="center" wrapText="1" readingOrder="1"/>
    </xf>
    <xf numFmtId="0" fontId="54" fillId="24" borderId="43" xfId="0" applyFont="1" applyFill="1" applyBorder="1" applyAlignment="1">
      <alignment horizontal="center" vertical="center" wrapText="1" readingOrder="1"/>
    </xf>
    <xf numFmtId="0" fontId="53" fillId="24" borderId="43" xfId="0" applyFont="1" applyFill="1" applyBorder="1" applyAlignment="1">
      <alignment horizontal="left" vertical="center" readingOrder="1"/>
    </xf>
    <xf numFmtId="0" fontId="54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5" fillId="0" borderId="0" xfId="0" applyFont="1"/>
    <xf numFmtId="43" fontId="0" fillId="5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43" fontId="19" fillId="0" borderId="0" xfId="3" applyFont="1" applyFill="1" applyBorder="1" applyAlignment="1">
      <alignment wrapText="1"/>
    </xf>
    <xf numFmtId="0" fontId="19" fillId="6" borderId="0" xfId="6" applyFont="1" applyFill="1" applyBorder="1" applyAlignment="1">
      <alignment wrapText="1"/>
    </xf>
    <xf numFmtId="189" fontId="19" fillId="0" borderId="0" xfId="3" applyNumberFormat="1" applyFont="1" applyFill="1" applyBorder="1" applyAlignment="1">
      <alignment wrapText="1"/>
    </xf>
    <xf numFmtId="0" fontId="19" fillId="0" borderId="0" xfId="6" applyFont="1" applyFill="1" applyBorder="1" applyAlignment="1">
      <alignment vertical="top" wrapText="1"/>
    </xf>
    <xf numFmtId="0" fontId="19" fillId="0" borderId="0" xfId="6" applyFont="1" applyFill="1" applyBorder="1" applyAlignment="1">
      <alignment wrapText="1"/>
    </xf>
    <xf numFmtId="3" fontId="3" fillId="0" borderId="0" xfId="0" applyNumberFormat="1" applyFont="1"/>
    <xf numFmtId="43" fontId="3" fillId="0" borderId="0" xfId="3" applyFont="1" applyAlignment="1">
      <alignment horizontal="right"/>
    </xf>
    <xf numFmtId="43" fontId="3" fillId="0" borderId="0" xfId="3" applyFo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2" fillId="0" borderId="0" xfId="0" applyFont="1" applyFill="1"/>
    <xf numFmtId="43" fontId="3" fillId="0" borderId="2" xfId="3" applyFont="1" applyFill="1" applyBorder="1" applyAlignment="1">
      <alignment horizontal="left"/>
    </xf>
    <xf numFmtId="0" fontId="4" fillId="0" borderId="44" xfId="0" applyFont="1" applyFill="1" applyBorder="1"/>
    <xf numFmtId="43" fontId="4" fillId="0" borderId="45" xfId="0" applyNumberFormat="1" applyFont="1" applyFill="1" applyBorder="1"/>
    <xf numFmtId="0" fontId="4" fillId="0" borderId="45" xfId="0" applyFont="1" applyFill="1" applyBorder="1" applyAlignment="1">
      <alignment horizontal="center"/>
    </xf>
    <xf numFmtId="43" fontId="4" fillId="0" borderId="46" xfId="3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 applyAlignment="1">
      <alignment vertical="top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49" fontId="18" fillId="4" borderId="2" xfId="2" applyNumberFormat="1" applyFont="1" applyFill="1" applyBorder="1" applyAlignment="1">
      <alignment horizontal="center"/>
    </xf>
    <xf numFmtId="190" fontId="2" fillId="0" borderId="2" xfId="0" applyNumberFormat="1" applyFont="1" applyFill="1" applyBorder="1" applyAlignment="1">
      <alignment horizontal="center"/>
    </xf>
    <xf numFmtId="49" fontId="39" fillId="0" borderId="1" xfId="8" applyNumberFormat="1" applyFont="1" applyFill="1" applyBorder="1" applyAlignment="1"/>
    <xf numFmtId="190" fontId="0" fillId="0" borderId="0" xfId="0" applyNumberFormat="1"/>
    <xf numFmtId="49" fontId="0" fillId="0" borderId="0" xfId="0" applyNumberFormat="1"/>
    <xf numFmtId="4" fontId="0" fillId="5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5" borderId="0" xfId="0" applyNumberFormat="1" applyFill="1" applyAlignment="1">
      <alignment horizontal="left"/>
    </xf>
    <xf numFmtId="3" fontId="0" fillId="5" borderId="0" xfId="0" applyNumberFormat="1" applyFill="1"/>
    <xf numFmtId="3" fontId="0" fillId="0" borderId="0" xfId="0" applyNumberFormat="1"/>
    <xf numFmtId="4" fontId="3" fillId="0" borderId="2" xfId="3" applyNumberFormat="1" applyFont="1" applyFill="1" applyBorder="1"/>
    <xf numFmtId="4" fontId="3" fillId="0" borderId="14" xfId="3" applyNumberFormat="1" applyFont="1" applyBorder="1"/>
    <xf numFmtId="4" fontId="3" fillId="0" borderId="2" xfId="3" applyNumberFormat="1" applyFont="1" applyBorder="1"/>
    <xf numFmtId="4" fontId="15" fillId="0" borderId="2" xfId="3" applyNumberFormat="1" applyFont="1" applyFill="1" applyBorder="1"/>
    <xf numFmtId="4" fontId="4" fillId="18" borderId="2" xfId="3" applyNumberFormat="1" applyFont="1" applyFill="1" applyBorder="1"/>
    <xf numFmtId="4" fontId="3" fillId="21" borderId="14" xfId="3" applyNumberFormat="1" applyFont="1" applyFill="1" applyBorder="1"/>
    <xf numFmtId="4" fontId="3" fillId="21" borderId="2" xfId="3" applyNumberFormat="1" applyFont="1" applyFill="1" applyBorder="1"/>
    <xf numFmtId="43" fontId="15" fillId="6" borderId="2" xfId="0" applyNumberFormat="1" applyFont="1" applyFill="1" applyBorder="1"/>
    <xf numFmtId="43" fontId="25" fillId="6" borderId="2" xfId="0" applyNumberFormat="1" applyFont="1" applyFill="1" applyBorder="1"/>
    <xf numFmtId="43" fontId="12" fillId="0" borderId="2" xfId="0" applyNumberFormat="1" applyFont="1" applyBorder="1"/>
    <xf numFmtId="191" fontId="19" fillId="6" borderId="2" xfId="6" applyNumberFormat="1" applyFont="1" applyFill="1" applyBorder="1" applyAlignment="1">
      <alignment wrapText="1"/>
    </xf>
    <xf numFmtId="191" fontId="19" fillId="0" borderId="2" xfId="3" applyNumberFormat="1" applyFont="1" applyFill="1" applyBorder="1" applyAlignment="1">
      <alignment wrapText="1"/>
    </xf>
    <xf numFmtId="191" fontId="19" fillId="0" borderId="2" xfId="6" applyNumberFormat="1" applyFont="1" applyFill="1" applyBorder="1" applyAlignment="1">
      <alignment wrapText="1"/>
    </xf>
    <xf numFmtId="191" fontId="3" fillId="18" borderId="2" xfId="0" applyNumberFormat="1" applyFont="1" applyFill="1" applyBorder="1"/>
    <xf numFmtId="43" fontId="3" fillId="18" borderId="2" xfId="3" applyFont="1" applyFill="1" applyBorder="1" applyAlignment="1">
      <alignment horizontal="center"/>
    </xf>
    <xf numFmtId="43" fontId="3" fillId="0" borderId="0" xfId="0" applyNumberFormat="1" applyFont="1"/>
    <xf numFmtId="0" fontId="58" fillId="6" borderId="2" xfId="0" applyFont="1" applyFill="1" applyBorder="1"/>
    <xf numFmtId="0" fontId="32" fillId="0" borderId="2" xfId="0" applyFont="1" applyFill="1" applyBorder="1"/>
    <xf numFmtId="0" fontId="59" fillId="6" borderId="2" xfId="0" applyFont="1" applyFill="1" applyBorder="1"/>
    <xf numFmtId="0" fontId="4" fillId="0" borderId="2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2" xfId="3" applyFont="1" applyFill="1" applyBorder="1"/>
    <xf numFmtId="43" fontId="4" fillId="0" borderId="0" xfId="3" applyFont="1" applyFill="1"/>
    <xf numFmtId="0" fontId="42" fillId="0" borderId="0" xfId="0" applyFont="1" applyFill="1"/>
    <xf numFmtId="43" fontId="3" fillId="0" borderId="0" xfId="0" applyNumberFormat="1" applyFont="1" applyFill="1"/>
    <xf numFmtId="0" fontId="4" fillId="0" borderId="44" xfId="0" applyFont="1" applyFill="1" applyBorder="1" applyAlignment="1">
      <alignment horizontal="center"/>
    </xf>
    <xf numFmtId="189" fontId="4" fillId="0" borderId="45" xfId="0" applyNumberFormat="1" applyFont="1" applyFill="1" applyBorder="1" applyAlignment="1">
      <alignment horizontal="center"/>
    </xf>
    <xf numFmtId="189" fontId="4" fillId="0" borderId="45" xfId="0" applyNumberFormat="1" applyFont="1" applyFill="1" applyBorder="1" applyAlignment="1"/>
    <xf numFmtId="0" fontId="4" fillId="0" borderId="0" xfId="0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3" applyFont="1" applyFill="1" applyBorder="1"/>
    <xf numFmtId="43" fontId="32" fillId="0" borderId="0" xfId="3" applyFont="1" applyFill="1"/>
    <xf numFmtId="43" fontId="32" fillId="0" borderId="0" xfId="0" applyNumberFormat="1" applyFont="1" applyFill="1"/>
    <xf numFmtId="43" fontId="3" fillId="0" borderId="2" xfId="0" applyNumberFormat="1" applyFont="1" applyBorder="1" applyAlignment="1">
      <alignment vertical="top" wrapText="1"/>
    </xf>
    <xf numFmtId="0" fontId="58" fillId="6" borderId="2" xfId="10" applyFont="1" applyFill="1" applyBorder="1"/>
    <xf numFmtId="43" fontId="0" fillId="0" borderId="0" xfId="0" applyNumberFormat="1"/>
    <xf numFmtId="43" fontId="9" fillId="0" borderId="2" xfId="3" applyFont="1" applyBorder="1"/>
    <xf numFmtId="43" fontId="6" fillId="0" borderId="0" xfId="3" applyNumberFormat="1" applyFont="1"/>
    <xf numFmtId="43" fontId="6" fillId="0" borderId="0" xfId="3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43" fontId="3" fillId="0" borderId="2" xfId="3" applyFont="1" applyBorder="1" applyAlignment="1">
      <alignment horizontal="center" vertical="center" wrapText="1"/>
    </xf>
    <xf numFmtId="43" fontId="3" fillId="0" borderId="2" xfId="3" applyFont="1" applyBorder="1" applyAlignment="1">
      <alignment horizontal="center" vertical="center"/>
    </xf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7" fillId="0" borderId="3" xfId="3" applyNumberFormat="1" applyFont="1" applyFill="1" applyBorder="1" applyAlignment="1">
      <alignment horizontal="center" vertical="center" wrapText="1"/>
    </xf>
    <xf numFmtId="49" fontId="7" fillId="5" borderId="3" xfId="3" applyNumberFormat="1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187" fontId="4" fillId="19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right"/>
    </xf>
    <xf numFmtId="0" fontId="4" fillId="19" borderId="0" xfId="0" applyFont="1" applyFill="1"/>
    <xf numFmtId="0" fontId="3" fillId="0" borderId="8" xfId="0" applyFont="1" applyFill="1" applyBorder="1" applyAlignment="1">
      <alignment horizontal="center"/>
    </xf>
    <xf numFmtId="0" fontId="3" fillId="26" borderId="0" xfId="0" applyFont="1" applyFill="1"/>
    <xf numFmtId="0" fontId="36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18" borderId="0" xfId="0" applyFont="1" applyFill="1"/>
    <xf numFmtId="2" fontId="1" fillId="0" borderId="0" xfId="0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3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3" fillId="0" borderId="3" xfId="0" applyFont="1" applyFill="1" applyBorder="1" applyAlignment="1">
      <alignment horizontal="left"/>
    </xf>
    <xf numFmtId="0" fontId="33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7" fillId="23" borderId="39" xfId="0" applyFont="1" applyFill="1" applyBorder="1" applyAlignment="1">
      <alignment horizontal="center" vertical="center" wrapText="1" readingOrder="1"/>
    </xf>
    <xf numFmtId="0" fontId="47" fillId="23" borderId="40" xfId="0" applyFont="1" applyFill="1" applyBorder="1" applyAlignment="1">
      <alignment horizontal="center" vertical="center" wrapText="1" readingOrder="1"/>
    </xf>
    <xf numFmtId="0" fontId="47" fillId="23" borderId="41" xfId="0" applyFont="1" applyFill="1" applyBorder="1" applyAlignment="1">
      <alignment horizontal="center" vertical="center" wrapText="1" readingOrder="1"/>
    </xf>
    <xf numFmtId="0" fontId="45" fillId="18" borderId="0" xfId="0" applyFont="1" applyFill="1" applyAlignment="1">
      <alignment horizontal="center" vertical="center" wrapText="1"/>
    </xf>
    <xf numFmtId="0" fontId="45" fillId="18" borderId="12" xfId="0" applyFont="1" applyFill="1" applyBorder="1" applyAlignment="1">
      <alignment horizontal="center" vertical="center" wrapText="1"/>
    </xf>
    <xf numFmtId="0" fontId="45" fillId="18" borderId="0" xfId="0" applyFont="1" applyFill="1" applyAlignment="1">
      <alignment horizontal="center" vertical="top" wrapText="1"/>
    </xf>
    <xf numFmtId="0" fontId="45" fillId="18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3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1" fillId="23" borderId="39" xfId="0" applyFont="1" applyFill="1" applyBorder="1" applyAlignment="1">
      <alignment horizontal="center" vertical="center" wrapText="1" readingOrder="1"/>
    </xf>
    <xf numFmtId="0" fontId="51" fillId="23" borderId="40" xfId="0" applyFont="1" applyFill="1" applyBorder="1" applyAlignment="1">
      <alignment horizontal="center" vertical="center" wrapText="1" readingOrder="1"/>
    </xf>
    <xf numFmtId="0" fontId="51" fillId="23" borderId="4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191" fontId="19" fillId="6" borderId="2" xfId="3" applyNumberFormat="1" applyFont="1" applyFill="1" applyBorder="1" applyAlignment="1">
      <alignment wrapText="1"/>
    </xf>
    <xf numFmtId="191" fontId="3" fillId="0" borderId="2" xfId="3" applyNumberFormat="1" applyFont="1" applyBorder="1"/>
    <xf numFmtId="0" fontId="3" fillId="2" borderId="2" xfId="0" applyFont="1" applyFill="1" applyBorder="1"/>
    <xf numFmtId="0" fontId="4" fillId="0" borderId="2" xfId="0" applyFont="1" applyBorder="1" applyAlignment="1">
      <alignment horizontal="center"/>
    </xf>
    <xf numFmtId="191" fontId="18" fillId="0" borderId="2" xfId="3" applyNumberFormat="1" applyFont="1" applyFill="1" applyBorder="1" applyAlignment="1">
      <alignment wrapText="1"/>
    </xf>
    <xf numFmtId="0" fontId="4" fillId="0" borderId="3" xfId="0" applyFont="1" applyBorder="1" applyAlignment="1"/>
    <xf numFmtId="0" fontId="4" fillId="0" borderId="30" xfId="0" applyFont="1" applyBorder="1" applyAlignment="1"/>
    <xf numFmtId="0" fontId="4" fillId="0" borderId="4" xfId="0" applyFont="1" applyBorder="1" applyAlignment="1"/>
    <xf numFmtId="0" fontId="32" fillId="0" borderId="0" xfId="0" applyFont="1" applyAlignment="1">
      <alignment vertical="top" wrapText="1"/>
    </xf>
  </cellXfs>
  <cellStyles count="14">
    <cellStyle name="Comma" xfId="3" builtinId="3"/>
    <cellStyle name="Normal" xfId="0" builtinId="0"/>
    <cellStyle name="Normal 2" xfId="5"/>
    <cellStyle name="Normal 2 2" xfId="10"/>
    <cellStyle name="Normal_Sheet2" xfId="1"/>
    <cellStyle name="Normal_Sheet4" xfId="2"/>
    <cellStyle name="Normal_Sheet7" xfId="6"/>
    <cellStyle name="Percent" xfId="4" builtinId="5"/>
    <cellStyle name="เครื่องหมายจุลภาค 2" xfId="11"/>
    <cellStyle name="ปกติ 2" xfId="9"/>
    <cellStyle name="ปกติ 3" xfId="12"/>
    <cellStyle name="ปกติ 3 2" xfId="13"/>
    <cellStyle name="ปกติ_Sheet1" xfId="8"/>
    <cellStyle name="ปกติ_Sheet7" xfId="7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14</xdr:row>
      <xdr:rowOff>66675</xdr:rowOff>
    </xdr:from>
    <xdr:to>
      <xdr:col>1</xdr:col>
      <xdr:colOff>3829050</xdr:colOff>
      <xdr:row>21</xdr:row>
      <xdr:rowOff>57150</xdr:rowOff>
    </xdr:to>
    <xdr:pic>
      <xdr:nvPicPr>
        <xdr:cNvPr id="9" name="รูปภาพ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0" r="45353" b="8613"/>
        <a:stretch/>
      </xdr:blipFill>
      <xdr:spPr>
        <a:xfrm>
          <a:off x="1438275" y="3857625"/>
          <a:ext cx="3248025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workbookViewId="0">
      <selection activeCell="B5" sqref="B5"/>
    </sheetView>
  </sheetViews>
  <sheetFormatPr defaultColWidth="9" defaultRowHeight="17.25" x14ac:dyDescent="0.4"/>
  <cols>
    <col min="1" max="1" width="19.875" style="21" customWidth="1"/>
    <col min="2" max="2" width="87.375" style="21" bestFit="1" customWidth="1"/>
    <col min="3" max="16384" width="9" style="21"/>
  </cols>
  <sheetData>
    <row r="1" spans="1:2" ht="27.75" x14ac:dyDescent="0.65">
      <c r="A1" s="20" t="s">
        <v>805</v>
      </c>
      <c r="B1" s="138" t="s">
        <v>1651</v>
      </c>
    </row>
    <row r="2" spans="1:2" s="26" customFormat="1" ht="24" x14ac:dyDescent="0.55000000000000004">
      <c r="A2" s="26" t="s">
        <v>823</v>
      </c>
      <c r="B2" s="26" t="s">
        <v>806</v>
      </c>
    </row>
    <row r="3" spans="1:2" s="26" customFormat="1" ht="24" x14ac:dyDescent="0.55000000000000004">
      <c r="B3" s="26" t="s">
        <v>807</v>
      </c>
    </row>
    <row r="4" spans="1:2" s="26" customFormat="1" ht="24" x14ac:dyDescent="0.55000000000000004">
      <c r="B4" s="128" t="s">
        <v>813</v>
      </c>
    </row>
    <row r="5" spans="1:2" s="26" customFormat="1" ht="24" x14ac:dyDescent="0.55000000000000004">
      <c r="B5" s="129" t="s">
        <v>814</v>
      </c>
    </row>
    <row r="6" spans="1:2" s="26" customFormat="1" ht="24" x14ac:dyDescent="0.55000000000000004">
      <c r="B6" s="129" t="s">
        <v>815</v>
      </c>
    </row>
    <row r="7" spans="1:2" s="26" customFormat="1" ht="24" x14ac:dyDescent="0.55000000000000004">
      <c r="B7" s="129" t="s">
        <v>816</v>
      </c>
    </row>
    <row r="8" spans="1:2" s="26" customFormat="1" ht="24" x14ac:dyDescent="0.55000000000000004">
      <c r="B8" s="129" t="s">
        <v>817</v>
      </c>
    </row>
    <row r="9" spans="1:2" s="26" customFormat="1" ht="24" x14ac:dyDescent="0.55000000000000004">
      <c r="A9" s="26" t="s">
        <v>1542</v>
      </c>
      <c r="B9" s="151" t="s">
        <v>1544</v>
      </c>
    </row>
    <row r="10" spans="1:2" s="26" customFormat="1" ht="24" x14ac:dyDescent="0.55000000000000004">
      <c r="B10" s="151" t="s">
        <v>1543</v>
      </c>
    </row>
    <row r="11" spans="1:2" s="26" customFormat="1" ht="24" x14ac:dyDescent="0.55000000000000004">
      <c r="B11" s="151" t="s">
        <v>1545</v>
      </c>
    </row>
    <row r="12" spans="1:2" s="26" customFormat="1" ht="24" x14ac:dyDescent="0.55000000000000004">
      <c r="B12" s="129"/>
    </row>
    <row r="13" spans="1:2" s="26" customFormat="1" ht="24" x14ac:dyDescent="0.55000000000000004">
      <c r="B13" s="129" t="s">
        <v>1546</v>
      </c>
    </row>
    <row r="14" spans="1:2" s="26" customFormat="1" ht="24" x14ac:dyDescent="0.55000000000000004">
      <c r="B14" s="129" t="s">
        <v>1547</v>
      </c>
    </row>
    <row r="15" spans="1:2" s="26" customFormat="1" ht="24" x14ac:dyDescent="0.55000000000000004">
      <c r="B15" s="129"/>
    </row>
    <row r="16" spans="1:2" s="26" customFormat="1" ht="24" x14ac:dyDescent="0.55000000000000004">
      <c r="B16" s="129"/>
    </row>
    <row r="17" spans="1:2" s="26" customFormat="1" ht="24" x14ac:dyDescent="0.55000000000000004">
      <c r="B17" s="129"/>
    </row>
    <row r="18" spans="1:2" s="26" customFormat="1" ht="24" x14ac:dyDescent="0.55000000000000004">
      <c r="B18" s="129"/>
    </row>
    <row r="19" spans="1:2" s="26" customFormat="1" ht="24" x14ac:dyDescent="0.55000000000000004">
      <c r="B19" s="129"/>
    </row>
    <row r="20" spans="1:2" s="26" customFormat="1" ht="24" x14ac:dyDescent="0.55000000000000004">
      <c r="B20" s="129"/>
    </row>
    <row r="21" spans="1:2" s="26" customFormat="1" ht="24" x14ac:dyDescent="0.55000000000000004">
      <c r="B21" s="129"/>
    </row>
    <row r="22" spans="1:2" s="26" customFormat="1" ht="24" x14ac:dyDescent="0.55000000000000004">
      <c r="B22" s="129"/>
    </row>
    <row r="23" spans="1:2" s="26" customFormat="1" ht="24" x14ac:dyDescent="0.55000000000000004">
      <c r="B23" s="129"/>
    </row>
    <row r="24" spans="1:2" s="26" customFormat="1" ht="24" x14ac:dyDescent="0.55000000000000004">
      <c r="A24" s="26" t="s">
        <v>742</v>
      </c>
      <c r="B24" s="26" t="s">
        <v>819</v>
      </c>
    </row>
    <row r="25" spans="1:2" s="26" customFormat="1" ht="24" x14ac:dyDescent="0.55000000000000004">
      <c r="B25" s="26" t="s">
        <v>820</v>
      </c>
    </row>
    <row r="26" spans="1:2" s="26" customFormat="1" ht="24" x14ac:dyDescent="0.55000000000000004">
      <c r="B26" s="26" t="s">
        <v>821</v>
      </c>
    </row>
    <row r="27" spans="1:2" s="26" customFormat="1" ht="24" x14ac:dyDescent="0.55000000000000004">
      <c r="A27" s="26" t="s">
        <v>808</v>
      </c>
      <c r="B27" s="26" t="s">
        <v>822</v>
      </c>
    </row>
    <row r="28" spans="1:2" s="26" customFormat="1" ht="24" x14ac:dyDescent="0.55000000000000004">
      <c r="A28" s="26" t="s">
        <v>809</v>
      </c>
      <c r="B28" s="26" t="s">
        <v>810</v>
      </c>
    </row>
    <row r="29" spans="1:2" s="26" customFormat="1" ht="24" x14ac:dyDescent="0.55000000000000004">
      <c r="B29" s="26" t="s">
        <v>811</v>
      </c>
    </row>
    <row r="30" spans="1:2" s="26" customFormat="1" ht="24" x14ac:dyDescent="0.55000000000000004">
      <c r="B30" s="26" t="s">
        <v>812</v>
      </c>
    </row>
    <row r="32" spans="1:2" s="26" customFormat="1" ht="24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zoomScale="80" zoomScaleNormal="8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H5" sqref="H5"/>
    </sheetView>
  </sheetViews>
  <sheetFormatPr defaultColWidth="9" defaultRowHeight="22.5" x14ac:dyDescent="0.3"/>
  <cols>
    <col min="1" max="1" width="31" style="80" customWidth="1"/>
    <col min="2" max="2" width="15.75" style="80" customWidth="1"/>
    <col min="3" max="3" width="14.625" style="80" customWidth="1"/>
    <col min="4" max="4" width="15.25" style="80" customWidth="1"/>
    <col min="5" max="5" width="15.875" style="80" customWidth="1"/>
    <col min="6" max="6" width="16.25" style="80" customWidth="1"/>
    <col min="7" max="7" width="12.625" style="80" customWidth="1"/>
    <col min="8" max="10" width="17.875" style="80" customWidth="1"/>
    <col min="11" max="11" width="11.125" style="80" customWidth="1"/>
    <col min="12" max="16384" width="9" style="80"/>
  </cols>
  <sheetData>
    <row r="1" spans="1:10" ht="27.75" x14ac:dyDescent="0.3">
      <c r="A1" s="453" t="s">
        <v>703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s="187" customFormat="1" ht="96" x14ac:dyDescent="0.25">
      <c r="A2" s="22" t="s">
        <v>756</v>
      </c>
      <c r="B2" s="5" t="s">
        <v>1561</v>
      </c>
      <c r="C2" s="5" t="s">
        <v>1562</v>
      </c>
      <c r="D2" s="5" t="s">
        <v>1563</v>
      </c>
      <c r="E2" s="163" t="s">
        <v>1564</v>
      </c>
      <c r="F2" s="163" t="s">
        <v>1565</v>
      </c>
      <c r="G2" s="163" t="s">
        <v>1566</v>
      </c>
      <c r="H2" s="188" t="s">
        <v>1567</v>
      </c>
      <c r="I2" s="5" t="s">
        <v>1568</v>
      </c>
      <c r="J2" s="188" t="s">
        <v>1569</v>
      </c>
    </row>
    <row r="3" spans="1:10" s="125" customFormat="1" ht="24" x14ac:dyDescent="0.55000000000000004">
      <c r="A3" s="122" t="s">
        <v>623</v>
      </c>
      <c r="B3" s="360">
        <v>6577665.25</v>
      </c>
      <c r="C3" s="360">
        <v>5667403.9400000004</v>
      </c>
      <c r="D3" s="123">
        <v>6637651.25</v>
      </c>
      <c r="E3" s="123">
        <v>5165240.38</v>
      </c>
      <c r="F3" s="123">
        <v>1140097.3999999999</v>
      </c>
      <c r="G3" s="123"/>
      <c r="H3" s="189">
        <f>SUM(E3:G3)</f>
        <v>6305337.7799999993</v>
      </c>
      <c r="I3" s="123">
        <v>678685.25</v>
      </c>
      <c r="J3" s="189">
        <v>6338400</v>
      </c>
    </row>
    <row r="4" spans="1:10" s="125" customFormat="1" ht="24" x14ac:dyDescent="0.55000000000000004">
      <c r="A4" s="124" t="s">
        <v>757</v>
      </c>
      <c r="B4" s="360">
        <v>2446954.64</v>
      </c>
      <c r="C4" s="360">
        <v>2551096.39</v>
      </c>
      <c r="D4" s="123">
        <v>2743427.99</v>
      </c>
      <c r="E4" s="123">
        <v>1966641.76</v>
      </c>
      <c r="F4" s="123">
        <v>211442.83</v>
      </c>
      <c r="G4" s="123"/>
      <c r="H4" s="189">
        <f t="shared" ref="H4:H5" si="0">SUM(E4:G4)</f>
        <v>2178084.59</v>
      </c>
      <c r="I4" s="123">
        <v>908558.97</v>
      </c>
      <c r="J4" s="189">
        <v>1602070</v>
      </c>
    </row>
    <row r="5" spans="1:10" s="125" customFormat="1" ht="24" x14ac:dyDescent="0.55000000000000004">
      <c r="A5" s="124" t="s">
        <v>758</v>
      </c>
      <c r="B5" s="360">
        <v>2410023.15</v>
      </c>
      <c r="C5" s="360">
        <v>2830141.5</v>
      </c>
      <c r="D5" s="123">
        <v>2745516</v>
      </c>
      <c r="E5" s="123">
        <v>2968268.83</v>
      </c>
      <c r="F5" s="123">
        <v>11217.25</v>
      </c>
      <c r="G5" s="123"/>
      <c r="H5" s="189">
        <f t="shared" si="0"/>
        <v>2979486.08</v>
      </c>
      <c r="I5" s="123">
        <v>6103.8</v>
      </c>
      <c r="J5" s="189">
        <v>3320000</v>
      </c>
    </row>
    <row r="6" spans="1:10" ht="26.25" x14ac:dyDescent="0.55000000000000004">
      <c r="A6" s="454" t="s">
        <v>666</v>
      </c>
      <c r="B6" s="454"/>
      <c r="C6" s="454"/>
      <c r="D6" s="454"/>
      <c r="E6" s="454"/>
      <c r="F6" s="454"/>
      <c r="G6" s="454"/>
      <c r="H6" s="454"/>
      <c r="I6" s="454"/>
      <c r="J6" s="200">
        <f>SUM(J3:J5)</f>
        <v>11260470</v>
      </c>
    </row>
    <row r="9" spans="1:10" s="26" customFormat="1" ht="24" x14ac:dyDescent="0.55000000000000004">
      <c r="A9" s="26" t="s">
        <v>1697</v>
      </c>
      <c r="B9" s="125"/>
      <c r="C9" s="125"/>
      <c r="D9" s="125"/>
      <c r="E9" s="125"/>
    </row>
    <row r="10" spans="1:10" s="26" customFormat="1" ht="24" x14ac:dyDescent="0.55000000000000004">
      <c r="A10" s="26" t="s">
        <v>1698</v>
      </c>
      <c r="D10" s="125"/>
      <c r="E10" s="125"/>
    </row>
    <row r="11" spans="1:10" s="26" customFormat="1" ht="24" x14ac:dyDescent="0.55000000000000004">
      <c r="A11" s="26" t="s">
        <v>1699</v>
      </c>
      <c r="B11" s="314">
        <v>60000000</v>
      </c>
      <c r="D11" s="314">
        <v>60000000</v>
      </c>
      <c r="E11" s="125"/>
    </row>
    <row r="12" spans="1:10" s="26" customFormat="1" ht="24" x14ac:dyDescent="0.55000000000000004">
      <c r="A12" s="26" t="s">
        <v>1700</v>
      </c>
      <c r="B12" s="314">
        <v>12000000</v>
      </c>
      <c r="D12" s="314">
        <v>10000000</v>
      </c>
      <c r="E12" s="125"/>
    </row>
    <row r="13" spans="1:10" s="26" customFormat="1" ht="24" x14ac:dyDescent="0.55000000000000004">
      <c r="A13" s="26" t="s">
        <v>1701</v>
      </c>
      <c r="B13" s="26">
        <f>+B11/B12</f>
        <v>5</v>
      </c>
      <c r="C13" s="26" t="s">
        <v>1702</v>
      </c>
      <c r="D13" s="26">
        <f>+D11/D12</f>
        <v>6</v>
      </c>
      <c r="E13" s="26" t="s">
        <v>1702</v>
      </c>
    </row>
    <row r="14" spans="1:10" ht="26.25" x14ac:dyDescent="0.55000000000000004">
      <c r="A14" s="26" t="s">
        <v>1703</v>
      </c>
      <c r="B14" s="26">
        <v>73</v>
      </c>
      <c r="C14" s="26" t="s">
        <v>1696</v>
      </c>
      <c r="D14" s="315">
        <f>365/6</f>
        <v>60.833333333333336</v>
      </c>
      <c r="E14" s="26" t="s">
        <v>1696</v>
      </c>
    </row>
  </sheetData>
  <mergeCells count="2">
    <mergeCell ref="A1:J1"/>
    <mergeCell ref="A6:I6"/>
  </mergeCells>
  <pageMargins left="0.2" right="0.2" top="0.75" bottom="0.75" header="0.3" footer="0.3"/>
  <pageSetup paperSize="9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E8" sqref="E8"/>
    </sheetView>
  </sheetViews>
  <sheetFormatPr defaultRowHeight="14.25" x14ac:dyDescent="0.2"/>
  <cols>
    <col min="1" max="1" width="22.25" customWidth="1"/>
    <col min="2" max="4" width="17" bestFit="1" customWidth="1"/>
    <col min="5" max="5" width="18.375" bestFit="1" customWidth="1"/>
    <col min="6" max="6" width="17.5" customWidth="1"/>
    <col min="7" max="7" width="24.25" customWidth="1"/>
  </cols>
  <sheetData>
    <row r="1" spans="1:7" ht="27.75" x14ac:dyDescent="0.2">
      <c r="A1" s="453" t="s">
        <v>759</v>
      </c>
      <c r="B1" s="453"/>
      <c r="C1" s="453"/>
      <c r="D1" s="453"/>
      <c r="E1" s="453"/>
      <c r="F1" s="453"/>
      <c r="G1" s="453"/>
    </row>
    <row r="2" spans="1:7" ht="55.5" x14ac:dyDescent="0.2">
      <c r="A2" s="195" t="s">
        <v>756</v>
      </c>
      <c r="B2" s="196" t="s">
        <v>1561</v>
      </c>
      <c r="C2" s="196" t="s">
        <v>1562</v>
      </c>
      <c r="D2" s="196" t="s">
        <v>1563</v>
      </c>
      <c r="E2" s="197" t="s">
        <v>1572</v>
      </c>
      <c r="F2" s="196" t="s">
        <v>1571</v>
      </c>
      <c r="G2" s="198" t="s">
        <v>1570</v>
      </c>
    </row>
    <row r="3" spans="1:7" ht="27.75" x14ac:dyDescent="0.65">
      <c r="A3" s="193" t="s">
        <v>624</v>
      </c>
      <c r="B3" s="361">
        <v>447140.75</v>
      </c>
      <c r="C3" s="361">
        <v>224555.05</v>
      </c>
      <c r="D3" s="81">
        <v>250003.08</v>
      </c>
      <c r="E3" s="81">
        <v>235042</v>
      </c>
      <c r="F3" s="81">
        <v>108724</v>
      </c>
      <c r="G3" s="192">
        <v>261286</v>
      </c>
    </row>
    <row r="4" spans="1:7" ht="27.75" x14ac:dyDescent="0.65">
      <c r="A4" s="193" t="s">
        <v>625</v>
      </c>
      <c r="B4" s="361">
        <v>0</v>
      </c>
      <c r="C4" s="361">
        <v>0</v>
      </c>
      <c r="D4" s="81">
        <v>0</v>
      </c>
      <c r="E4" s="81">
        <v>0</v>
      </c>
      <c r="F4" s="81">
        <v>0</v>
      </c>
      <c r="G4" s="192">
        <f t="shared" ref="G4:G13" si="0">SUM(E4-F4)</f>
        <v>0</v>
      </c>
    </row>
    <row r="5" spans="1:7" ht="27.75" x14ac:dyDescent="0.65">
      <c r="A5" s="193" t="s">
        <v>626</v>
      </c>
      <c r="B5" s="361">
        <v>517956.8</v>
      </c>
      <c r="C5" s="361">
        <v>461778.71</v>
      </c>
      <c r="D5" s="81">
        <v>473270.1</v>
      </c>
      <c r="E5" s="81">
        <v>518270.1</v>
      </c>
      <c r="F5" s="81">
        <v>0</v>
      </c>
      <c r="G5" s="192">
        <v>550000</v>
      </c>
    </row>
    <row r="6" spans="1:7" ht="27.75" x14ac:dyDescent="0.65">
      <c r="A6" s="193" t="s">
        <v>627</v>
      </c>
      <c r="B6" s="362">
        <v>61288</v>
      </c>
      <c r="C6" s="362">
        <v>80924</v>
      </c>
      <c r="D6" s="362">
        <v>40243</v>
      </c>
      <c r="E6" s="362">
        <v>39493</v>
      </c>
      <c r="F6" s="362">
        <v>0</v>
      </c>
      <c r="G6" s="192">
        <v>40000</v>
      </c>
    </row>
    <row r="7" spans="1:7" ht="27.75" x14ac:dyDescent="0.65">
      <c r="A7" s="193" t="s">
        <v>628</v>
      </c>
      <c r="B7" s="362">
        <v>29768</v>
      </c>
      <c r="C7" s="362">
        <v>0</v>
      </c>
      <c r="D7" s="362">
        <v>0</v>
      </c>
      <c r="E7" s="362">
        <v>0</v>
      </c>
      <c r="F7" s="362">
        <v>0</v>
      </c>
      <c r="G7" s="192">
        <f t="shared" si="0"/>
        <v>0</v>
      </c>
    </row>
    <row r="8" spans="1:7" ht="27.75" x14ac:dyDescent="0.65">
      <c r="A8" s="193" t="s">
        <v>629</v>
      </c>
      <c r="B8" s="362">
        <v>147741</v>
      </c>
      <c r="C8" s="362">
        <v>157692</v>
      </c>
      <c r="D8" s="362">
        <v>129955</v>
      </c>
      <c r="E8" s="362">
        <v>146250</v>
      </c>
      <c r="F8" s="362">
        <v>137558</v>
      </c>
      <c r="G8" s="192">
        <v>85090</v>
      </c>
    </row>
    <row r="9" spans="1:7" ht="27.75" x14ac:dyDescent="0.65">
      <c r="A9" s="193" t="s">
        <v>630</v>
      </c>
      <c r="B9" s="362">
        <v>502021</v>
      </c>
      <c r="C9" s="362">
        <v>605802.6</v>
      </c>
      <c r="D9" s="362">
        <v>582876.6</v>
      </c>
      <c r="E9" s="362">
        <v>592645.6</v>
      </c>
      <c r="F9" s="362">
        <v>119868</v>
      </c>
      <c r="G9" s="192">
        <v>595535</v>
      </c>
    </row>
    <row r="10" spans="1:7" ht="27.75" x14ac:dyDescent="0.65">
      <c r="A10" s="193" t="s">
        <v>631</v>
      </c>
      <c r="B10" s="362">
        <v>752339</v>
      </c>
      <c r="C10" s="362">
        <v>693284</v>
      </c>
      <c r="D10" s="362">
        <v>469902</v>
      </c>
      <c r="E10" s="362">
        <v>508902</v>
      </c>
      <c r="F10" s="362">
        <v>0</v>
      </c>
      <c r="G10" s="192">
        <v>540000</v>
      </c>
    </row>
    <row r="11" spans="1:7" ht="27.75" x14ac:dyDescent="0.65">
      <c r="A11" s="193" t="s">
        <v>632</v>
      </c>
      <c r="B11" s="362">
        <v>99300</v>
      </c>
      <c r="C11" s="362">
        <v>49150</v>
      </c>
      <c r="D11" s="362">
        <v>137560</v>
      </c>
      <c r="E11" s="362">
        <v>217120</v>
      </c>
      <c r="F11" s="362">
        <v>29270</v>
      </c>
      <c r="G11" s="192">
        <v>125850</v>
      </c>
    </row>
    <row r="12" spans="1:7" ht="27.75" x14ac:dyDescent="0.65">
      <c r="A12" s="193" t="s">
        <v>633</v>
      </c>
      <c r="B12" s="362">
        <v>531360.98</v>
      </c>
      <c r="C12" s="362">
        <v>390258</v>
      </c>
      <c r="D12" s="362">
        <v>172135</v>
      </c>
      <c r="E12" s="362">
        <v>172135</v>
      </c>
      <c r="F12" s="362">
        <v>0</v>
      </c>
      <c r="G12" s="192">
        <v>200000</v>
      </c>
    </row>
    <row r="13" spans="1:7" ht="27.75" x14ac:dyDescent="0.65">
      <c r="A13" s="193" t="s">
        <v>634</v>
      </c>
      <c r="B13" s="362">
        <v>5510</v>
      </c>
      <c r="C13" s="362">
        <v>11520</v>
      </c>
      <c r="D13" s="362">
        <v>0</v>
      </c>
      <c r="E13" s="362">
        <v>0</v>
      </c>
      <c r="F13" s="362">
        <v>0</v>
      </c>
      <c r="G13" s="192">
        <f t="shared" si="0"/>
        <v>0</v>
      </c>
    </row>
    <row r="14" spans="1:7" ht="23.25" x14ac:dyDescent="0.35">
      <c r="A14" s="455" t="s">
        <v>666</v>
      </c>
      <c r="B14" s="455"/>
      <c r="C14" s="455"/>
      <c r="D14" s="455"/>
      <c r="E14" s="455"/>
      <c r="F14" s="455"/>
      <c r="G14" s="194">
        <f>SUM(G3:G13)</f>
        <v>2397761</v>
      </c>
    </row>
  </sheetData>
  <mergeCells count="2">
    <mergeCell ref="A1:G1"/>
    <mergeCell ref="A14:F14"/>
  </mergeCells>
  <pageMargins left="0.2" right="0.2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zoomScale="70" zoomScaleNormal="70" workbookViewId="0">
      <selection activeCell="D1" sqref="D1:D1048576"/>
    </sheetView>
  </sheetViews>
  <sheetFormatPr defaultColWidth="9" defaultRowHeight="17.25" x14ac:dyDescent="0.4"/>
  <cols>
    <col min="1" max="1" width="25" style="21" customWidth="1"/>
    <col min="2" max="3" width="15.25" style="21" customWidth="1"/>
    <col min="4" max="4" width="16.375" style="130" customWidth="1"/>
    <col min="5" max="5" width="18.75" style="21" customWidth="1"/>
    <col min="6" max="6" width="17.125" style="21" customWidth="1"/>
    <col min="7" max="10" width="7.25" style="21" bestFit="1" customWidth="1"/>
    <col min="11" max="16384" width="9" style="21"/>
  </cols>
  <sheetData>
    <row r="1" spans="1:10" ht="30.75" x14ac:dyDescent="0.4">
      <c r="A1" s="199" t="s">
        <v>752</v>
      </c>
      <c r="C1" s="199"/>
      <c r="D1" s="201"/>
      <c r="E1" s="199"/>
      <c r="F1" s="199"/>
      <c r="G1" s="199"/>
      <c r="H1" s="199"/>
      <c r="I1" s="199"/>
      <c r="J1" s="199"/>
    </row>
    <row r="2" spans="1:10" ht="24" x14ac:dyDescent="0.4">
      <c r="A2" s="458" t="s">
        <v>756</v>
      </c>
      <c r="B2" s="460" t="s">
        <v>1573</v>
      </c>
      <c r="C2" s="460" t="s">
        <v>1574</v>
      </c>
      <c r="D2" s="462" t="s">
        <v>1576</v>
      </c>
      <c r="E2" s="464" t="s">
        <v>1577</v>
      </c>
      <c r="F2" s="456" t="s">
        <v>1575</v>
      </c>
      <c r="G2" s="457" t="s">
        <v>760</v>
      </c>
      <c r="H2" s="457"/>
      <c r="I2" s="457"/>
      <c r="J2" s="457"/>
    </row>
    <row r="3" spans="1:10" ht="56.25" customHeight="1" x14ac:dyDescent="0.4">
      <c r="A3" s="459"/>
      <c r="B3" s="461"/>
      <c r="C3" s="461"/>
      <c r="D3" s="463"/>
      <c r="E3" s="465"/>
      <c r="F3" s="456"/>
      <c r="G3" s="208" t="s">
        <v>761</v>
      </c>
      <c r="H3" s="208" t="s">
        <v>762</v>
      </c>
      <c r="I3" s="208" t="s">
        <v>763</v>
      </c>
      <c r="J3" s="208" t="s">
        <v>764</v>
      </c>
    </row>
    <row r="4" spans="1:10" ht="26.1" customHeight="1" x14ac:dyDescent="0.55000000000000004">
      <c r="A4" s="29" t="s">
        <v>765</v>
      </c>
      <c r="B4" s="365"/>
      <c r="C4" s="363"/>
      <c r="D4" s="364">
        <f>B4+C4</f>
        <v>0</v>
      </c>
      <c r="E4" s="366">
        <v>5745265.9849999994</v>
      </c>
      <c r="F4" s="206">
        <f>SUM(D4-E4)</f>
        <v>-5745265.9849999994</v>
      </c>
      <c r="G4" s="29"/>
      <c r="H4" s="29"/>
      <c r="I4" s="29"/>
      <c r="J4" s="29"/>
    </row>
    <row r="5" spans="1:10" ht="26.1" customHeight="1" x14ac:dyDescent="0.55000000000000004">
      <c r="A5" s="29" t="s">
        <v>766</v>
      </c>
      <c r="B5" s="365"/>
      <c r="C5" s="363"/>
      <c r="D5" s="364">
        <f t="shared" ref="D5:D11" si="0">B5+C5</f>
        <v>0</v>
      </c>
      <c r="E5" s="366">
        <v>2893546.8309999998</v>
      </c>
      <c r="F5" s="29">
        <f t="shared" ref="F5:F11" si="1">+D5-E5</f>
        <v>-2893546.8309999998</v>
      </c>
      <c r="G5" s="29"/>
      <c r="H5" s="29"/>
      <c r="I5" s="29"/>
      <c r="J5" s="29"/>
    </row>
    <row r="6" spans="1:10" ht="26.1" customHeight="1" x14ac:dyDescent="0.55000000000000004">
      <c r="A6" s="29" t="s">
        <v>767</v>
      </c>
      <c r="B6" s="365"/>
      <c r="C6" s="363"/>
      <c r="D6" s="364">
        <f t="shared" si="0"/>
        <v>0</v>
      </c>
      <c r="E6" s="366">
        <v>3516118.9</v>
      </c>
      <c r="F6" s="29">
        <f t="shared" si="1"/>
        <v>-3516118.9</v>
      </c>
      <c r="G6" s="29"/>
      <c r="H6" s="29"/>
      <c r="I6" s="29"/>
      <c r="J6" s="29"/>
    </row>
    <row r="7" spans="1:10" ht="24" x14ac:dyDescent="0.55000000000000004">
      <c r="A7" s="29" t="s">
        <v>768</v>
      </c>
      <c r="B7" s="365"/>
      <c r="C7" s="365"/>
      <c r="D7" s="364">
        <f t="shared" si="0"/>
        <v>0</v>
      </c>
      <c r="E7" s="366">
        <v>4841975.7</v>
      </c>
      <c r="F7" s="29">
        <f t="shared" si="1"/>
        <v>-4841975.7</v>
      </c>
      <c r="G7" s="29"/>
      <c r="H7" s="29"/>
      <c r="I7" s="29"/>
      <c r="J7" s="29"/>
    </row>
    <row r="8" spans="1:10" ht="24" x14ac:dyDescent="0.55000000000000004">
      <c r="A8" s="29" t="s">
        <v>769</v>
      </c>
      <c r="B8" s="365"/>
      <c r="C8" s="365"/>
      <c r="D8" s="364">
        <f t="shared" si="0"/>
        <v>0</v>
      </c>
      <c r="E8" s="366">
        <v>10832149.800000001</v>
      </c>
      <c r="F8" s="29">
        <f t="shared" si="1"/>
        <v>-10832149.800000001</v>
      </c>
      <c r="G8" s="29"/>
      <c r="H8" s="29"/>
      <c r="I8" s="29"/>
      <c r="J8" s="29"/>
    </row>
    <row r="9" spans="1:10" ht="26.1" customHeight="1" x14ac:dyDescent="0.55000000000000004">
      <c r="A9" s="29" t="s">
        <v>770</v>
      </c>
      <c r="B9" s="365"/>
      <c r="C9" s="365"/>
      <c r="D9" s="364">
        <f t="shared" si="0"/>
        <v>0</v>
      </c>
      <c r="E9" s="366">
        <v>1157512.5</v>
      </c>
      <c r="F9" s="29">
        <f t="shared" si="1"/>
        <v>-1157512.5</v>
      </c>
      <c r="G9" s="29"/>
      <c r="H9" s="29"/>
      <c r="I9" s="29"/>
      <c r="J9" s="29"/>
    </row>
    <row r="10" spans="1:10" ht="26.1" customHeight="1" x14ac:dyDescent="0.55000000000000004">
      <c r="A10" s="38" t="s">
        <v>803</v>
      </c>
      <c r="B10" s="365"/>
      <c r="C10" s="365"/>
      <c r="D10" s="364">
        <f t="shared" si="0"/>
        <v>0</v>
      </c>
      <c r="E10" s="366">
        <v>2650159.8270000005</v>
      </c>
      <c r="F10" s="29">
        <f t="shared" ref="F10" si="2">+D10-E10</f>
        <v>-2650159.8270000005</v>
      </c>
      <c r="G10" s="29"/>
      <c r="H10" s="29"/>
      <c r="I10" s="29"/>
      <c r="J10" s="29"/>
    </row>
    <row r="11" spans="1:10" ht="26.1" customHeight="1" x14ac:dyDescent="0.55000000000000004">
      <c r="A11" s="29" t="s">
        <v>635</v>
      </c>
      <c r="B11" s="365"/>
      <c r="C11" s="365"/>
      <c r="D11" s="364">
        <f t="shared" si="0"/>
        <v>0</v>
      </c>
      <c r="E11" s="366">
        <v>3531890.1779999998</v>
      </c>
      <c r="F11" s="29">
        <f t="shared" si="1"/>
        <v>-3531890.1779999998</v>
      </c>
      <c r="G11" s="29"/>
      <c r="H11" s="29"/>
      <c r="I11" s="29"/>
      <c r="J11" s="29"/>
    </row>
    <row r="12" spans="1:10" s="130" customFormat="1" ht="26.1" customHeight="1" x14ac:dyDescent="0.55000000000000004">
      <c r="A12" s="367" t="s">
        <v>771</v>
      </c>
      <c r="B12" s="207">
        <f>SUM(B4:B11)</f>
        <v>0</v>
      </c>
      <c r="C12" s="207">
        <f t="shared" ref="C12:J12" si="3">SUM(C4:C11)</f>
        <v>0</v>
      </c>
      <c r="D12" s="207">
        <f>SUM(D4:D11)</f>
        <v>0</v>
      </c>
      <c r="E12" s="207">
        <f t="shared" si="3"/>
        <v>35168619.721000001</v>
      </c>
      <c r="F12" s="207">
        <f t="shared" si="3"/>
        <v>-35168619.721000001</v>
      </c>
      <c r="G12" s="207">
        <f t="shared" si="3"/>
        <v>0</v>
      </c>
      <c r="H12" s="207">
        <f t="shared" si="3"/>
        <v>0</v>
      </c>
      <c r="I12" s="207">
        <f t="shared" si="3"/>
        <v>0</v>
      </c>
      <c r="J12" s="207">
        <f t="shared" si="3"/>
        <v>0</v>
      </c>
    </row>
    <row r="13" spans="1:10" ht="26.1" customHeight="1" x14ac:dyDescent="0.65">
      <c r="A13" s="20"/>
      <c r="B13" s="82"/>
      <c r="C13" s="82"/>
      <c r="D13" s="202"/>
      <c r="E13" s="20"/>
      <c r="F13" s="20"/>
      <c r="G13" s="20"/>
      <c r="H13" s="20"/>
      <c r="I13" s="20"/>
      <c r="J13" s="20"/>
    </row>
    <row r="14" spans="1:10" ht="26.1" customHeight="1" x14ac:dyDescent="0.65">
      <c r="A14" s="20"/>
      <c r="B14" s="83"/>
      <c r="C14" s="83"/>
      <c r="D14" s="203"/>
      <c r="E14" s="20"/>
      <c r="F14" s="20"/>
      <c r="G14" s="20"/>
      <c r="H14" s="20"/>
      <c r="I14" s="20"/>
      <c r="J14" s="20"/>
    </row>
    <row r="15" spans="1:10" s="26" customFormat="1" ht="24" x14ac:dyDescent="0.55000000000000004">
      <c r="A15" s="26" t="s">
        <v>1690</v>
      </c>
      <c r="B15" s="309"/>
      <c r="C15" s="309"/>
      <c r="D15" s="309"/>
      <c r="E15" s="310"/>
    </row>
    <row r="16" spans="1:10" s="26" customFormat="1" ht="24" x14ac:dyDescent="0.55000000000000004">
      <c r="A16" s="26" t="s">
        <v>1691</v>
      </c>
      <c r="B16" s="311">
        <v>42000000</v>
      </c>
      <c r="C16" s="311"/>
      <c r="D16" s="311">
        <v>42000000</v>
      </c>
      <c r="E16" s="310"/>
    </row>
    <row r="17" spans="1:10" s="26" customFormat="1" ht="24" x14ac:dyDescent="0.55000000000000004">
      <c r="A17" s="26" t="s">
        <v>1692</v>
      </c>
      <c r="B17" s="311">
        <v>7000000</v>
      </c>
      <c r="C17" s="311"/>
      <c r="D17" s="311">
        <v>6000000</v>
      </c>
      <c r="E17" s="312"/>
    </row>
    <row r="18" spans="1:10" s="26" customFormat="1" ht="24" x14ac:dyDescent="0.55000000000000004">
      <c r="A18" s="26" t="s">
        <v>1693</v>
      </c>
      <c r="B18" s="309">
        <v>6</v>
      </c>
      <c r="C18" s="309" t="s">
        <v>1694</v>
      </c>
      <c r="D18" s="309">
        <f>+D16/D17</f>
        <v>7</v>
      </c>
      <c r="E18" s="312"/>
    </row>
    <row r="19" spans="1:10" s="26" customFormat="1" ht="24" x14ac:dyDescent="0.55000000000000004">
      <c r="A19" s="26" t="s">
        <v>1695</v>
      </c>
      <c r="B19" s="309">
        <f>365/B18</f>
        <v>60.833333333333336</v>
      </c>
      <c r="C19" s="309" t="s">
        <v>1696</v>
      </c>
      <c r="D19" s="309">
        <f>365/D18</f>
        <v>52.142857142857146</v>
      </c>
      <c r="E19" s="313"/>
    </row>
    <row r="20" spans="1:10" ht="26.1" customHeight="1" x14ac:dyDescent="0.65">
      <c r="A20" s="20"/>
      <c r="B20" s="82"/>
      <c r="C20" s="82"/>
      <c r="D20" s="202"/>
      <c r="E20" s="20"/>
      <c r="F20" s="20"/>
      <c r="G20" s="20"/>
      <c r="H20" s="20"/>
      <c r="I20" s="20"/>
      <c r="J20" s="20"/>
    </row>
    <row r="21" spans="1:10" ht="26.1" customHeight="1" x14ac:dyDescent="0.65">
      <c r="A21" s="20"/>
      <c r="B21" s="82"/>
      <c r="C21" s="82"/>
      <c r="D21" s="202"/>
      <c r="E21" s="20"/>
      <c r="F21" s="20"/>
      <c r="G21" s="20"/>
      <c r="H21" s="20"/>
      <c r="I21" s="20"/>
      <c r="J21" s="20"/>
    </row>
    <row r="22" spans="1:10" ht="26.1" customHeight="1" x14ac:dyDescent="0.65">
      <c r="A22" s="20"/>
      <c r="B22" s="82"/>
      <c r="C22" s="82"/>
      <c r="D22" s="202"/>
      <c r="E22" s="20"/>
      <c r="F22" s="20"/>
      <c r="G22" s="20"/>
      <c r="H22" s="20"/>
      <c r="I22" s="20"/>
      <c r="J22" s="20"/>
    </row>
    <row r="23" spans="1:10" ht="26.1" customHeight="1" x14ac:dyDescent="0.65">
      <c r="A23" s="20"/>
      <c r="B23" s="82"/>
      <c r="C23" s="82"/>
      <c r="D23" s="202"/>
      <c r="E23" s="20"/>
      <c r="F23" s="20"/>
      <c r="G23" s="20"/>
      <c r="H23" s="20"/>
      <c r="I23" s="20"/>
      <c r="J23" s="20"/>
    </row>
    <row r="24" spans="1:10" ht="26.1" customHeight="1" x14ac:dyDescent="0.65">
      <c r="A24" s="20"/>
      <c r="B24" s="82"/>
      <c r="C24" s="82"/>
      <c r="D24" s="202"/>
      <c r="E24" s="20"/>
      <c r="F24" s="20"/>
      <c r="G24" s="20"/>
      <c r="H24" s="20"/>
      <c r="I24" s="20"/>
      <c r="J24" s="20"/>
    </row>
    <row r="25" spans="1:10" ht="26.1" customHeight="1" x14ac:dyDescent="0.65">
      <c r="A25" s="20"/>
      <c r="B25" s="82"/>
      <c r="C25" s="82"/>
      <c r="D25" s="202"/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2"/>
      <c r="C26" s="82"/>
      <c r="D26" s="202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2"/>
      <c r="C27" s="82"/>
      <c r="D27" s="202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2"/>
      <c r="C28" s="82"/>
      <c r="D28" s="202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2"/>
      <c r="C29" s="82"/>
      <c r="D29" s="202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2"/>
      <c r="C30" s="82"/>
      <c r="D30" s="202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2"/>
      <c r="C31" s="82"/>
      <c r="D31" s="202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2"/>
      <c r="C32" s="82"/>
      <c r="D32" s="202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2"/>
      <c r="C33" s="82"/>
      <c r="D33" s="202"/>
      <c r="E33" s="20"/>
      <c r="F33" s="20"/>
      <c r="G33" s="20"/>
      <c r="H33" s="20"/>
      <c r="I33" s="20"/>
      <c r="J33" s="20"/>
    </row>
    <row r="34" spans="1:10" ht="27.75" x14ac:dyDescent="0.65">
      <c r="A34" s="20"/>
      <c r="B34" s="20"/>
      <c r="C34" s="20"/>
      <c r="D34" s="204"/>
      <c r="E34" s="20"/>
      <c r="F34" s="20"/>
      <c r="G34" s="20"/>
      <c r="H34" s="20"/>
      <c r="I34" s="20"/>
      <c r="J34" s="20"/>
    </row>
    <row r="35" spans="1:10" ht="27.75" x14ac:dyDescent="0.65">
      <c r="A35" s="20"/>
      <c r="B35" s="20"/>
      <c r="C35" s="20"/>
      <c r="D35" s="204"/>
      <c r="E35" s="20"/>
      <c r="F35" s="20"/>
      <c r="G35" s="20"/>
      <c r="H35" s="20"/>
      <c r="I35" s="20"/>
      <c r="J35" s="20"/>
    </row>
    <row r="36" spans="1:10" ht="27.75" x14ac:dyDescent="0.65">
      <c r="A36" s="20"/>
      <c r="B36" s="20"/>
      <c r="C36" s="20"/>
      <c r="D36" s="204"/>
      <c r="E36" s="20"/>
      <c r="F36" s="20"/>
      <c r="G36" s="20"/>
      <c r="H36" s="20"/>
      <c r="I36" s="20"/>
      <c r="J36" s="20"/>
    </row>
    <row r="37" spans="1:10" ht="27.75" x14ac:dyDescent="0.65">
      <c r="A37" s="20"/>
      <c r="B37" s="20"/>
      <c r="C37" s="20"/>
      <c r="D37" s="204"/>
      <c r="E37" s="20"/>
      <c r="F37" s="20"/>
      <c r="G37" s="20"/>
      <c r="H37" s="20"/>
      <c r="I37" s="20"/>
      <c r="J37" s="20"/>
    </row>
    <row r="38" spans="1:10" ht="27.75" x14ac:dyDescent="0.65">
      <c r="A38" s="20"/>
      <c r="B38" s="20"/>
      <c r="C38" s="20"/>
      <c r="D38" s="204"/>
      <c r="E38" s="20"/>
      <c r="F38" s="20"/>
      <c r="G38" s="20"/>
      <c r="H38" s="20"/>
      <c r="I38" s="20"/>
      <c r="J38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32" right="0.2" top="0.75" bottom="0.49" header="0.3" footer="0.3"/>
  <pageSetup paperSize="9" scale="9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K31"/>
  <sheetViews>
    <sheetView zoomScale="60" zoomScaleNormal="60" workbookViewId="0">
      <selection activeCell="M13" sqref="M13"/>
    </sheetView>
  </sheetViews>
  <sheetFormatPr defaultColWidth="20.75" defaultRowHeight="24" x14ac:dyDescent="0.55000000000000004"/>
  <cols>
    <col min="1" max="1" width="20.75" style="26"/>
    <col min="2" max="2" width="18" style="26" customWidth="1"/>
    <col min="3" max="3" width="18.5" style="26" customWidth="1"/>
    <col min="4" max="4" width="17.625" style="26" customWidth="1"/>
    <col min="5" max="5" width="18.625" style="26" customWidth="1"/>
    <col min="6" max="7" width="20.75" style="26"/>
    <col min="8" max="8" width="13.25" style="26" bestFit="1" customWidth="1"/>
    <col min="9" max="9" width="12.875" style="26" bestFit="1" customWidth="1"/>
    <col min="10" max="11" width="7.375" style="26" bestFit="1" customWidth="1"/>
    <col min="12" max="16384" width="20.75" style="26"/>
  </cols>
  <sheetData>
    <row r="1" spans="1:11" x14ac:dyDescent="0.55000000000000004">
      <c r="B1" s="504" t="s">
        <v>752</v>
      </c>
      <c r="C1" s="504"/>
      <c r="D1" s="504"/>
      <c r="E1" s="504"/>
      <c r="F1" s="504"/>
      <c r="G1" s="504"/>
      <c r="H1" s="504"/>
      <c r="I1" s="504"/>
      <c r="J1" s="504"/>
      <c r="K1" s="504"/>
    </row>
    <row r="2" spans="1:11" x14ac:dyDescent="0.55000000000000004">
      <c r="A2" s="467" t="s">
        <v>756</v>
      </c>
      <c r="B2" s="470" t="s">
        <v>1740</v>
      </c>
      <c r="C2" s="470" t="s">
        <v>1741</v>
      </c>
      <c r="D2" s="470" t="s">
        <v>1742</v>
      </c>
      <c r="E2" s="470" t="s">
        <v>1743</v>
      </c>
      <c r="F2" s="505" t="s">
        <v>1744</v>
      </c>
      <c r="G2" s="506" t="s">
        <v>1745</v>
      </c>
      <c r="H2" s="507" t="s">
        <v>760</v>
      </c>
      <c r="I2" s="507"/>
      <c r="J2" s="507"/>
      <c r="K2" s="507"/>
    </row>
    <row r="3" spans="1:11" x14ac:dyDescent="0.55000000000000004">
      <c r="A3" s="468"/>
      <c r="B3" s="471"/>
      <c r="C3" s="471"/>
      <c r="D3" s="471"/>
      <c r="E3" s="471"/>
      <c r="F3" s="508"/>
      <c r="G3" s="506"/>
      <c r="H3" s="421" t="s">
        <v>762</v>
      </c>
      <c r="I3" s="421" t="s">
        <v>763</v>
      </c>
      <c r="J3" s="421" t="s">
        <v>764</v>
      </c>
      <c r="K3" s="421" t="s">
        <v>1746</v>
      </c>
    </row>
    <row r="4" spans="1:11" x14ac:dyDescent="0.55000000000000004">
      <c r="A4" s="29" t="s">
        <v>765</v>
      </c>
      <c r="B4" s="364">
        <v>0</v>
      </c>
      <c r="C4" s="509">
        <v>5152131.97</v>
      </c>
      <c r="D4" s="509">
        <v>6338400</v>
      </c>
      <c r="E4" s="364">
        <f>+C4+D4</f>
        <v>11490531.969999999</v>
      </c>
      <c r="F4" s="510">
        <f>+E4*0.5</f>
        <v>5745265.9849999994</v>
      </c>
      <c r="G4" s="510">
        <f>+E4-F4</f>
        <v>5745265.9849999994</v>
      </c>
      <c r="H4" s="510">
        <f>+G4*0.8</f>
        <v>4596212.7879999997</v>
      </c>
      <c r="I4" s="510">
        <f>+G4-H4</f>
        <v>1149053.1969999997</v>
      </c>
      <c r="J4" s="510"/>
      <c r="K4" s="510"/>
    </row>
    <row r="5" spans="1:11" x14ac:dyDescent="0.55000000000000004">
      <c r="A5" s="29" t="s">
        <v>766</v>
      </c>
      <c r="B5" s="364">
        <v>0</v>
      </c>
      <c r="C5" s="509">
        <v>1586781.33</v>
      </c>
      <c r="D5" s="509">
        <v>2546857</v>
      </c>
      <c r="E5" s="364">
        <f t="shared" ref="E5:E11" si="0">+C5+D5</f>
        <v>4133638.33</v>
      </c>
      <c r="F5" s="510">
        <f>+E5*0.7</f>
        <v>2893546.8309999998</v>
      </c>
      <c r="G5" s="510">
        <f t="shared" ref="G5:G11" si="1">+E5-F5</f>
        <v>1240091.4990000003</v>
      </c>
      <c r="H5" s="510">
        <f t="shared" ref="H5:H6" si="2">+G5*0.8</f>
        <v>992073.19920000026</v>
      </c>
      <c r="I5" s="510">
        <f t="shared" ref="I5:I11" si="3">+G5-H5</f>
        <v>248018.29980000004</v>
      </c>
      <c r="J5" s="510"/>
      <c r="K5" s="510"/>
    </row>
    <row r="6" spans="1:11" x14ac:dyDescent="0.55000000000000004">
      <c r="A6" s="29" t="s">
        <v>767</v>
      </c>
      <c r="B6" s="364">
        <v>0</v>
      </c>
      <c r="C6" s="509">
        <v>1608797</v>
      </c>
      <c r="D6" s="509">
        <v>3414230</v>
      </c>
      <c r="E6" s="364">
        <f t="shared" si="0"/>
        <v>5023027</v>
      </c>
      <c r="F6" s="510">
        <f>+E6*0.7</f>
        <v>3516118.9</v>
      </c>
      <c r="G6" s="510">
        <f t="shared" si="1"/>
        <v>1506908.1</v>
      </c>
      <c r="H6" s="510">
        <f t="shared" si="2"/>
        <v>1205526.4800000002</v>
      </c>
      <c r="I6" s="510">
        <f t="shared" si="3"/>
        <v>301381.61999999988</v>
      </c>
      <c r="J6" s="510"/>
      <c r="K6" s="510"/>
    </row>
    <row r="7" spans="1:11" x14ac:dyDescent="0.55000000000000004">
      <c r="A7" s="29" t="s">
        <v>768</v>
      </c>
      <c r="B7" s="364">
        <v>579659</v>
      </c>
      <c r="C7" s="364">
        <v>2379973</v>
      </c>
      <c r="D7" s="509">
        <v>3000000</v>
      </c>
      <c r="E7" s="364">
        <f t="shared" si="0"/>
        <v>5379973</v>
      </c>
      <c r="F7" s="510">
        <f t="shared" ref="F7:F11" si="4">+E7*0.9</f>
        <v>4841975.7</v>
      </c>
      <c r="G7" s="510">
        <f t="shared" si="1"/>
        <v>537997.29999999981</v>
      </c>
      <c r="H7" s="510">
        <v>537997.29999999981</v>
      </c>
      <c r="I7" s="510">
        <f t="shared" si="3"/>
        <v>0</v>
      </c>
      <c r="J7" s="510"/>
      <c r="K7" s="510"/>
    </row>
    <row r="8" spans="1:11" x14ac:dyDescent="0.55000000000000004">
      <c r="A8" s="29" t="s">
        <v>769</v>
      </c>
      <c r="B8" s="364">
        <v>0</v>
      </c>
      <c r="C8" s="364">
        <v>2919240</v>
      </c>
      <c r="D8" s="509">
        <v>9116482</v>
      </c>
      <c r="E8" s="364">
        <f t="shared" si="0"/>
        <v>12035722</v>
      </c>
      <c r="F8" s="510">
        <f t="shared" si="4"/>
        <v>10832149.800000001</v>
      </c>
      <c r="G8" s="510">
        <f t="shared" si="1"/>
        <v>1203572.1999999993</v>
      </c>
      <c r="H8" s="510">
        <v>1203572.1999999993</v>
      </c>
      <c r="I8" s="510">
        <f t="shared" si="3"/>
        <v>0</v>
      </c>
      <c r="J8" s="510"/>
      <c r="K8" s="510"/>
    </row>
    <row r="9" spans="1:11" x14ac:dyDescent="0.55000000000000004">
      <c r="A9" s="29" t="s">
        <v>770</v>
      </c>
      <c r="B9" s="364">
        <v>0</v>
      </c>
      <c r="C9" s="364">
        <v>438325</v>
      </c>
      <c r="D9" s="509">
        <v>847800</v>
      </c>
      <c r="E9" s="364">
        <f t="shared" si="0"/>
        <v>1286125</v>
      </c>
      <c r="F9" s="510">
        <f t="shared" si="4"/>
        <v>1157512.5</v>
      </c>
      <c r="G9" s="510">
        <f t="shared" si="1"/>
        <v>128612.5</v>
      </c>
      <c r="H9" s="510">
        <v>128612.5</v>
      </c>
      <c r="I9" s="510">
        <f t="shared" si="3"/>
        <v>0</v>
      </c>
      <c r="J9" s="510"/>
      <c r="K9" s="510"/>
    </row>
    <row r="10" spans="1:11" x14ac:dyDescent="0.55000000000000004">
      <c r="A10" s="511" t="s">
        <v>803</v>
      </c>
      <c r="B10" s="364">
        <v>0</v>
      </c>
      <c r="C10" s="364">
        <v>276861.03000000003</v>
      </c>
      <c r="D10" s="509">
        <v>2667761</v>
      </c>
      <c r="E10" s="364">
        <f t="shared" si="0"/>
        <v>2944622.0300000003</v>
      </c>
      <c r="F10" s="510">
        <f t="shared" si="4"/>
        <v>2650159.8270000005</v>
      </c>
      <c r="G10" s="510">
        <f>+E10-F10</f>
        <v>294462.20299999975</v>
      </c>
      <c r="H10" s="510">
        <v>294462.20299999975</v>
      </c>
      <c r="I10" s="510">
        <f t="shared" si="3"/>
        <v>0</v>
      </c>
      <c r="J10" s="510"/>
      <c r="K10" s="510"/>
    </row>
    <row r="11" spans="1:11" x14ac:dyDescent="0.55000000000000004">
      <c r="A11" s="29" t="s">
        <v>635</v>
      </c>
      <c r="B11" s="364">
        <v>0</v>
      </c>
      <c r="C11" s="364">
        <v>1081322.42</v>
      </c>
      <c r="D11" s="509">
        <v>2843000</v>
      </c>
      <c r="E11" s="364">
        <f t="shared" si="0"/>
        <v>3924322.42</v>
      </c>
      <c r="F11" s="510">
        <f t="shared" si="4"/>
        <v>3531890.1779999998</v>
      </c>
      <c r="G11" s="510">
        <f t="shared" si="1"/>
        <v>392432.24200000009</v>
      </c>
      <c r="H11" s="510">
        <v>392432.24200000009</v>
      </c>
      <c r="I11" s="510">
        <f t="shared" si="3"/>
        <v>0</v>
      </c>
      <c r="J11" s="510"/>
      <c r="K11" s="510"/>
    </row>
    <row r="12" spans="1:11" s="10" customFormat="1" x14ac:dyDescent="0.55000000000000004">
      <c r="A12" s="512" t="s">
        <v>771</v>
      </c>
      <c r="B12" s="513">
        <f t="shared" ref="B12:I12" si="5">SUM(B4:B11)</f>
        <v>579659</v>
      </c>
      <c r="C12" s="513">
        <f t="shared" si="5"/>
        <v>15443431.75</v>
      </c>
      <c r="D12" s="513">
        <f t="shared" si="5"/>
        <v>30774530</v>
      </c>
      <c r="E12" s="513">
        <f t="shared" si="5"/>
        <v>46217961.75</v>
      </c>
      <c r="F12" s="513">
        <f t="shared" si="5"/>
        <v>35168619.721000001</v>
      </c>
      <c r="G12" s="513">
        <f t="shared" si="5"/>
        <v>11049342.028999999</v>
      </c>
      <c r="H12" s="513">
        <f t="shared" si="5"/>
        <v>9350888.9122000001</v>
      </c>
      <c r="I12" s="513">
        <f t="shared" si="5"/>
        <v>1698453.1167999997</v>
      </c>
      <c r="J12" s="513"/>
      <c r="K12" s="513"/>
    </row>
    <row r="13" spans="1:11" x14ac:dyDescent="0.55000000000000004">
      <c r="B13" s="313"/>
      <c r="C13" s="313" t="s">
        <v>1760</v>
      </c>
      <c r="D13" s="309"/>
      <c r="E13" s="313"/>
    </row>
    <row r="14" spans="1:11" x14ac:dyDescent="0.55000000000000004">
      <c r="A14" s="26" t="s">
        <v>1690</v>
      </c>
      <c r="B14" s="309"/>
      <c r="C14" s="309"/>
      <c r="D14" s="309"/>
      <c r="E14" s="310"/>
    </row>
    <row r="15" spans="1:11" x14ac:dyDescent="0.55000000000000004">
      <c r="A15" s="26" t="s">
        <v>1691</v>
      </c>
      <c r="B15" s="311">
        <v>42000000</v>
      </c>
      <c r="C15" s="311"/>
      <c r="D15" s="311">
        <v>42000000</v>
      </c>
      <c r="E15" s="310"/>
    </row>
    <row r="16" spans="1:11" x14ac:dyDescent="0.55000000000000004">
      <c r="A16" s="26" t="s">
        <v>1692</v>
      </c>
      <c r="B16" s="311">
        <v>7000000</v>
      </c>
      <c r="C16" s="311"/>
      <c r="D16" s="311">
        <v>6000000</v>
      </c>
      <c r="E16" s="312"/>
    </row>
    <row r="17" spans="1:5" x14ac:dyDescent="0.55000000000000004">
      <c r="A17" s="26" t="s">
        <v>1693</v>
      </c>
      <c r="B17" s="309">
        <v>6</v>
      </c>
      <c r="C17" s="309" t="s">
        <v>1694</v>
      </c>
      <c r="D17" s="309">
        <f>+D15/D16</f>
        <v>7</v>
      </c>
      <c r="E17" s="312"/>
    </row>
    <row r="18" spans="1:5" x14ac:dyDescent="0.55000000000000004">
      <c r="A18" s="26" t="s">
        <v>1695</v>
      </c>
      <c r="B18" s="309">
        <f>365/B17</f>
        <v>60.833333333333336</v>
      </c>
      <c r="C18" s="309" t="s">
        <v>1696</v>
      </c>
      <c r="D18" s="309">
        <f>365/D17</f>
        <v>52.142857142857146</v>
      </c>
      <c r="E18" s="313"/>
    </row>
    <row r="19" spans="1:5" x14ac:dyDescent="0.55000000000000004">
      <c r="B19" s="313"/>
      <c r="C19" s="313"/>
      <c r="D19" s="313"/>
      <c r="E19" s="313"/>
    </row>
    <row r="20" spans="1:5" x14ac:dyDescent="0.55000000000000004">
      <c r="B20" s="313"/>
      <c r="C20" s="313"/>
      <c r="D20" s="313"/>
      <c r="E20" s="313"/>
    </row>
    <row r="21" spans="1:5" x14ac:dyDescent="0.55000000000000004">
      <c r="B21" s="313"/>
      <c r="C21" s="313"/>
      <c r="D21" s="313"/>
      <c r="E21" s="313"/>
    </row>
    <row r="22" spans="1:5" x14ac:dyDescent="0.55000000000000004">
      <c r="B22" s="313"/>
      <c r="C22" s="313"/>
      <c r="D22" s="313"/>
      <c r="E22" s="313"/>
    </row>
    <row r="23" spans="1:5" x14ac:dyDescent="0.55000000000000004">
      <c r="B23" s="313"/>
      <c r="C23" s="313"/>
      <c r="D23" s="313"/>
      <c r="E23" s="313"/>
    </row>
    <row r="24" spans="1:5" x14ac:dyDescent="0.55000000000000004">
      <c r="B24" s="313"/>
      <c r="C24" s="313"/>
      <c r="D24" s="313"/>
      <c r="E24" s="313"/>
    </row>
    <row r="25" spans="1:5" x14ac:dyDescent="0.55000000000000004">
      <c r="B25" s="313"/>
      <c r="C25" s="313"/>
      <c r="D25" s="313"/>
      <c r="E25" s="313"/>
    </row>
    <row r="26" spans="1:5" x14ac:dyDescent="0.55000000000000004">
      <c r="B26" s="313"/>
      <c r="C26" s="313"/>
      <c r="D26" s="313"/>
      <c r="E26" s="313"/>
    </row>
    <row r="27" spans="1:5" x14ac:dyDescent="0.55000000000000004">
      <c r="B27" s="313"/>
      <c r="C27" s="313"/>
      <c r="E27" s="313"/>
    </row>
    <row r="28" spans="1:5" x14ac:dyDescent="0.55000000000000004">
      <c r="B28" s="313"/>
      <c r="C28" s="313"/>
      <c r="E28" s="313"/>
    </row>
    <row r="29" spans="1:5" x14ac:dyDescent="0.55000000000000004">
      <c r="B29" s="313"/>
      <c r="C29" s="313"/>
      <c r="E29" s="313"/>
    </row>
    <row r="30" spans="1:5" x14ac:dyDescent="0.55000000000000004">
      <c r="B30" s="313"/>
      <c r="C30" s="313"/>
      <c r="E30" s="313"/>
    </row>
    <row r="31" spans="1:5" x14ac:dyDescent="0.55000000000000004">
      <c r="B31" s="313"/>
      <c r="C31" s="313"/>
      <c r="E31" s="313"/>
    </row>
  </sheetData>
  <mergeCells count="9">
    <mergeCell ref="B1:K1"/>
    <mergeCell ref="A2:A3"/>
    <mergeCell ref="B2:B3"/>
    <mergeCell ref="C2:C3"/>
    <mergeCell ref="D2:D3"/>
    <mergeCell ref="E2:E3"/>
    <mergeCell ref="F2:F3"/>
    <mergeCell ref="G2:G3"/>
    <mergeCell ref="H2:K2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zoomScale="70" zoomScaleNormal="70" workbookViewId="0">
      <selection activeCell="F16" sqref="F16"/>
    </sheetView>
  </sheetViews>
  <sheetFormatPr defaultRowHeight="14.25" x14ac:dyDescent="0.2"/>
  <cols>
    <col min="1" max="1" width="30.875" customWidth="1"/>
    <col min="2" max="2" width="19.125" customWidth="1"/>
    <col min="3" max="3" width="19.25" customWidth="1"/>
    <col min="4" max="4" width="17.125" customWidth="1"/>
    <col min="5" max="5" width="21.375" customWidth="1"/>
    <col min="6" max="6" width="22.625" style="210" customWidth="1"/>
    <col min="7" max="7" width="18.375" customWidth="1"/>
    <col min="8" max="8" width="21.25" customWidth="1"/>
    <col min="9" max="9" width="12.375" customWidth="1"/>
  </cols>
  <sheetData>
    <row r="1" spans="1:8" ht="30.75" x14ac:dyDescent="0.7">
      <c r="A1" s="466" t="s">
        <v>753</v>
      </c>
      <c r="B1" s="466"/>
      <c r="C1" s="466"/>
      <c r="D1" s="466"/>
      <c r="E1" s="466"/>
      <c r="F1" s="466"/>
      <c r="G1" s="466"/>
      <c r="H1" s="466"/>
    </row>
    <row r="2" spans="1:8" ht="18" customHeight="1" x14ac:dyDescent="0.55000000000000004">
      <c r="A2" s="467" t="s">
        <v>756</v>
      </c>
      <c r="B2" s="87" t="s">
        <v>1581</v>
      </c>
      <c r="C2" s="87" t="s">
        <v>1583</v>
      </c>
      <c r="D2" s="87" t="s">
        <v>1592</v>
      </c>
      <c r="E2" s="87" t="s">
        <v>1586</v>
      </c>
      <c r="F2" s="186" t="s">
        <v>1578</v>
      </c>
      <c r="G2" s="87" t="s">
        <v>1580</v>
      </c>
      <c r="H2" s="87" t="s">
        <v>1590</v>
      </c>
    </row>
    <row r="3" spans="1:8" ht="62.25" customHeight="1" x14ac:dyDescent="0.2">
      <c r="A3" s="468"/>
      <c r="B3" s="186" t="s">
        <v>1587</v>
      </c>
      <c r="C3" s="186" t="s">
        <v>1582</v>
      </c>
      <c r="D3" s="186" t="s">
        <v>1591</v>
      </c>
      <c r="E3" s="211" t="s">
        <v>1585</v>
      </c>
      <c r="F3" s="186" t="s">
        <v>1579</v>
      </c>
      <c r="G3" s="186" t="s">
        <v>1588</v>
      </c>
      <c r="H3" s="186" t="s">
        <v>1589</v>
      </c>
    </row>
    <row r="4" spans="1:8" ht="24" x14ac:dyDescent="0.55000000000000004">
      <c r="A4" s="29" t="s">
        <v>772</v>
      </c>
      <c r="B4" s="29"/>
      <c r="C4" s="29"/>
      <c r="D4" s="212">
        <f>SUM(B4:C4)</f>
        <v>0</v>
      </c>
      <c r="E4" s="184">
        <v>2733206.088</v>
      </c>
      <c r="F4" s="38"/>
      <c r="G4" s="29"/>
      <c r="H4" s="206">
        <f>SUM(D4-E4-F4-G4)</f>
        <v>-2733206.088</v>
      </c>
    </row>
    <row r="5" spans="1:8" ht="24" x14ac:dyDescent="0.55000000000000004">
      <c r="A5" s="29" t="s">
        <v>773</v>
      </c>
      <c r="B5" s="29"/>
      <c r="C5" s="29"/>
      <c r="D5" s="212">
        <f t="shared" ref="D5:D10" si="0">SUM(B5:C5)</f>
        <v>0</v>
      </c>
      <c r="E5" s="184">
        <v>2437067.2280000001</v>
      </c>
      <c r="F5" s="38"/>
      <c r="G5" s="29"/>
      <c r="H5" s="206">
        <f t="shared" ref="H5:H10" si="1">SUM(D5-E5-F5-G5)</f>
        <v>-2437067.2280000001</v>
      </c>
    </row>
    <row r="6" spans="1:8" ht="24" x14ac:dyDescent="0.55000000000000004">
      <c r="A6" s="29" t="s">
        <v>774</v>
      </c>
      <c r="B6" s="29"/>
      <c r="C6" s="29"/>
      <c r="D6" s="212">
        <f t="shared" si="0"/>
        <v>0</v>
      </c>
      <c r="E6" s="184">
        <v>1208409.3900000001</v>
      </c>
      <c r="F6" s="38"/>
      <c r="G6" s="29"/>
      <c r="H6" s="206">
        <f t="shared" si="1"/>
        <v>-1208409.3900000001</v>
      </c>
    </row>
    <row r="7" spans="1:8" ht="24" x14ac:dyDescent="0.55000000000000004">
      <c r="A7" s="29" t="s">
        <v>775</v>
      </c>
      <c r="B7" s="29"/>
      <c r="C7" s="29"/>
      <c r="D7" s="212">
        <f t="shared" si="0"/>
        <v>0</v>
      </c>
      <c r="E7" s="184">
        <v>66905.600000000006</v>
      </c>
      <c r="F7" s="38"/>
      <c r="G7" s="29"/>
      <c r="H7" s="206">
        <f t="shared" si="1"/>
        <v>-66905.600000000006</v>
      </c>
    </row>
    <row r="8" spans="1:8" ht="24" x14ac:dyDescent="0.55000000000000004">
      <c r="A8" s="29" t="s">
        <v>776</v>
      </c>
      <c r="B8" s="29"/>
      <c r="C8" s="29"/>
      <c r="D8" s="212">
        <f t="shared" si="0"/>
        <v>0</v>
      </c>
      <c r="E8" s="184">
        <v>58600.704000000005</v>
      </c>
      <c r="F8" s="38"/>
      <c r="G8" s="29"/>
      <c r="H8" s="206">
        <f t="shared" si="1"/>
        <v>-58600.704000000005</v>
      </c>
    </row>
    <row r="9" spans="1:8" ht="24" x14ac:dyDescent="0.55000000000000004">
      <c r="A9" s="29" t="s">
        <v>777</v>
      </c>
      <c r="B9" s="29"/>
      <c r="C9" s="29"/>
      <c r="D9" s="212">
        <f t="shared" si="0"/>
        <v>0</v>
      </c>
      <c r="E9" s="184">
        <v>126346.61700000001</v>
      </c>
      <c r="F9" s="38"/>
      <c r="G9" s="29"/>
      <c r="H9" s="206">
        <f t="shared" si="1"/>
        <v>-126346.61700000001</v>
      </c>
    </row>
    <row r="10" spans="1:8" ht="24" x14ac:dyDescent="0.55000000000000004">
      <c r="A10" s="29" t="s">
        <v>778</v>
      </c>
      <c r="B10" s="29"/>
      <c r="C10" s="29"/>
      <c r="D10" s="212">
        <f t="shared" si="0"/>
        <v>0</v>
      </c>
      <c r="E10" s="184">
        <v>232886.28999999998</v>
      </c>
      <c r="F10" s="38"/>
      <c r="G10" s="29"/>
      <c r="H10" s="206">
        <f t="shared" si="1"/>
        <v>-232886.28999999998</v>
      </c>
    </row>
    <row r="11" spans="1:8" ht="24" x14ac:dyDescent="0.55000000000000004">
      <c r="A11" s="213" t="s">
        <v>666</v>
      </c>
      <c r="B11" s="214">
        <f>SUM(B4:B10)</f>
        <v>0</v>
      </c>
      <c r="C11" s="214">
        <f t="shared" ref="C11:H11" si="2">SUM(C4:C10)</f>
        <v>0</v>
      </c>
      <c r="D11" s="214">
        <f t="shared" si="2"/>
        <v>0</v>
      </c>
      <c r="E11" s="214">
        <f t="shared" si="2"/>
        <v>6863421.9169999994</v>
      </c>
      <c r="F11" s="214">
        <f t="shared" si="2"/>
        <v>0</v>
      </c>
      <c r="G11" s="214">
        <f t="shared" si="2"/>
        <v>0</v>
      </c>
      <c r="H11" s="214">
        <f t="shared" si="2"/>
        <v>-6863421.9169999994</v>
      </c>
    </row>
    <row r="14" spans="1:8" s="26" customFormat="1" ht="24" x14ac:dyDescent="0.55000000000000004">
      <c r="A14" s="26" t="s">
        <v>1704</v>
      </c>
      <c r="B14" s="316"/>
      <c r="C14" s="316"/>
      <c r="D14" s="316"/>
    </row>
    <row r="15" spans="1:8" s="26" customFormat="1" ht="24" x14ac:dyDescent="0.55000000000000004">
      <c r="A15" s="25" t="s">
        <v>1705</v>
      </c>
      <c r="B15" s="316">
        <v>85000000</v>
      </c>
      <c r="C15" s="316"/>
      <c r="D15" s="316">
        <v>85000000</v>
      </c>
    </row>
    <row r="16" spans="1:8" s="26" customFormat="1" ht="24" x14ac:dyDescent="0.55000000000000004">
      <c r="A16" s="25" t="s">
        <v>1706</v>
      </c>
      <c r="B16" s="316">
        <v>20000000</v>
      </c>
      <c r="C16" s="316"/>
      <c r="D16" s="316">
        <v>10000000</v>
      </c>
    </row>
    <row r="17" spans="1:4" s="26" customFormat="1" ht="24" x14ac:dyDescent="0.55000000000000004">
      <c r="A17" s="25" t="s">
        <v>1707</v>
      </c>
      <c r="B17" s="315" t="s">
        <v>1708</v>
      </c>
      <c r="C17" s="316"/>
      <c r="D17" s="316">
        <f>+D15/D16</f>
        <v>8.5</v>
      </c>
    </row>
    <row r="18" spans="1:4" s="26" customFormat="1" ht="48" x14ac:dyDescent="0.55000000000000004">
      <c r="A18" s="317" t="s">
        <v>1709</v>
      </c>
      <c r="B18" s="315" t="s">
        <v>1710</v>
      </c>
      <c r="C18" s="316"/>
      <c r="D18" s="316">
        <f>365/D17</f>
        <v>42.941176470588232</v>
      </c>
    </row>
  </sheetData>
  <mergeCells count="2">
    <mergeCell ref="A1:H1"/>
    <mergeCell ref="A2:A3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H17"/>
  <sheetViews>
    <sheetView zoomScale="80" zoomScaleNormal="80" workbookViewId="0">
      <selection activeCell="F4" sqref="F4:F10"/>
    </sheetView>
  </sheetViews>
  <sheetFormatPr defaultRowHeight="24" x14ac:dyDescent="0.55000000000000004"/>
  <cols>
    <col min="1" max="1" width="28.5" style="26" customWidth="1"/>
    <col min="2" max="2" width="15.75" style="26" customWidth="1"/>
    <col min="3" max="3" width="14.625" style="26" customWidth="1"/>
    <col min="4" max="4" width="17" style="26" customWidth="1"/>
    <col min="5" max="5" width="14.75" style="26" customWidth="1"/>
    <col min="6" max="6" width="16.625" style="26" customWidth="1"/>
    <col min="7" max="7" width="17.5" style="26" customWidth="1"/>
    <col min="8" max="8" width="20.5" style="26" customWidth="1"/>
    <col min="9" max="9" width="12.5" style="26" customWidth="1"/>
    <col min="10" max="256" width="9" style="26"/>
    <col min="257" max="257" width="28.5" style="26" customWidth="1"/>
    <col min="258" max="258" width="15.75" style="26" customWidth="1"/>
    <col min="259" max="259" width="14.625" style="26" customWidth="1"/>
    <col min="260" max="260" width="17" style="26" customWidth="1"/>
    <col min="261" max="261" width="14.75" style="26" customWidth="1"/>
    <col min="262" max="262" width="16.625" style="26" customWidth="1"/>
    <col min="263" max="263" width="17.5" style="26" customWidth="1"/>
    <col min="264" max="264" width="20.5" style="26" customWidth="1"/>
    <col min="265" max="265" width="12.5" style="26" customWidth="1"/>
    <col min="266" max="512" width="9" style="26"/>
    <col min="513" max="513" width="28.5" style="26" customWidth="1"/>
    <col min="514" max="514" width="15.75" style="26" customWidth="1"/>
    <col min="515" max="515" width="14.625" style="26" customWidth="1"/>
    <col min="516" max="516" width="17" style="26" customWidth="1"/>
    <col min="517" max="517" width="14.75" style="26" customWidth="1"/>
    <col min="518" max="518" width="16.625" style="26" customWidth="1"/>
    <col min="519" max="519" width="17.5" style="26" customWidth="1"/>
    <col min="520" max="520" width="20.5" style="26" customWidth="1"/>
    <col min="521" max="521" width="12.5" style="26" customWidth="1"/>
    <col min="522" max="768" width="9" style="26"/>
    <col min="769" max="769" width="28.5" style="26" customWidth="1"/>
    <col min="770" max="770" width="15.75" style="26" customWidth="1"/>
    <col min="771" max="771" width="14.625" style="26" customWidth="1"/>
    <col min="772" max="772" width="17" style="26" customWidth="1"/>
    <col min="773" max="773" width="14.75" style="26" customWidth="1"/>
    <col min="774" max="774" width="16.625" style="26" customWidth="1"/>
    <col min="775" max="775" width="17.5" style="26" customWidth="1"/>
    <col min="776" max="776" width="20.5" style="26" customWidth="1"/>
    <col min="777" max="777" width="12.5" style="26" customWidth="1"/>
    <col min="778" max="1024" width="9" style="26"/>
    <col min="1025" max="1025" width="28.5" style="26" customWidth="1"/>
    <col min="1026" max="1026" width="15.75" style="26" customWidth="1"/>
    <col min="1027" max="1027" width="14.625" style="26" customWidth="1"/>
    <col min="1028" max="1028" width="17" style="26" customWidth="1"/>
    <col min="1029" max="1029" width="14.75" style="26" customWidth="1"/>
    <col min="1030" max="1030" width="16.625" style="26" customWidth="1"/>
    <col min="1031" max="1031" width="17.5" style="26" customWidth="1"/>
    <col min="1032" max="1032" width="20.5" style="26" customWidth="1"/>
    <col min="1033" max="1033" width="12.5" style="26" customWidth="1"/>
    <col min="1034" max="1280" width="9" style="26"/>
    <col min="1281" max="1281" width="28.5" style="26" customWidth="1"/>
    <col min="1282" max="1282" width="15.75" style="26" customWidth="1"/>
    <col min="1283" max="1283" width="14.625" style="26" customWidth="1"/>
    <col min="1284" max="1284" width="17" style="26" customWidth="1"/>
    <col min="1285" max="1285" width="14.75" style="26" customWidth="1"/>
    <col min="1286" max="1286" width="16.625" style="26" customWidth="1"/>
    <col min="1287" max="1287" width="17.5" style="26" customWidth="1"/>
    <col min="1288" max="1288" width="20.5" style="26" customWidth="1"/>
    <col min="1289" max="1289" width="12.5" style="26" customWidth="1"/>
    <col min="1290" max="1536" width="9" style="26"/>
    <col min="1537" max="1537" width="28.5" style="26" customWidth="1"/>
    <col min="1538" max="1538" width="15.75" style="26" customWidth="1"/>
    <col min="1539" max="1539" width="14.625" style="26" customWidth="1"/>
    <col min="1540" max="1540" width="17" style="26" customWidth="1"/>
    <col min="1541" max="1541" width="14.75" style="26" customWidth="1"/>
    <col min="1542" max="1542" width="16.625" style="26" customWidth="1"/>
    <col min="1543" max="1543" width="17.5" style="26" customWidth="1"/>
    <col min="1544" max="1544" width="20.5" style="26" customWidth="1"/>
    <col min="1545" max="1545" width="12.5" style="26" customWidth="1"/>
    <col min="1546" max="1792" width="9" style="26"/>
    <col min="1793" max="1793" width="28.5" style="26" customWidth="1"/>
    <col min="1794" max="1794" width="15.75" style="26" customWidth="1"/>
    <col min="1795" max="1795" width="14.625" style="26" customWidth="1"/>
    <col min="1796" max="1796" width="17" style="26" customWidth="1"/>
    <col min="1797" max="1797" width="14.75" style="26" customWidth="1"/>
    <col min="1798" max="1798" width="16.625" style="26" customWidth="1"/>
    <col min="1799" max="1799" width="17.5" style="26" customWidth="1"/>
    <col min="1800" max="1800" width="20.5" style="26" customWidth="1"/>
    <col min="1801" max="1801" width="12.5" style="26" customWidth="1"/>
    <col min="1802" max="2048" width="9" style="26"/>
    <col min="2049" max="2049" width="28.5" style="26" customWidth="1"/>
    <col min="2050" max="2050" width="15.75" style="26" customWidth="1"/>
    <col min="2051" max="2051" width="14.625" style="26" customWidth="1"/>
    <col min="2052" max="2052" width="17" style="26" customWidth="1"/>
    <col min="2053" max="2053" width="14.75" style="26" customWidth="1"/>
    <col min="2054" max="2054" width="16.625" style="26" customWidth="1"/>
    <col min="2055" max="2055" width="17.5" style="26" customWidth="1"/>
    <col min="2056" max="2056" width="20.5" style="26" customWidth="1"/>
    <col min="2057" max="2057" width="12.5" style="26" customWidth="1"/>
    <col min="2058" max="2304" width="9" style="26"/>
    <col min="2305" max="2305" width="28.5" style="26" customWidth="1"/>
    <col min="2306" max="2306" width="15.75" style="26" customWidth="1"/>
    <col min="2307" max="2307" width="14.625" style="26" customWidth="1"/>
    <col min="2308" max="2308" width="17" style="26" customWidth="1"/>
    <col min="2309" max="2309" width="14.75" style="26" customWidth="1"/>
    <col min="2310" max="2310" width="16.625" style="26" customWidth="1"/>
    <col min="2311" max="2311" width="17.5" style="26" customWidth="1"/>
    <col min="2312" max="2312" width="20.5" style="26" customWidth="1"/>
    <col min="2313" max="2313" width="12.5" style="26" customWidth="1"/>
    <col min="2314" max="2560" width="9" style="26"/>
    <col min="2561" max="2561" width="28.5" style="26" customWidth="1"/>
    <col min="2562" max="2562" width="15.75" style="26" customWidth="1"/>
    <col min="2563" max="2563" width="14.625" style="26" customWidth="1"/>
    <col min="2564" max="2564" width="17" style="26" customWidth="1"/>
    <col min="2565" max="2565" width="14.75" style="26" customWidth="1"/>
    <col min="2566" max="2566" width="16.625" style="26" customWidth="1"/>
    <col min="2567" max="2567" width="17.5" style="26" customWidth="1"/>
    <col min="2568" max="2568" width="20.5" style="26" customWidth="1"/>
    <col min="2569" max="2569" width="12.5" style="26" customWidth="1"/>
    <col min="2570" max="2816" width="9" style="26"/>
    <col min="2817" max="2817" width="28.5" style="26" customWidth="1"/>
    <col min="2818" max="2818" width="15.75" style="26" customWidth="1"/>
    <col min="2819" max="2819" width="14.625" style="26" customWidth="1"/>
    <col min="2820" max="2820" width="17" style="26" customWidth="1"/>
    <col min="2821" max="2821" width="14.75" style="26" customWidth="1"/>
    <col min="2822" max="2822" width="16.625" style="26" customWidth="1"/>
    <col min="2823" max="2823" width="17.5" style="26" customWidth="1"/>
    <col min="2824" max="2824" width="20.5" style="26" customWidth="1"/>
    <col min="2825" max="2825" width="12.5" style="26" customWidth="1"/>
    <col min="2826" max="3072" width="9" style="26"/>
    <col min="3073" max="3073" width="28.5" style="26" customWidth="1"/>
    <col min="3074" max="3074" width="15.75" style="26" customWidth="1"/>
    <col min="3075" max="3075" width="14.625" style="26" customWidth="1"/>
    <col min="3076" max="3076" width="17" style="26" customWidth="1"/>
    <col min="3077" max="3077" width="14.75" style="26" customWidth="1"/>
    <col min="3078" max="3078" width="16.625" style="26" customWidth="1"/>
    <col min="3079" max="3079" width="17.5" style="26" customWidth="1"/>
    <col min="3080" max="3080" width="20.5" style="26" customWidth="1"/>
    <col min="3081" max="3081" width="12.5" style="26" customWidth="1"/>
    <col min="3082" max="3328" width="9" style="26"/>
    <col min="3329" max="3329" width="28.5" style="26" customWidth="1"/>
    <col min="3330" max="3330" width="15.75" style="26" customWidth="1"/>
    <col min="3331" max="3331" width="14.625" style="26" customWidth="1"/>
    <col min="3332" max="3332" width="17" style="26" customWidth="1"/>
    <col min="3333" max="3333" width="14.75" style="26" customWidth="1"/>
    <col min="3334" max="3334" width="16.625" style="26" customWidth="1"/>
    <col min="3335" max="3335" width="17.5" style="26" customWidth="1"/>
    <col min="3336" max="3336" width="20.5" style="26" customWidth="1"/>
    <col min="3337" max="3337" width="12.5" style="26" customWidth="1"/>
    <col min="3338" max="3584" width="9" style="26"/>
    <col min="3585" max="3585" width="28.5" style="26" customWidth="1"/>
    <col min="3586" max="3586" width="15.75" style="26" customWidth="1"/>
    <col min="3587" max="3587" width="14.625" style="26" customWidth="1"/>
    <col min="3588" max="3588" width="17" style="26" customWidth="1"/>
    <col min="3589" max="3589" width="14.75" style="26" customWidth="1"/>
    <col min="3590" max="3590" width="16.625" style="26" customWidth="1"/>
    <col min="3591" max="3591" width="17.5" style="26" customWidth="1"/>
    <col min="3592" max="3592" width="20.5" style="26" customWidth="1"/>
    <col min="3593" max="3593" width="12.5" style="26" customWidth="1"/>
    <col min="3594" max="3840" width="9" style="26"/>
    <col min="3841" max="3841" width="28.5" style="26" customWidth="1"/>
    <col min="3842" max="3842" width="15.75" style="26" customWidth="1"/>
    <col min="3843" max="3843" width="14.625" style="26" customWidth="1"/>
    <col min="3844" max="3844" width="17" style="26" customWidth="1"/>
    <col min="3845" max="3845" width="14.75" style="26" customWidth="1"/>
    <col min="3846" max="3846" width="16.625" style="26" customWidth="1"/>
    <col min="3847" max="3847" width="17.5" style="26" customWidth="1"/>
    <col min="3848" max="3848" width="20.5" style="26" customWidth="1"/>
    <col min="3849" max="3849" width="12.5" style="26" customWidth="1"/>
    <col min="3850" max="4096" width="9" style="26"/>
    <col min="4097" max="4097" width="28.5" style="26" customWidth="1"/>
    <col min="4098" max="4098" width="15.75" style="26" customWidth="1"/>
    <col min="4099" max="4099" width="14.625" style="26" customWidth="1"/>
    <col min="4100" max="4100" width="17" style="26" customWidth="1"/>
    <col min="4101" max="4101" width="14.75" style="26" customWidth="1"/>
    <col min="4102" max="4102" width="16.625" style="26" customWidth="1"/>
    <col min="4103" max="4103" width="17.5" style="26" customWidth="1"/>
    <col min="4104" max="4104" width="20.5" style="26" customWidth="1"/>
    <col min="4105" max="4105" width="12.5" style="26" customWidth="1"/>
    <col min="4106" max="4352" width="9" style="26"/>
    <col min="4353" max="4353" width="28.5" style="26" customWidth="1"/>
    <col min="4354" max="4354" width="15.75" style="26" customWidth="1"/>
    <col min="4355" max="4355" width="14.625" style="26" customWidth="1"/>
    <col min="4356" max="4356" width="17" style="26" customWidth="1"/>
    <col min="4357" max="4357" width="14.75" style="26" customWidth="1"/>
    <col min="4358" max="4358" width="16.625" style="26" customWidth="1"/>
    <col min="4359" max="4359" width="17.5" style="26" customWidth="1"/>
    <col min="4360" max="4360" width="20.5" style="26" customWidth="1"/>
    <col min="4361" max="4361" width="12.5" style="26" customWidth="1"/>
    <col min="4362" max="4608" width="9" style="26"/>
    <col min="4609" max="4609" width="28.5" style="26" customWidth="1"/>
    <col min="4610" max="4610" width="15.75" style="26" customWidth="1"/>
    <col min="4611" max="4611" width="14.625" style="26" customWidth="1"/>
    <col min="4612" max="4612" width="17" style="26" customWidth="1"/>
    <col min="4613" max="4613" width="14.75" style="26" customWidth="1"/>
    <col min="4614" max="4614" width="16.625" style="26" customWidth="1"/>
    <col min="4615" max="4615" width="17.5" style="26" customWidth="1"/>
    <col min="4616" max="4616" width="20.5" style="26" customWidth="1"/>
    <col min="4617" max="4617" width="12.5" style="26" customWidth="1"/>
    <col min="4618" max="4864" width="9" style="26"/>
    <col min="4865" max="4865" width="28.5" style="26" customWidth="1"/>
    <col min="4866" max="4866" width="15.75" style="26" customWidth="1"/>
    <col min="4867" max="4867" width="14.625" style="26" customWidth="1"/>
    <col min="4868" max="4868" width="17" style="26" customWidth="1"/>
    <col min="4869" max="4869" width="14.75" style="26" customWidth="1"/>
    <col min="4870" max="4870" width="16.625" style="26" customWidth="1"/>
    <col min="4871" max="4871" width="17.5" style="26" customWidth="1"/>
    <col min="4872" max="4872" width="20.5" style="26" customWidth="1"/>
    <col min="4873" max="4873" width="12.5" style="26" customWidth="1"/>
    <col min="4874" max="5120" width="9" style="26"/>
    <col min="5121" max="5121" width="28.5" style="26" customWidth="1"/>
    <col min="5122" max="5122" width="15.75" style="26" customWidth="1"/>
    <col min="5123" max="5123" width="14.625" style="26" customWidth="1"/>
    <col min="5124" max="5124" width="17" style="26" customWidth="1"/>
    <col min="5125" max="5125" width="14.75" style="26" customWidth="1"/>
    <col min="5126" max="5126" width="16.625" style="26" customWidth="1"/>
    <col min="5127" max="5127" width="17.5" style="26" customWidth="1"/>
    <col min="5128" max="5128" width="20.5" style="26" customWidth="1"/>
    <col min="5129" max="5129" width="12.5" style="26" customWidth="1"/>
    <col min="5130" max="5376" width="9" style="26"/>
    <col min="5377" max="5377" width="28.5" style="26" customWidth="1"/>
    <col min="5378" max="5378" width="15.75" style="26" customWidth="1"/>
    <col min="5379" max="5379" width="14.625" style="26" customWidth="1"/>
    <col min="5380" max="5380" width="17" style="26" customWidth="1"/>
    <col min="5381" max="5381" width="14.75" style="26" customWidth="1"/>
    <col min="5382" max="5382" width="16.625" style="26" customWidth="1"/>
    <col min="5383" max="5383" width="17.5" style="26" customWidth="1"/>
    <col min="5384" max="5384" width="20.5" style="26" customWidth="1"/>
    <col min="5385" max="5385" width="12.5" style="26" customWidth="1"/>
    <col min="5386" max="5632" width="9" style="26"/>
    <col min="5633" max="5633" width="28.5" style="26" customWidth="1"/>
    <col min="5634" max="5634" width="15.75" style="26" customWidth="1"/>
    <col min="5635" max="5635" width="14.625" style="26" customWidth="1"/>
    <col min="5636" max="5636" width="17" style="26" customWidth="1"/>
    <col min="5637" max="5637" width="14.75" style="26" customWidth="1"/>
    <col min="5638" max="5638" width="16.625" style="26" customWidth="1"/>
    <col min="5639" max="5639" width="17.5" style="26" customWidth="1"/>
    <col min="5640" max="5640" width="20.5" style="26" customWidth="1"/>
    <col min="5641" max="5641" width="12.5" style="26" customWidth="1"/>
    <col min="5642" max="5888" width="9" style="26"/>
    <col min="5889" max="5889" width="28.5" style="26" customWidth="1"/>
    <col min="5890" max="5890" width="15.75" style="26" customWidth="1"/>
    <col min="5891" max="5891" width="14.625" style="26" customWidth="1"/>
    <col min="5892" max="5892" width="17" style="26" customWidth="1"/>
    <col min="5893" max="5893" width="14.75" style="26" customWidth="1"/>
    <col min="5894" max="5894" width="16.625" style="26" customWidth="1"/>
    <col min="5895" max="5895" width="17.5" style="26" customWidth="1"/>
    <col min="5896" max="5896" width="20.5" style="26" customWidth="1"/>
    <col min="5897" max="5897" width="12.5" style="26" customWidth="1"/>
    <col min="5898" max="6144" width="9" style="26"/>
    <col min="6145" max="6145" width="28.5" style="26" customWidth="1"/>
    <col min="6146" max="6146" width="15.75" style="26" customWidth="1"/>
    <col min="6147" max="6147" width="14.625" style="26" customWidth="1"/>
    <col min="6148" max="6148" width="17" style="26" customWidth="1"/>
    <col min="6149" max="6149" width="14.75" style="26" customWidth="1"/>
    <col min="6150" max="6150" width="16.625" style="26" customWidth="1"/>
    <col min="6151" max="6151" width="17.5" style="26" customWidth="1"/>
    <col min="6152" max="6152" width="20.5" style="26" customWidth="1"/>
    <col min="6153" max="6153" width="12.5" style="26" customWidth="1"/>
    <col min="6154" max="6400" width="9" style="26"/>
    <col min="6401" max="6401" width="28.5" style="26" customWidth="1"/>
    <col min="6402" max="6402" width="15.75" style="26" customWidth="1"/>
    <col min="6403" max="6403" width="14.625" style="26" customWidth="1"/>
    <col min="6404" max="6404" width="17" style="26" customWidth="1"/>
    <col min="6405" max="6405" width="14.75" style="26" customWidth="1"/>
    <col min="6406" max="6406" width="16.625" style="26" customWidth="1"/>
    <col min="6407" max="6407" width="17.5" style="26" customWidth="1"/>
    <col min="6408" max="6408" width="20.5" style="26" customWidth="1"/>
    <col min="6409" max="6409" width="12.5" style="26" customWidth="1"/>
    <col min="6410" max="6656" width="9" style="26"/>
    <col min="6657" max="6657" width="28.5" style="26" customWidth="1"/>
    <col min="6658" max="6658" width="15.75" style="26" customWidth="1"/>
    <col min="6659" max="6659" width="14.625" style="26" customWidth="1"/>
    <col min="6660" max="6660" width="17" style="26" customWidth="1"/>
    <col min="6661" max="6661" width="14.75" style="26" customWidth="1"/>
    <col min="6662" max="6662" width="16.625" style="26" customWidth="1"/>
    <col min="6663" max="6663" width="17.5" style="26" customWidth="1"/>
    <col min="6664" max="6664" width="20.5" style="26" customWidth="1"/>
    <col min="6665" max="6665" width="12.5" style="26" customWidth="1"/>
    <col min="6666" max="6912" width="9" style="26"/>
    <col min="6913" max="6913" width="28.5" style="26" customWidth="1"/>
    <col min="6914" max="6914" width="15.75" style="26" customWidth="1"/>
    <col min="6915" max="6915" width="14.625" style="26" customWidth="1"/>
    <col min="6916" max="6916" width="17" style="26" customWidth="1"/>
    <col min="6917" max="6917" width="14.75" style="26" customWidth="1"/>
    <col min="6918" max="6918" width="16.625" style="26" customWidth="1"/>
    <col min="6919" max="6919" width="17.5" style="26" customWidth="1"/>
    <col min="6920" max="6920" width="20.5" style="26" customWidth="1"/>
    <col min="6921" max="6921" width="12.5" style="26" customWidth="1"/>
    <col min="6922" max="7168" width="9" style="26"/>
    <col min="7169" max="7169" width="28.5" style="26" customWidth="1"/>
    <col min="7170" max="7170" width="15.75" style="26" customWidth="1"/>
    <col min="7171" max="7171" width="14.625" style="26" customWidth="1"/>
    <col min="7172" max="7172" width="17" style="26" customWidth="1"/>
    <col min="7173" max="7173" width="14.75" style="26" customWidth="1"/>
    <col min="7174" max="7174" width="16.625" style="26" customWidth="1"/>
    <col min="7175" max="7175" width="17.5" style="26" customWidth="1"/>
    <col min="7176" max="7176" width="20.5" style="26" customWidth="1"/>
    <col min="7177" max="7177" width="12.5" style="26" customWidth="1"/>
    <col min="7178" max="7424" width="9" style="26"/>
    <col min="7425" max="7425" width="28.5" style="26" customWidth="1"/>
    <col min="7426" max="7426" width="15.75" style="26" customWidth="1"/>
    <col min="7427" max="7427" width="14.625" style="26" customWidth="1"/>
    <col min="7428" max="7428" width="17" style="26" customWidth="1"/>
    <col min="7429" max="7429" width="14.75" style="26" customWidth="1"/>
    <col min="7430" max="7430" width="16.625" style="26" customWidth="1"/>
    <col min="7431" max="7431" width="17.5" style="26" customWidth="1"/>
    <col min="7432" max="7432" width="20.5" style="26" customWidth="1"/>
    <col min="7433" max="7433" width="12.5" style="26" customWidth="1"/>
    <col min="7434" max="7680" width="9" style="26"/>
    <col min="7681" max="7681" width="28.5" style="26" customWidth="1"/>
    <col min="7682" max="7682" width="15.75" style="26" customWidth="1"/>
    <col min="7683" max="7683" width="14.625" style="26" customWidth="1"/>
    <col min="7684" max="7684" width="17" style="26" customWidth="1"/>
    <col min="7685" max="7685" width="14.75" style="26" customWidth="1"/>
    <col min="7686" max="7686" width="16.625" style="26" customWidth="1"/>
    <col min="7687" max="7687" width="17.5" style="26" customWidth="1"/>
    <col min="7688" max="7688" width="20.5" style="26" customWidth="1"/>
    <col min="7689" max="7689" width="12.5" style="26" customWidth="1"/>
    <col min="7690" max="7936" width="9" style="26"/>
    <col min="7937" max="7937" width="28.5" style="26" customWidth="1"/>
    <col min="7938" max="7938" width="15.75" style="26" customWidth="1"/>
    <col min="7939" max="7939" width="14.625" style="26" customWidth="1"/>
    <col min="7940" max="7940" width="17" style="26" customWidth="1"/>
    <col min="7941" max="7941" width="14.75" style="26" customWidth="1"/>
    <col min="7942" max="7942" width="16.625" style="26" customWidth="1"/>
    <col min="7943" max="7943" width="17.5" style="26" customWidth="1"/>
    <col min="7944" max="7944" width="20.5" style="26" customWidth="1"/>
    <col min="7945" max="7945" width="12.5" style="26" customWidth="1"/>
    <col min="7946" max="8192" width="9" style="26"/>
    <col min="8193" max="8193" width="28.5" style="26" customWidth="1"/>
    <col min="8194" max="8194" width="15.75" style="26" customWidth="1"/>
    <col min="8195" max="8195" width="14.625" style="26" customWidth="1"/>
    <col min="8196" max="8196" width="17" style="26" customWidth="1"/>
    <col min="8197" max="8197" width="14.75" style="26" customWidth="1"/>
    <col min="8198" max="8198" width="16.625" style="26" customWidth="1"/>
    <col min="8199" max="8199" width="17.5" style="26" customWidth="1"/>
    <col min="8200" max="8200" width="20.5" style="26" customWidth="1"/>
    <col min="8201" max="8201" width="12.5" style="26" customWidth="1"/>
    <col min="8202" max="8448" width="9" style="26"/>
    <col min="8449" max="8449" width="28.5" style="26" customWidth="1"/>
    <col min="8450" max="8450" width="15.75" style="26" customWidth="1"/>
    <col min="8451" max="8451" width="14.625" style="26" customWidth="1"/>
    <col min="8452" max="8452" width="17" style="26" customWidth="1"/>
    <col min="8453" max="8453" width="14.75" style="26" customWidth="1"/>
    <col min="8454" max="8454" width="16.625" style="26" customWidth="1"/>
    <col min="8455" max="8455" width="17.5" style="26" customWidth="1"/>
    <col min="8456" max="8456" width="20.5" style="26" customWidth="1"/>
    <col min="8457" max="8457" width="12.5" style="26" customWidth="1"/>
    <col min="8458" max="8704" width="9" style="26"/>
    <col min="8705" max="8705" width="28.5" style="26" customWidth="1"/>
    <col min="8706" max="8706" width="15.75" style="26" customWidth="1"/>
    <col min="8707" max="8707" width="14.625" style="26" customWidth="1"/>
    <col min="8708" max="8708" width="17" style="26" customWidth="1"/>
    <col min="8709" max="8709" width="14.75" style="26" customWidth="1"/>
    <col min="8710" max="8710" width="16.625" style="26" customWidth="1"/>
    <col min="8711" max="8711" width="17.5" style="26" customWidth="1"/>
    <col min="8712" max="8712" width="20.5" style="26" customWidth="1"/>
    <col min="8713" max="8713" width="12.5" style="26" customWidth="1"/>
    <col min="8714" max="8960" width="9" style="26"/>
    <col min="8961" max="8961" width="28.5" style="26" customWidth="1"/>
    <col min="8962" max="8962" width="15.75" style="26" customWidth="1"/>
    <col min="8963" max="8963" width="14.625" style="26" customWidth="1"/>
    <col min="8964" max="8964" width="17" style="26" customWidth="1"/>
    <col min="8965" max="8965" width="14.75" style="26" customWidth="1"/>
    <col min="8966" max="8966" width="16.625" style="26" customWidth="1"/>
    <col min="8967" max="8967" width="17.5" style="26" customWidth="1"/>
    <col min="8968" max="8968" width="20.5" style="26" customWidth="1"/>
    <col min="8969" max="8969" width="12.5" style="26" customWidth="1"/>
    <col min="8970" max="9216" width="9" style="26"/>
    <col min="9217" max="9217" width="28.5" style="26" customWidth="1"/>
    <col min="9218" max="9218" width="15.75" style="26" customWidth="1"/>
    <col min="9219" max="9219" width="14.625" style="26" customWidth="1"/>
    <col min="9220" max="9220" width="17" style="26" customWidth="1"/>
    <col min="9221" max="9221" width="14.75" style="26" customWidth="1"/>
    <col min="9222" max="9222" width="16.625" style="26" customWidth="1"/>
    <col min="9223" max="9223" width="17.5" style="26" customWidth="1"/>
    <col min="9224" max="9224" width="20.5" style="26" customWidth="1"/>
    <col min="9225" max="9225" width="12.5" style="26" customWidth="1"/>
    <col min="9226" max="9472" width="9" style="26"/>
    <col min="9473" max="9473" width="28.5" style="26" customWidth="1"/>
    <col min="9474" max="9474" width="15.75" style="26" customWidth="1"/>
    <col min="9475" max="9475" width="14.625" style="26" customWidth="1"/>
    <col min="9476" max="9476" width="17" style="26" customWidth="1"/>
    <col min="9477" max="9477" width="14.75" style="26" customWidth="1"/>
    <col min="9478" max="9478" width="16.625" style="26" customWidth="1"/>
    <col min="9479" max="9479" width="17.5" style="26" customWidth="1"/>
    <col min="9480" max="9480" width="20.5" style="26" customWidth="1"/>
    <col min="9481" max="9481" width="12.5" style="26" customWidth="1"/>
    <col min="9482" max="9728" width="9" style="26"/>
    <col min="9729" max="9729" width="28.5" style="26" customWidth="1"/>
    <col min="9730" max="9730" width="15.75" style="26" customWidth="1"/>
    <col min="9731" max="9731" width="14.625" style="26" customWidth="1"/>
    <col min="9732" max="9732" width="17" style="26" customWidth="1"/>
    <col min="9733" max="9733" width="14.75" style="26" customWidth="1"/>
    <col min="9734" max="9734" width="16.625" style="26" customWidth="1"/>
    <col min="9735" max="9735" width="17.5" style="26" customWidth="1"/>
    <col min="9736" max="9736" width="20.5" style="26" customWidth="1"/>
    <col min="9737" max="9737" width="12.5" style="26" customWidth="1"/>
    <col min="9738" max="9984" width="9" style="26"/>
    <col min="9985" max="9985" width="28.5" style="26" customWidth="1"/>
    <col min="9986" max="9986" width="15.75" style="26" customWidth="1"/>
    <col min="9987" max="9987" width="14.625" style="26" customWidth="1"/>
    <col min="9988" max="9988" width="17" style="26" customWidth="1"/>
    <col min="9989" max="9989" width="14.75" style="26" customWidth="1"/>
    <col min="9990" max="9990" width="16.625" style="26" customWidth="1"/>
    <col min="9991" max="9991" width="17.5" style="26" customWidth="1"/>
    <col min="9992" max="9992" width="20.5" style="26" customWidth="1"/>
    <col min="9993" max="9993" width="12.5" style="26" customWidth="1"/>
    <col min="9994" max="10240" width="9" style="26"/>
    <col min="10241" max="10241" width="28.5" style="26" customWidth="1"/>
    <col min="10242" max="10242" width="15.75" style="26" customWidth="1"/>
    <col min="10243" max="10243" width="14.625" style="26" customWidth="1"/>
    <col min="10244" max="10244" width="17" style="26" customWidth="1"/>
    <col min="10245" max="10245" width="14.75" style="26" customWidth="1"/>
    <col min="10246" max="10246" width="16.625" style="26" customWidth="1"/>
    <col min="10247" max="10247" width="17.5" style="26" customWidth="1"/>
    <col min="10248" max="10248" width="20.5" style="26" customWidth="1"/>
    <col min="10249" max="10249" width="12.5" style="26" customWidth="1"/>
    <col min="10250" max="10496" width="9" style="26"/>
    <col min="10497" max="10497" width="28.5" style="26" customWidth="1"/>
    <col min="10498" max="10498" width="15.75" style="26" customWidth="1"/>
    <col min="10499" max="10499" width="14.625" style="26" customWidth="1"/>
    <col min="10500" max="10500" width="17" style="26" customWidth="1"/>
    <col min="10501" max="10501" width="14.75" style="26" customWidth="1"/>
    <col min="10502" max="10502" width="16.625" style="26" customWidth="1"/>
    <col min="10503" max="10503" width="17.5" style="26" customWidth="1"/>
    <col min="10504" max="10504" width="20.5" style="26" customWidth="1"/>
    <col min="10505" max="10505" width="12.5" style="26" customWidth="1"/>
    <col min="10506" max="10752" width="9" style="26"/>
    <col min="10753" max="10753" width="28.5" style="26" customWidth="1"/>
    <col min="10754" max="10754" width="15.75" style="26" customWidth="1"/>
    <col min="10755" max="10755" width="14.625" style="26" customWidth="1"/>
    <col min="10756" max="10756" width="17" style="26" customWidth="1"/>
    <col min="10757" max="10757" width="14.75" style="26" customWidth="1"/>
    <col min="10758" max="10758" width="16.625" style="26" customWidth="1"/>
    <col min="10759" max="10759" width="17.5" style="26" customWidth="1"/>
    <col min="10760" max="10760" width="20.5" style="26" customWidth="1"/>
    <col min="10761" max="10761" width="12.5" style="26" customWidth="1"/>
    <col min="10762" max="11008" width="9" style="26"/>
    <col min="11009" max="11009" width="28.5" style="26" customWidth="1"/>
    <col min="11010" max="11010" width="15.75" style="26" customWidth="1"/>
    <col min="11011" max="11011" width="14.625" style="26" customWidth="1"/>
    <col min="11012" max="11012" width="17" style="26" customWidth="1"/>
    <col min="11013" max="11013" width="14.75" style="26" customWidth="1"/>
    <col min="11014" max="11014" width="16.625" style="26" customWidth="1"/>
    <col min="11015" max="11015" width="17.5" style="26" customWidth="1"/>
    <col min="11016" max="11016" width="20.5" style="26" customWidth="1"/>
    <col min="11017" max="11017" width="12.5" style="26" customWidth="1"/>
    <col min="11018" max="11264" width="9" style="26"/>
    <col min="11265" max="11265" width="28.5" style="26" customWidth="1"/>
    <col min="11266" max="11266" width="15.75" style="26" customWidth="1"/>
    <col min="11267" max="11267" width="14.625" style="26" customWidth="1"/>
    <col min="11268" max="11268" width="17" style="26" customWidth="1"/>
    <col min="11269" max="11269" width="14.75" style="26" customWidth="1"/>
    <col min="11270" max="11270" width="16.625" style="26" customWidth="1"/>
    <col min="11271" max="11271" width="17.5" style="26" customWidth="1"/>
    <col min="11272" max="11272" width="20.5" style="26" customWidth="1"/>
    <col min="11273" max="11273" width="12.5" style="26" customWidth="1"/>
    <col min="11274" max="11520" width="9" style="26"/>
    <col min="11521" max="11521" width="28.5" style="26" customWidth="1"/>
    <col min="11522" max="11522" width="15.75" style="26" customWidth="1"/>
    <col min="11523" max="11523" width="14.625" style="26" customWidth="1"/>
    <col min="11524" max="11524" width="17" style="26" customWidth="1"/>
    <col min="11525" max="11525" width="14.75" style="26" customWidth="1"/>
    <col min="11526" max="11526" width="16.625" style="26" customWidth="1"/>
    <col min="11527" max="11527" width="17.5" style="26" customWidth="1"/>
    <col min="11528" max="11528" width="20.5" style="26" customWidth="1"/>
    <col min="11529" max="11529" width="12.5" style="26" customWidth="1"/>
    <col min="11530" max="11776" width="9" style="26"/>
    <col min="11777" max="11777" width="28.5" style="26" customWidth="1"/>
    <col min="11778" max="11778" width="15.75" style="26" customWidth="1"/>
    <col min="11779" max="11779" width="14.625" style="26" customWidth="1"/>
    <col min="11780" max="11780" width="17" style="26" customWidth="1"/>
    <col min="11781" max="11781" width="14.75" style="26" customWidth="1"/>
    <col min="11782" max="11782" width="16.625" style="26" customWidth="1"/>
    <col min="11783" max="11783" width="17.5" style="26" customWidth="1"/>
    <col min="11784" max="11784" width="20.5" style="26" customWidth="1"/>
    <col min="11785" max="11785" width="12.5" style="26" customWidth="1"/>
    <col min="11786" max="12032" width="9" style="26"/>
    <col min="12033" max="12033" width="28.5" style="26" customWidth="1"/>
    <col min="12034" max="12034" width="15.75" style="26" customWidth="1"/>
    <col min="12035" max="12035" width="14.625" style="26" customWidth="1"/>
    <col min="12036" max="12036" width="17" style="26" customWidth="1"/>
    <col min="12037" max="12037" width="14.75" style="26" customWidth="1"/>
    <col min="12038" max="12038" width="16.625" style="26" customWidth="1"/>
    <col min="12039" max="12039" width="17.5" style="26" customWidth="1"/>
    <col min="12040" max="12040" width="20.5" style="26" customWidth="1"/>
    <col min="12041" max="12041" width="12.5" style="26" customWidth="1"/>
    <col min="12042" max="12288" width="9" style="26"/>
    <col min="12289" max="12289" width="28.5" style="26" customWidth="1"/>
    <col min="12290" max="12290" width="15.75" style="26" customWidth="1"/>
    <col min="12291" max="12291" width="14.625" style="26" customWidth="1"/>
    <col min="12292" max="12292" width="17" style="26" customWidth="1"/>
    <col min="12293" max="12293" width="14.75" style="26" customWidth="1"/>
    <col min="12294" max="12294" width="16.625" style="26" customWidth="1"/>
    <col min="12295" max="12295" width="17.5" style="26" customWidth="1"/>
    <col min="12296" max="12296" width="20.5" style="26" customWidth="1"/>
    <col min="12297" max="12297" width="12.5" style="26" customWidth="1"/>
    <col min="12298" max="12544" width="9" style="26"/>
    <col min="12545" max="12545" width="28.5" style="26" customWidth="1"/>
    <col min="12546" max="12546" width="15.75" style="26" customWidth="1"/>
    <col min="12547" max="12547" width="14.625" style="26" customWidth="1"/>
    <col min="12548" max="12548" width="17" style="26" customWidth="1"/>
    <col min="12549" max="12549" width="14.75" style="26" customWidth="1"/>
    <col min="12550" max="12550" width="16.625" style="26" customWidth="1"/>
    <col min="12551" max="12551" width="17.5" style="26" customWidth="1"/>
    <col min="12552" max="12552" width="20.5" style="26" customWidth="1"/>
    <col min="12553" max="12553" width="12.5" style="26" customWidth="1"/>
    <col min="12554" max="12800" width="9" style="26"/>
    <col min="12801" max="12801" width="28.5" style="26" customWidth="1"/>
    <col min="12802" max="12802" width="15.75" style="26" customWidth="1"/>
    <col min="12803" max="12803" width="14.625" style="26" customWidth="1"/>
    <col min="12804" max="12804" width="17" style="26" customWidth="1"/>
    <col min="12805" max="12805" width="14.75" style="26" customWidth="1"/>
    <col min="12806" max="12806" width="16.625" style="26" customWidth="1"/>
    <col min="12807" max="12807" width="17.5" style="26" customWidth="1"/>
    <col min="12808" max="12808" width="20.5" style="26" customWidth="1"/>
    <col min="12809" max="12809" width="12.5" style="26" customWidth="1"/>
    <col min="12810" max="13056" width="9" style="26"/>
    <col min="13057" max="13057" width="28.5" style="26" customWidth="1"/>
    <col min="13058" max="13058" width="15.75" style="26" customWidth="1"/>
    <col min="13059" max="13059" width="14.625" style="26" customWidth="1"/>
    <col min="13060" max="13060" width="17" style="26" customWidth="1"/>
    <col min="13061" max="13061" width="14.75" style="26" customWidth="1"/>
    <col min="13062" max="13062" width="16.625" style="26" customWidth="1"/>
    <col min="13063" max="13063" width="17.5" style="26" customWidth="1"/>
    <col min="13064" max="13064" width="20.5" style="26" customWidth="1"/>
    <col min="13065" max="13065" width="12.5" style="26" customWidth="1"/>
    <col min="13066" max="13312" width="9" style="26"/>
    <col min="13313" max="13313" width="28.5" style="26" customWidth="1"/>
    <col min="13314" max="13314" width="15.75" style="26" customWidth="1"/>
    <col min="13315" max="13315" width="14.625" style="26" customWidth="1"/>
    <col min="13316" max="13316" width="17" style="26" customWidth="1"/>
    <col min="13317" max="13317" width="14.75" style="26" customWidth="1"/>
    <col min="13318" max="13318" width="16.625" style="26" customWidth="1"/>
    <col min="13319" max="13319" width="17.5" style="26" customWidth="1"/>
    <col min="13320" max="13320" width="20.5" style="26" customWidth="1"/>
    <col min="13321" max="13321" width="12.5" style="26" customWidth="1"/>
    <col min="13322" max="13568" width="9" style="26"/>
    <col min="13569" max="13569" width="28.5" style="26" customWidth="1"/>
    <col min="13570" max="13570" width="15.75" style="26" customWidth="1"/>
    <col min="13571" max="13571" width="14.625" style="26" customWidth="1"/>
    <col min="13572" max="13572" width="17" style="26" customWidth="1"/>
    <col min="13573" max="13573" width="14.75" style="26" customWidth="1"/>
    <col min="13574" max="13574" width="16.625" style="26" customWidth="1"/>
    <col min="13575" max="13575" width="17.5" style="26" customWidth="1"/>
    <col min="13576" max="13576" width="20.5" style="26" customWidth="1"/>
    <col min="13577" max="13577" width="12.5" style="26" customWidth="1"/>
    <col min="13578" max="13824" width="9" style="26"/>
    <col min="13825" max="13825" width="28.5" style="26" customWidth="1"/>
    <col min="13826" max="13826" width="15.75" style="26" customWidth="1"/>
    <col min="13827" max="13827" width="14.625" style="26" customWidth="1"/>
    <col min="13828" max="13828" width="17" style="26" customWidth="1"/>
    <col min="13829" max="13829" width="14.75" style="26" customWidth="1"/>
    <col min="13830" max="13830" width="16.625" style="26" customWidth="1"/>
    <col min="13831" max="13831" width="17.5" style="26" customWidth="1"/>
    <col min="13832" max="13832" width="20.5" style="26" customWidth="1"/>
    <col min="13833" max="13833" width="12.5" style="26" customWidth="1"/>
    <col min="13834" max="14080" width="9" style="26"/>
    <col min="14081" max="14081" width="28.5" style="26" customWidth="1"/>
    <col min="14082" max="14082" width="15.75" style="26" customWidth="1"/>
    <col min="14083" max="14083" width="14.625" style="26" customWidth="1"/>
    <col min="14084" max="14084" width="17" style="26" customWidth="1"/>
    <col min="14085" max="14085" width="14.75" style="26" customWidth="1"/>
    <col min="14086" max="14086" width="16.625" style="26" customWidth="1"/>
    <col min="14087" max="14087" width="17.5" style="26" customWidth="1"/>
    <col min="14088" max="14088" width="20.5" style="26" customWidth="1"/>
    <col min="14089" max="14089" width="12.5" style="26" customWidth="1"/>
    <col min="14090" max="14336" width="9" style="26"/>
    <col min="14337" max="14337" width="28.5" style="26" customWidth="1"/>
    <col min="14338" max="14338" width="15.75" style="26" customWidth="1"/>
    <col min="14339" max="14339" width="14.625" style="26" customWidth="1"/>
    <col min="14340" max="14340" width="17" style="26" customWidth="1"/>
    <col min="14341" max="14341" width="14.75" style="26" customWidth="1"/>
    <col min="14342" max="14342" width="16.625" style="26" customWidth="1"/>
    <col min="14343" max="14343" width="17.5" style="26" customWidth="1"/>
    <col min="14344" max="14344" width="20.5" style="26" customWidth="1"/>
    <col min="14345" max="14345" width="12.5" style="26" customWidth="1"/>
    <col min="14346" max="14592" width="9" style="26"/>
    <col min="14593" max="14593" width="28.5" style="26" customWidth="1"/>
    <col min="14594" max="14594" width="15.75" style="26" customWidth="1"/>
    <col min="14595" max="14595" width="14.625" style="26" customWidth="1"/>
    <col min="14596" max="14596" width="17" style="26" customWidth="1"/>
    <col min="14597" max="14597" width="14.75" style="26" customWidth="1"/>
    <col min="14598" max="14598" width="16.625" style="26" customWidth="1"/>
    <col min="14599" max="14599" width="17.5" style="26" customWidth="1"/>
    <col min="14600" max="14600" width="20.5" style="26" customWidth="1"/>
    <col min="14601" max="14601" width="12.5" style="26" customWidth="1"/>
    <col min="14602" max="14848" width="9" style="26"/>
    <col min="14849" max="14849" width="28.5" style="26" customWidth="1"/>
    <col min="14850" max="14850" width="15.75" style="26" customWidth="1"/>
    <col min="14851" max="14851" width="14.625" style="26" customWidth="1"/>
    <col min="14852" max="14852" width="17" style="26" customWidth="1"/>
    <col min="14853" max="14853" width="14.75" style="26" customWidth="1"/>
    <col min="14854" max="14854" width="16.625" style="26" customWidth="1"/>
    <col min="14855" max="14855" width="17.5" style="26" customWidth="1"/>
    <col min="14856" max="14856" width="20.5" style="26" customWidth="1"/>
    <col min="14857" max="14857" width="12.5" style="26" customWidth="1"/>
    <col min="14858" max="15104" width="9" style="26"/>
    <col min="15105" max="15105" width="28.5" style="26" customWidth="1"/>
    <col min="15106" max="15106" width="15.75" style="26" customWidth="1"/>
    <col min="15107" max="15107" width="14.625" style="26" customWidth="1"/>
    <col min="15108" max="15108" width="17" style="26" customWidth="1"/>
    <col min="15109" max="15109" width="14.75" style="26" customWidth="1"/>
    <col min="15110" max="15110" width="16.625" style="26" customWidth="1"/>
    <col min="15111" max="15111" width="17.5" style="26" customWidth="1"/>
    <col min="15112" max="15112" width="20.5" style="26" customWidth="1"/>
    <col min="15113" max="15113" width="12.5" style="26" customWidth="1"/>
    <col min="15114" max="15360" width="9" style="26"/>
    <col min="15361" max="15361" width="28.5" style="26" customWidth="1"/>
    <col min="15362" max="15362" width="15.75" style="26" customWidth="1"/>
    <col min="15363" max="15363" width="14.625" style="26" customWidth="1"/>
    <col min="15364" max="15364" width="17" style="26" customWidth="1"/>
    <col min="15365" max="15365" width="14.75" style="26" customWidth="1"/>
    <col min="15366" max="15366" width="16.625" style="26" customWidth="1"/>
    <col min="15367" max="15367" width="17.5" style="26" customWidth="1"/>
    <col min="15368" max="15368" width="20.5" style="26" customWidth="1"/>
    <col min="15369" max="15369" width="12.5" style="26" customWidth="1"/>
    <col min="15370" max="15616" width="9" style="26"/>
    <col min="15617" max="15617" width="28.5" style="26" customWidth="1"/>
    <col min="15618" max="15618" width="15.75" style="26" customWidth="1"/>
    <col min="15619" max="15619" width="14.625" style="26" customWidth="1"/>
    <col min="15620" max="15620" width="17" style="26" customWidth="1"/>
    <col min="15621" max="15621" width="14.75" style="26" customWidth="1"/>
    <col min="15622" max="15622" width="16.625" style="26" customWidth="1"/>
    <col min="15623" max="15623" width="17.5" style="26" customWidth="1"/>
    <col min="15624" max="15624" width="20.5" style="26" customWidth="1"/>
    <col min="15625" max="15625" width="12.5" style="26" customWidth="1"/>
    <col min="15626" max="15872" width="9" style="26"/>
    <col min="15873" max="15873" width="28.5" style="26" customWidth="1"/>
    <col min="15874" max="15874" width="15.75" style="26" customWidth="1"/>
    <col min="15875" max="15875" width="14.625" style="26" customWidth="1"/>
    <col min="15876" max="15876" width="17" style="26" customWidth="1"/>
    <col min="15877" max="15877" width="14.75" style="26" customWidth="1"/>
    <col min="15878" max="15878" width="16.625" style="26" customWidth="1"/>
    <col min="15879" max="15879" width="17.5" style="26" customWidth="1"/>
    <col min="15880" max="15880" width="20.5" style="26" customWidth="1"/>
    <col min="15881" max="15881" width="12.5" style="26" customWidth="1"/>
    <col min="15882" max="16128" width="9" style="26"/>
    <col min="16129" max="16129" width="28.5" style="26" customWidth="1"/>
    <col min="16130" max="16130" width="15.75" style="26" customWidth="1"/>
    <col min="16131" max="16131" width="14.625" style="26" customWidth="1"/>
    <col min="16132" max="16132" width="17" style="26" customWidth="1"/>
    <col min="16133" max="16133" width="14.75" style="26" customWidth="1"/>
    <col min="16134" max="16134" width="16.625" style="26" customWidth="1"/>
    <col min="16135" max="16135" width="17.5" style="26" customWidth="1"/>
    <col min="16136" max="16136" width="20.5" style="26" customWidth="1"/>
    <col min="16137" max="16137" width="12.5" style="26" customWidth="1"/>
    <col min="16138" max="16384" width="9" style="26"/>
  </cols>
  <sheetData>
    <row r="1" spans="1:8" x14ac:dyDescent="0.55000000000000004">
      <c r="A1" s="469" t="s">
        <v>753</v>
      </c>
      <c r="B1" s="469"/>
      <c r="C1" s="469"/>
      <c r="D1" s="469"/>
      <c r="E1" s="469"/>
      <c r="F1" s="469"/>
      <c r="G1" s="469"/>
      <c r="H1" s="469"/>
    </row>
    <row r="2" spans="1:8" ht="25.5" customHeight="1" x14ac:dyDescent="0.55000000000000004">
      <c r="A2" s="467" t="s">
        <v>756</v>
      </c>
      <c r="B2" s="470" t="s">
        <v>1761</v>
      </c>
      <c r="C2" s="470" t="s">
        <v>1762</v>
      </c>
      <c r="D2" s="470" t="s">
        <v>1747</v>
      </c>
      <c r="E2" s="470" t="s">
        <v>1748</v>
      </c>
      <c r="F2" s="472" t="s">
        <v>1749</v>
      </c>
      <c r="G2" s="474" t="s">
        <v>1750</v>
      </c>
      <c r="H2" s="476" t="s">
        <v>1751</v>
      </c>
    </row>
    <row r="3" spans="1:8" ht="105.75" customHeight="1" x14ac:dyDescent="0.55000000000000004">
      <c r="A3" s="468"/>
      <c r="B3" s="471"/>
      <c r="C3" s="471"/>
      <c r="D3" s="471"/>
      <c r="E3" s="471"/>
      <c r="F3" s="473"/>
      <c r="G3" s="475"/>
      <c r="H3" s="477"/>
    </row>
    <row r="4" spans="1:8" x14ac:dyDescent="0.55000000000000004">
      <c r="A4" s="29" t="s">
        <v>772</v>
      </c>
      <c r="B4" s="212">
        <v>564577</v>
      </c>
      <c r="C4" s="212">
        <v>3134219.11</v>
      </c>
      <c r="D4" s="212">
        <v>3134219.11</v>
      </c>
      <c r="E4" s="212">
        <f>B4+C4+D4</f>
        <v>6833015.2199999997</v>
      </c>
      <c r="F4" s="212">
        <f>+E4*0.4</f>
        <v>2733206.088</v>
      </c>
      <c r="G4" s="212">
        <f>+F4*0.6</f>
        <v>1639923.6528</v>
      </c>
      <c r="H4" s="212">
        <f>E4-F4-G4</f>
        <v>2459885.4791999999</v>
      </c>
    </row>
    <row r="5" spans="1:8" x14ac:dyDescent="0.55000000000000004">
      <c r="A5" s="29" t="s">
        <v>773</v>
      </c>
      <c r="B5" s="212">
        <v>1838378.65</v>
      </c>
      <c r="C5" s="212">
        <v>2127144.71</v>
      </c>
      <c r="D5" s="212">
        <v>2127144.71</v>
      </c>
      <c r="E5" s="212">
        <f t="shared" ref="E5:E10" si="0">B5+C5+D5</f>
        <v>6092668.0700000003</v>
      </c>
      <c r="F5" s="212">
        <f>+E5*0.4</f>
        <v>2437067.2280000001</v>
      </c>
      <c r="G5" s="212">
        <f>+F5*0.6</f>
        <v>1462240.3367999999</v>
      </c>
      <c r="H5" s="212">
        <f t="shared" ref="H5:H10" si="1">E5-F5-G5</f>
        <v>2193360.5052000005</v>
      </c>
    </row>
    <row r="6" spans="1:8" x14ac:dyDescent="0.55000000000000004">
      <c r="A6" s="29" t="s">
        <v>774</v>
      </c>
      <c r="B6" s="212">
        <v>315220</v>
      </c>
      <c r="C6" s="212">
        <v>513728.55</v>
      </c>
      <c r="D6" s="212">
        <v>513728.55</v>
      </c>
      <c r="E6" s="212">
        <f t="shared" si="0"/>
        <v>1342677.1</v>
      </c>
      <c r="F6" s="212">
        <f>+E6*0.9</f>
        <v>1208409.3900000001</v>
      </c>
      <c r="G6" s="212">
        <f>+F6*0.1</f>
        <v>120840.93900000001</v>
      </c>
      <c r="H6" s="212">
        <f t="shared" si="1"/>
        <v>13426.77099999995</v>
      </c>
    </row>
    <row r="7" spans="1:8" x14ac:dyDescent="0.55000000000000004">
      <c r="A7" s="29" t="s">
        <v>775</v>
      </c>
      <c r="B7" s="212"/>
      <c r="C7" s="212">
        <v>41816</v>
      </c>
      <c r="D7" s="212">
        <v>41816</v>
      </c>
      <c r="E7" s="212">
        <f t="shared" si="0"/>
        <v>83632</v>
      </c>
      <c r="F7" s="212">
        <f>+E7*0.8</f>
        <v>66905.600000000006</v>
      </c>
      <c r="G7" s="212">
        <f>+F7*0.1</f>
        <v>6690.5600000000013</v>
      </c>
      <c r="H7" s="212">
        <f t="shared" si="1"/>
        <v>10035.839999999993</v>
      </c>
    </row>
    <row r="8" spans="1:8" x14ac:dyDescent="0.55000000000000004">
      <c r="A8" s="29" t="s">
        <v>776</v>
      </c>
      <c r="B8" s="212">
        <v>31010.880000000001</v>
      </c>
      <c r="C8" s="212">
        <v>21120</v>
      </c>
      <c r="D8" s="212">
        <v>21120</v>
      </c>
      <c r="E8" s="212">
        <f t="shared" si="0"/>
        <v>73250.880000000005</v>
      </c>
      <c r="F8" s="212">
        <f>+E8*0.8</f>
        <v>58600.704000000005</v>
      </c>
      <c r="G8" s="212">
        <f>+F8*0.1</f>
        <v>5860.0704000000005</v>
      </c>
      <c r="H8" s="212">
        <f t="shared" si="1"/>
        <v>8790.105599999999</v>
      </c>
    </row>
    <row r="9" spans="1:8" x14ac:dyDescent="0.55000000000000004">
      <c r="A9" s="29" t="s">
        <v>777</v>
      </c>
      <c r="B9" s="212">
        <v>21324.07</v>
      </c>
      <c r="C9" s="212">
        <v>59530.53</v>
      </c>
      <c r="D9" s="212">
        <v>59530.53</v>
      </c>
      <c r="E9" s="212">
        <f t="shared" si="0"/>
        <v>140385.13</v>
      </c>
      <c r="F9" s="212">
        <f>+E9*0.9</f>
        <v>126346.61700000001</v>
      </c>
      <c r="G9" s="212">
        <f>+F9*0.1</f>
        <v>12634.661700000002</v>
      </c>
      <c r="H9" s="212">
        <f t="shared" si="1"/>
        <v>1403.8512999999894</v>
      </c>
    </row>
    <row r="10" spans="1:8" x14ac:dyDescent="0.55000000000000004">
      <c r="A10" s="29" t="s">
        <v>1763</v>
      </c>
      <c r="B10" s="212">
        <v>88588.2</v>
      </c>
      <c r="C10" s="212">
        <v>122053.25</v>
      </c>
      <c r="D10" s="212">
        <v>122053.25</v>
      </c>
      <c r="E10" s="212">
        <f t="shared" si="0"/>
        <v>332694.7</v>
      </c>
      <c r="F10" s="212">
        <f>+E10*0.7</f>
        <v>232886.28999999998</v>
      </c>
      <c r="G10" s="212">
        <f>+F10*0.1</f>
        <v>23288.629000000001</v>
      </c>
      <c r="H10" s="212">
        <f t="shared" si="1"/>
        <v>76519.781000000032</v>
      </c>
    </row>
    <row r="11" spans="1:8" x14ac:dyDescent="0.55000000000000004">
      <c r="E11" s="368">
        <f>SUM(E4:E10)</f>
        <v>14898323.1</v>
      </c>
      <c r="F11" s="368">
        <f>SUM(F4:F10)</f>
        <v>6863421.9169999994</v>
      </c>
      <c r="G11" s="368">
        <f>SUM(G4:G10)</f>
        <v>3271478.8497000006</v>
      </c>
      <c r="H11" s="368">
        <f>SUM(H4:H10)</f>
        <v>4763422.333300001</v>
      </c>
    </row>
    <row r="12" spans="1:8" x14ac:dyDescent="0.55000000000000004">
      <c r="D12" s="316"/>
    </row>
    <row r="13" spans="1:8" x14ac:dyDescent="0.55000000000000004">
      <c r="A13" s="26" t="s">
        <v>1704</v>
      </c>
      <c r="B13" s="316"/>
      <c r="C13" s="316"/>
      <c r="D13" s="316"/>
    </row>
    <row r="14" spans="1:8" x14ac:dyDescent="0.55000000000000004">
      <c r="A14" s="25" t="s">
        <v>1705</v>
      </c>
      <c r="B14" s="316">
        <v>85000000</v>
      </c>
      <c r="C14" s="316"/>
      <c r="D14" s="316">
        <v>85000000</v>
      </c>
    </row>
    <row r="15" spans="1:8" x14ac:dyDescent="0.55000000000000004">
      <c r="A15" s="25" t="s">
        <v>1706</v>
      </c>
      <c r="B15" s="316">
        <v>20000000</v>
      </c>
      <c r="C15" s="316"/>
      <c r="D15" s="316">
        <v>10000000</v>
      </c>
    </row>
    <row r="16" spans="1:8" x14ac:dyDescent="0.55000000000000004">
      <c r="A16" s="25" t="s">
        <v>1707</v>
      </c>
      <c r="B16" s="315" t="s">
        <v>1708</v>
      </c>
      <c r="C16" s="316"/>
      <c r="D16" s="316">
        <f>+D14/D15</f>
        <v>8.5</v>
      </c>
    </row>
    <row r="17" spans="1:4" ht="48" x14ac:dyDescent="0.55000000000000004">
      <c r="A17" s="317" t="s">
        <v>1709</v>
      </c>
      <c r="B17" s="315" t="s">
        <v>1710</v>
      </c>
      <c r="C17" s="316"/>
      <c r="D17" s="316">
        <f>365/D16</f>
        <v>42.941176470588232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39" right="0.2" top="0.75" bottom="0.75" header="0.3" footer="0.3"/>
  <pageSetup paperSize="9" scale="9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workbookViewId="0">
      <selection activeCell="I3" sqref="I3"/>
    </sheetView>
  </sheetViews>
  <sheetFormatPr defaultColWidth="9" defaultRowHeight="19.5" x14ac:dyDescent="0.25"/>
  <cols>
    <col min="1" max="1" width="47.875" style="125" customWidth="1"/>
    <col min="2" max="2" width="14" style="125" customWidth="1"/>
    <col min="3" max="3" width="12.625" style="125" customWidth="1"/>
    <col min="4" max="4" width="12.375" style="125" customWidth="1"/>
    <col min="5" max="5" width="16.125" style="125" customWidth="1"/>
    <col min="6" max="6" width="12.375" style="125" customWidth="1"/>
    <col min="7" max="7" width="20.375" style="125" customWidth="1"/>
    <col min="8" max="8" width="7.5" style="125" bestFit="1" customWidth="1"/>
    <col min="9" max="16384" width="9" style="125"/>
  </cols>
  <sheetData>
    <row r="1" spans="1:8" ht="24" x14ac:dyDescent="0.55000000000000004">
      <c r="A1" s="514" t="s">
        <v>779</v>
      </c>
      <c r="B1" s="515"/>
      <c r="C1" s="515"/>
      <c r="D1" s="515"/>
      <c r="E1" s="515"/>
      <c r="F1" s="515"/>
      <c r="G1" s="515"/>
      <c r="H1" s="516"/>
    </row>
    <row r="2" spans="1:8" ht="24" x14ac:dyDescent="0.55000000000000004">
      <c r="A2" s="467" t="s">
        <v>756</v>
      </c>
      <c r="B2" s="216"/>
      <c r="C2" s="478" t="s">
        <v>780</v>
      </c>
      <c r="D2" s="479"/>
      <c r="E2" s="479"/>
      <c r="F2" s="480"/>
      <c r="G2" s="481" t="s">
        <v>1598</v>
      </c>
      <c r="H2" s="467" t="s">
        <v>781</v>
      </c>
    </row>
    <row r="3" spans="1:8" ht="96" x14ac:dyDescent="0.25">
      <c r="A3" s="468"/>
      <c r="B3" s="422" t="s">
        <v>1593</v>
      </c>
      <c r="C3" s="338" t="s">
        <v>1594</v>
      </c>
      <c r="D3" s="211" t="s">
        <v>1597</v>
      </c>
      <c r="E3" s="338" t="s">
        <v>1595</v>
      </c>
      <c r="F3" s="211" t="s">
        <v>1596</v>
      </c>
      <c r="G3" s="482"/>
      <c r="H3" s="468"/>
    </row>
    <row r="4" spans="1:8" s="517" customFormat="1" ht="24" x14ac:dyDescent="0.2">
      <c r="A4" s="126" t="s">
        <v>782</v>
      </c>
      <c r="B4" s="240">
        <v>2397761</v>
      </c>
      <c r="C4" s="387"/>
      <c r="D4" s="217">
        <v>776800</v>
      </c>
      <c r="E4" s="387"/>
      <c r="F4" s="217"/>
      <c r="G4" s="217">
        <f>SUM(D4,F4)</f>
        <v>776800</v>
      </c>
      <c r="H4" s="126"/>
    </row>
    <row r="5" spans="1:8" ht="24" x14ac:dyDescent="0.55000000000000004">
      <c r="A5" s="127" t="s">
        <v>783</v>
      </c>
      <c r="B5" s="23"/>
      <c r="C5" s="206"/>
      <c r="D5" s="184">
        <v>2282441.2200000002</v>
      </c>
      <c r="E5" s="206"/>
      <c r="F5" s="184"/>
      <c r="G5" s="217">
        <f t="shared" ref="G5:G6" si="0">SUM(D5,F5)</f>
        <v>2282441.2200000002</v>
      </c>
      <c r="H5" s="29"/>
    </row>
    <row r="6" spans="1:8" ht="24" x14ac:dyDescent="0.55000000000000004">
      <c r="A6" s="29" t="s">
        <v>784</v>
      </c>
      <c r="B6" s="23"/>
      <c r="C6" s="206"/>
      <c r="D6" s="184"/>
      <c r="E6" s="206"/>
      <c r="F6" s="184"/>
      <c r="G6" s="217">
        <f t="shared" si="0"/>
        <v>0</v>
      </c>
      <c r="H6" s="29"/>
    </row>
    <row r="7" spans="1:8" ht="24" x14ac:dyDescent="0.55000000000000004">
      <c r="A7" s="218" t="s">
        <v>666</v>
      </c>
      <c r="B7" s="184">
        <f>SUM(B4:B6)</f>
        <v>2397761</v>
      </c>
      <c r="C7" s="24"/>
      <c r="D7" s="184">
        <f t="shared" ref="D7:G7" si="1">SUM(D4:D6)</f>
        <v>3059241.22</v>
      </c>
      <c r="E7" s="38"/>
      <c r="F7" s="184">
        <f t="shared" si="1"/>
        <v>0</v>
      </c>
      <c r="G7" s="205">
        <f t="shared" si="1"/>
        <v>3059241.22</v>
      </c>
      <c r="H7" s="38"/>
    </row>
  </sheetData>
  <mergeCells count="4">
    <mergeCell ref="A2:A3"/>
    <mergeCell ref="C2:F2"/>
    <mergeCell ref="G2:G3"/>
    <mergeCell ref="H2:H3"/>
  </mergeCells>
  <pageMargins left="0.28999999999999998" right="0.2" top="0.75" bottom="0.75" header="0.3" footer="0.3"/>
  <pageSetup paperSize="9" scale="9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41"/>
  <sheetViews>
    <sheetView zoomScale="80" zoomScaleNormal="80" workbookViewId="0">
      <selection activeCell="S34" sqref="S34"/>
    </sheetView>
  </sheetViews>
  <sheetFormatPr defaultRowHeight="19.5" x14ac:dyDescent="0.25"/>
  <cols>
    <col min="1" max="1" width="37.5" style="319" customWidth="1"/>
    <col min="2" max="2" width="20.5" style="319" bestFit="1" customWidth="1"/>
    <col min="3" max="3" width="12.375" style="319" customWidth="1"/>
    <col min="4" max="4" width="14.625" style="319" bestFit="1" customWidth="1"/>
    <col min="5" max="5" width="11.125" style="319" bestFit="1" customWidth="1"/>
    <col min="6" max="6" width="14.625" style="319" bestFit="1" customWidth="1"/>
    <col min="7" max="7" width="10.5" style="319" bestFit="1" customWidth="1"/>
    <col min="8" max="8" width="12" style="319" bestFit="1" customWidth="1"/>
    <col min="9" max="9" width="10.5" style="319" bestFit="1" customWidth="1"/>
    <col min="10" max="10" width="12" style="319" bestFit="1" customWidth="1"/>
    <col min="11" max="11" width="10.5" style="319" bestFit="1" customWidth="1"/>
    <col min="12" max="12" width="12" style="319" bestFit="1" customWidth="1"/>
    <col min="13" max="13" width="10.5" style="319" bestFit="1" customWidth="1"/>
    <col min="14" max="14" width="12" style="319" bestFit="1" customWidth="1"/>
    <col min="15" max="15" width="18.375" style="319" bestFit="1" customWidth="1"/>
    <col min="16" max="16" width="12" style="319" bestFit="1" customWidth="1"/>
    <col min="17" max="17" width="10.5" style="319" bestFit="1" customWidth="1"/>
    <col min="18" max="18" width="12" style="319" bestFit="1" customWidth="1"/>
    <col min="19" max="19" width="13.375" style="319" customWidth="1"/>
    <col min="20" max="20" width="12.75" style="319" customWidth="1"/>
    <col min="21" max="21" width="15.875" style="319" customWidth="1"/>
    <col min="22" max="256" width="9" style="319"/>
    <col min="257" max="257" width="37.5" style="319" customWidth="1"/>
    <col min="258" max="258" width="20.5" style="319" bestFit="1" customWidth="1"/>
    <col min="259" max="259" width="12.375" style="319" customWidth="1"/>
    <col min="260" max="260" width="14.625" style="319" bestFit="1" customWidth="1"/>
    <col min="261" max="261" width="11.125" style="319" bestFit="1" customWidth="1"/>
    <col min="262" max="262" width="14.625" style="319" bestFit="1" customWidth="1"/>
    <col min="263" max="263" width="10.5" style="319" bestFit="1" customWidth="1"/>
    <col min="264" max="264" width="12" style="319" bestFit="1" customWidth="1"/>
    <col min="265" max="265" width="10.5" style="319" bestFit="1" customWidth="1"/>
    <col min="266" max="266" width="12" style="319" bestFit="1" customWidth="1"/>
    <col min="267" max="267" width="10.5" style="319" bestFit="1" customWidth="1"/>
    <col min="268" max="268" width="12" style="319" bestFit="1" customWidth="1"/>
    <col min="269" max="269" width="10.5" style="319" bestFit="1" customWidth="1"/>
    <col min="270" max="270" width="12" style="319" bestFit="1" customWidth="1"/>
    <col min="271" max="271" width="18.375" style="319" bestFit="1" customWidth="1"/>
    <col min="272" max="272" width="12" style="319" bestFit="1" customWidth="1"/>
    <col min="273" max="273" width="10.5" style="319" bestFit="1" customWidth="1"/>
    <col min="274" max="274" width="12" style="319" bestFit="1" customWidth="1"/>
    <col min="275" max="275" width="13.375" style="319" customWidth="1"/>
    <col min="276" max="276" width="12.75" style="319" customWidth="1"/>
    <col min="277" max="277" width="15.875" style="319" customWidth="1"/>
    <col min="278" max="512" width="9" style="319"/>
    <col min="513" max="513" width="37.5" style="319" customWidth="1"/>
    <col min="514" max="514" width="20.5" style="319" bestFit="1" customWidth="1"/>
    <col min="515" max="515" width="12.375" style="319" customWidth="1"/>
    <col min="516" max="516" width="14.625" style="319" bestFit="1" customWidth="1"/>
    <col min="517" max="517" width="11.125" style="319" bestFit="1" customWidth="1"/>
    <col min="518" max="518" width="14.625" style="319" bestFit="1" customWidth="1"/>
    <col min="519" max="519" width="10.5" style="319" bestFit="1" customWidth="1"/>
    <col min="520" max="520" width="12" style="319" bestFit="1" customWidth="1"/>
    <col min="521" max="521" width="10.5" style="319" bestFit="1" customWidth="1"/>
    <col min="522" max="522" width="12" style="319" bestFit="1" customWidth="1"/>
    <col min="523" max="523" width="10.5" style="319" bestFit="1" customWidth="1"/>
    <col min="524" max="524" width="12" style="319" bestFit="1" customWidth="1"/>
    <col min="525" max="525" width="10.5" style="319" bestFit="1" customWidth="1"/>
    <col min="526" max="526" width="12" style="319" bestFit="1" customWidth="1"/>
    <col min="527" max="527" width="18.375" style="319" bestFit="1" customWidth="1"/>
    <col min="528" max="528" width="12" style="319" bestFit="1" customWidth="1"/>
    <col min="529" max="529" width="10.5" style="319" bestFit="1" customWidth="1"/>
    <col min="530" max="530" width="12" style="319" bestFit="1" customWidth="1"/>
    <col min="531" max="531" width="13.375" style="319" customWidth="1"/>
    <col min="532" max="532" width="12.75" style="319" customWidth="1"/>
    <col min="533" max="533" width="15.875" style="319" customWidth="1"/>
    <col min="534" max="768" width="9" style="319"/>
    <col min="769" max="769" width="37.5" style="319" customWidth="1"/>
    <col min="770" max="770" width="20.5" style="319" bestFit="1" customWidth="1"/>
    <col min="771" max="771" width="12.375" style="319" customWidth="1"/>
    <col min="772" max="772" width="14.625" style="319" bestFit="1" customWidth="1"/>
    <col min="773" max="773" width="11.125" style="319" bestFit="1" customWidth="1"/>
    <col min="774" max="774" width="14.625" style="319" bestFit="1" customWidth="1"/>
    <col min="775" max="775" width="10.5" style="319" bestFit="1" customWidth="1"/>
    <col min="776" max="776" width="12" style="319" bestFit="1" customWidth="1"/>
    <col min="777" max="777" width="10.5" style="319" bestFit="1" customWidth="1"/>
    <col min="778" max="778" width="12" style="319" bestFit="1" customWidth="1"/>
    <col min="779" max="779" width="10.5" style="319" bestFit="1" customWidth="1"/>
    <col min="780" max="780" width="12" style="319" bestFit="1" customWidth="1"/>
    <col min="781" max="781" width="10.5" style="319" bestFit="1" customWidth="1"/>
    <col min="782" max="782" width="12" style="319" bestFit="1" customWidth="1"/>
    <col min="783" max="783" width="18.375" style="319" bestFit="1" customWidth="1"/>
    <col min="784" max="784" width="12" style="319" bestFit="1" customWidth="1"/>
    <col min="785" max="785" width="10.5" style="319" bestFit="1" customWidth="1"/>
    <col min="786" max="786" width="12" style="319" bestFit="1" customWidth="1"/>
    <col min="787" max="787" width="13.375" style="319" customWidth="1"/>
    <col min="788" max="788" width="12.75" style="319" customWidth="1"/>
    <col min="789" max="789" width="15.875" style="319" customWidth="1"/>
    <col min="790" max="1024" width="9" style="319"/>
    <col min="1025" max="1025" width="37.5" style="319" customWidth="1"/>
    <col min="1026" max="1026" width="20.5" style="319" bestFit="1" customWidth="1"/>
    <col min="1027" max="1027" width="12.375" style="319" customWidth="1"/>
    <col min="1028" max="1028" width="14.625" style="319" bestFit="1" customWidth="1"/>
    <col min="1029" max="1029" width="11.125" style="319" bestFit="1" customWidth="1"/>
    <col min="1030" max="1030" width="14.625" style="319" bestFit="1" customWidth="1"/>
    <col min="1031" max="1031" width="10.5" style="319" bestFit="1" customWidth="1"/>
    <col min="1032" max="1032" width="12" style="319" bestFit="1" customWidth="1"/>
    <col min="1033" max="1033" width="10.5" style="319" bestFit="1" customWidth="1"/>
    <col min="1034" max="1034" width="12" style="319" bestFit="1" customWidth="1"/>
    <col min="1035" max="1035" width="10.5" style="319" bestFit="1" customWidth="1"/>
    <col min="1036" max="1036" width="12" style="319" bestFit="1" customWidth="1"/>
    <col min="1037" max="1037" width="10.5" style="319" bestFit="1" customWidth="1"/>
    <col min="1038" max="1038" width="12" style="319" bestFit="1" customWidth="1"/>
    <col min="1039" max="1039" width="18.375" style="319" bestFit="1" customWidth="1"/>
    <col min="1040" max="1040" width="12" style="319" bestFit="1" customWidth="1"/>
    <col min="1041" max="1041" width="10.5" style="319" bestFit="1" customWidth="1"/>
    <col min="1042" max="1042" width="12" style="319" bestFit="1" customWidth="1"/>
    <col min="1043" max="1043" width="13.375" style="319" customWidth="1"/>
    <col min="1044" max="1044" width="12.75" style="319" customWidth="1"/>
    <col min="1045" max="1045" width="15.875" style="319" customWidth="1"/>
    <col min="1046" max="1280" width="9" style="319"/>
    <col min="1281" max="1281" width="37.5" style="319" customWidth="1"/>
    <col min="1282" max="1282" width="20.5" style="319" bestFit="1" customWidth="1"/>
    <col min="1283" max="1283" width="12.375" style="319" customWidth="1"/>
    <col min="1284" max="1284" width="14.625" style="319" bestFit="1" customWidth="1"/>
    <col min="1285" max="1285" width="11.125" style="319" bestFit="1" customWidth="1"/>
    <col min="1286" max="1286" width="14.625" style="319" bestFit="1" customWidth="1"/>
    <col min="1287" max="1287" width="10.5" style="319" bestFit="1" customWidth="1"/>
    <col min="1288" max="1288" width="12" style="319" bestFit="1" customWidth="1"/>
    <col min="1289" max="1289" width="10.5" style="319" bestFit="1" customWidth="1"/>
    <col min="1290" max="1290" width="12" style="319" bestFit="1" customWidth="1"/>
    <col min="1291" max="1291" width="10.5" style="319" bestFit="1" customWidth="1"/>
    <col min="1292" max="1292" width="12" style="319" bestFit="1" customWidth="1"/>
    <col min="1293" max="1293" width="10.5" style="319" bestFit="1" customWidth="1"/>
    <col min="1294" max="1294" width="12" style="319" bestFit="1" customWidth="1"/>
    <col min="1295" max="1295" width="18.375" style="319" bestFit="1" customWidth="1"/>
    <col min="1296" max="1296" width="12" style="319" bestFit="1" customWidth="1"/>
    <col min="1297" max="1297" width="10.5" style="319" bestFit="1" customWidth="1"/>
    <col min="1298" max="1298" width="12" style="319" bestFit="1" customWidth="1"/>
    <col min="1299" max="1299" width="13.375" style="319" customWidth="1"/>
    <col min="1300" max="1300" width="12.75" style="319" customWidth="1"/>
    <col min="1301" max="1301" width="15.875" style="319" customWidth="1"/>
    <col min="1302" max="1536" width="9" style="319"/>
    <col min="1537" max="1537" width="37.5" style="319" customWidth="1"/>
    <col min="1538" max="1538" width="20.5" style="319" bestFit="1" customWidth="1"/>
    <col min="1539" max="1539" width="12.375" style="319" customWidth="1"/>
    <col min="1540" max="1540" width="14.625" style="319" bestFit="1" customWidth="1"/>
    <col min="1541" max="1541" width="11.125" style="319" bestFit="1" customWidth="1"/>
    <col min="1542" max="1542" width="14.625" style="319" bestFit="1" customWidth="1"/>
    <col min="1543" max="1543" width="10.5" style="319" bestFit="1" customWidth="1"/>
    <col min="1544" max="1544" width="12" style="319" bestFit="1" customWidth="1"/>
    <col min="1545" max="1545" width="10.5" style="319" bestFit="1" customWidth="1"/>
    <col min="1546" max="1546" width="12" style="319" bestFit="1" customWidth="1"/>
    <col min="1547" max="1547" width="10.5" style="319" bestFit="1" customWidth="1"/>
    <col min="1548" max="1548" width="12" style="319" bestFit="1" customWidth="1"/>
    <col min="1549" max="1549" width="10.5" style="319" bestFit="1" customWidth="1"/>
    <col min="1550" max="1550" width="12" style="319" bestFit="1" customWidth="1"/>
    <col min="1551" max="1551" width="18.375" style="319" bestFit="1" customWidth="1"/>
    <col min="1552" max="1552" width="12" style="319" bestFit="1" customWidth="1"/>
    <col min="1553" max="1553" width="10.5" style="319" bestFit="1" customWidth="1"/>
    <col min="1554" max="1554" width="12" style="319" bestFit="1" customWidth="1"/>
    <col min="1555" max="1555" width="13.375" style="319" customWidth="1"/>
    <col min="1556" max="1556" width="12.75" style="319" customWidth="1"/>
    <col min="1557" max="1557" width="15.875" style="319" customWidth="1"/>
    <col min="1558" max="1792" width="9" style="319"/>
    <col min="1793" max="1793" width="37.5" style="319" customWidth="1"/>
    <col min="1794" max="1794" width="20.5" style="319" bestFit="1" customWidth="1"/>
    <col min="1795" max="1795" width="12.375" style="319" customWidth="1"/>
    <col min="1796" max="1796" width="14.625" style="319" bestFit="1" customWidth="1"/>
    <col min="1797" max="1797" width="11.125" style="319" bestFit="1" customWidth="1"/>
    <col min="1798" max="1798" width="14.625" style="319" bestFit="1" customWidth="1"/>
    <col min="1799" max="1799" width="10.5" style="319" bestFit="1" customWidth="1"/>
    <col min="1800" max="1800" width="12" style="319" bestFit="1" customWidth="1"/>
    <col min="1801" max="1801" width="10.5" style="319" bestFit="1" customWidth="1"/>
    <col min="1802" max="1802" width="12" style="319" bestFit="1" customWidth="1"/>
    <col min="1803" max="1803" width="10.5" style="319" bestFit="1" customWidth="1"/>
    <col min="1804" max="1804" width="12" style="319" bestFit="1" customWidth="1"/>
    <col min="1805" max="1805" width="10.5" style="319" bestFit="1" customWidth="1"/>
    <col min="1806" max="1806" width="12" style="319" bestFit="1" customWidth="1"/>
    <col min="1807" max="1807" width="18.375" style="319" bestFit="1" customWidth="1"/>
    <col min="1808" max="1808" width="12" style="319" bestFit="1" customWidth="1"/>
    <col min="1809" max="1809" width="10.5" style="319" bestFit="1" customWidth="1"/>
    <col min="1810" max="1810" width="12" style="319" bestFit="1" customWidth="1"/>
    <col min="1811" max="1811" width="13.375" style="319" customWidth="1"/>
    <col min="1812" max="1812" width="12.75" style="319" customWidth="1"/>
    <col min="1813" max="1813" width="15.875" style="319" customWidth="1"/>
    <col min="1814" max="2048" width="9" style="319"/>
    <col min="2049" max="2049" width="37.5" style="319" customWidth="1"/>
    <col min="2050" max="2050" width="20.5" style="319" bestFit="1" customWidth="1"/>
    <col min="2051" max="2051" width="12.375" style="319" customWidth="1"/>
    <col min="2052" max="2052" width="14.625" style="319" bestFit="1" customWidth="1"/>
    <col min="2053" max="2053" width="11.125" style="319" bestFit="1" customWidth="1"/>
    <col min="2054" max="2054" width="14.625" style="319" bestFit="1" customWidth="1"/>
    <col min="2055" max="2055" width="10.5" style="319" bestFit="1" customWidth="1"/>
    <col min="2056" max="2056" width="12" style="319" bestFit="1" customWidth="1"/>
    <col min="2057" max="2057" width="10.5" style="319" bestFit="1" customWidth="1"/>
    <col min="2058" max="2058" width="12" style="319" bestFit="1" customWidth="1"/>
    <col min="2059" max="2059" width="10.5" style="319" bestFit="1" customWidth="1"/>
    <col min="2060" max="2060" width="12" style="319" bestFit="1" customWidth="1"/>
    <col min="2061" max="2061" width="10.5" style="319" bestFit="1" customWidth="1"/>
    <col min="2062" max="2062" width="12" style="319" bestFit="1" customWidth="1"/>
    <col min="2063" max="2063" width="18.375" style="319" bestFit="1" customWidth="1"/>
    <col min="2064" max="2064" width="12" style="319" bestFit="1" customWidth="1"/>
    <col min="2065" max="2065" width="10.5" style="319" bestFit="1" customWidth="1"/>
    <col min="2066" max="2066" width="12" style="319" bestFit="1" customWidth="1"/>
    <col min="2067" max="2067" width="13.375" style="319" customWidth="1"/>
    <col min="2068" max="2068" width="12.75" style="319" customWidth="1"/>
    <col min="2069" max="2069" width="15.875" style="319" customWidth="1"/>
    <col min="2070" max="2304" width="9" style="319"/>
    <col min="2305" max="2305" width="37.5" style="319" customWidth="1"/>
    <col min="2306" max="2306" width="20.5" style="319" bestFit="1" customWidth="1"/>
    <col min="2307" max="2307" width="12.375" style="319" customWidth="1"/>
    <col min="2308" max="2308" width="14.625" style="319" bestFit="1" customWidth="1"/>
    <col min="2309" max="2309" width="11.125" style="319" bestFit="1" customWidth="1"/>
    <col min="2310" max="2310" width="14.625" style="319" bestFit="1" customWidth="1"/>
    <col min="2311" max="2311" width="10.5" style="319" bestFit="1" customWidth="1"/>
    <col min="2312" max="2312" width="12" style="319" bestFit="1" customWidth="1"/>
    <col min="2313" max="2313" width="10.5" style="319" bestFit="1" customWidth="1"/>
    <col min="2314" max="2314" width="12" style="319" bestFit="1" customWidth="1"/>
    <col min="2315" max="2315" width="10.5" style="319" bestFit="1" customWidth="1"/>
    <col min="2316" max="2316" width="12" style="319" bestFit="1" customWidth="1"/>
    <col min="2317" max="2317" width="10.5" style="319" bestFit="1" customWidth="1"/>
    <col min="2318" max="2318" width="12" style="319" bestFit="1" customWidth="1"/>
    <col min="2319" max="2319" width="18.375" style="319" bestFit="1" customWidth="1"/>
    <col min="2320" max="2320" width="12" style="319" bestFit="1" customWidth="1"/>
    <col min="2321" max="2321" width="10.5" style="319" bestFit="1" customWidth="1"/>
    <col min="2322" max="2322" width="12" style="319" bestFit="1" customWidth="1"/>
    <col min="2323" max="2323" width="13.375" style="319" customWidth="1"/>
    <col min="2324" max="2324" width="12.75" style="319" customWidth="1"/>
    <col min="2325" max="2325" width="15.875" style="319" customWidth="1"/>
    <col min="2326" max="2560" width="9" style="319"/>
    <col min="2561" max="2561" width="37.5" style="319" customWidth="1"/>
    <col min="2562" max="2562" width="20.5" style="319" bestFit="1" customWidth="1"/>
    <col min="2563" max="2563" width="12.375" style="319" customWidth="1"/>
    <col min="2564" max="2564" width="14.625" style="319" bestFit="1" customWidth="1"/>
    <col min="2565" max="2565" width="11.125" style="319" bestFit="1" customWidth="1"/>
    <col min="2566" max="2566" width="14.625" style="319" bestFit="1" customWidth="1"/>
    <col min="2567" max="2567" width="10.5" style="319" bestFit="1" customWidth="1"/>
    <col min="2568" max="2568" width="12" style="319" bestFit="1" customWidth="1"/>
    <col min="2569" max="2569" width="10.5" style="319" bestFit="1" customWidth="1"/>
    <col min="2570" max="2570" width="12" style="319" bestFit="1" customWidth="1"/>
    <col min="2571" max="2571" width="10.5" style="319" bestFit="1" customWidth="1"/>
    <col min="2572" max="2572" width="12" style="319" bestFit="1" customWidth="1"/>
    <col min="2573" max="2573" width="10.5" style="319" bestFit="1" customWidth="1"/>
    <col min="2574" max="2574" width="12" style="319" bestFit="1" customWidth="1"/>
    <col min="2575" max="2575" width="18.375" style="319" bestFit="1" customWidth="1"/>
    <col min="2576" max="2576" width="12" style="319" bestFit="1" customWidth="1"/>
    <col min="2577" max="2577" width="10.5" style="319" bestFit="1" customWidth="1"/>
    <col min="2578" max="2578" width="12" style="319" bestFit="1" customWidth="1"/>
    <col min="2579" max="2579" width="13.375" style="319" customWidth="1"/>
    <col min="2580" max="2580" width="12.75" style="319" customWidth="1"/>
    <col min="2581" max="2581" width="15.875" style="319" customWidth="1"/>
    <col min="2582" max="2816" width="9" style="319"/>
    <col min="2817" max="2817" width="37.5" style="319" customWidth="1"/>
    <col min="2818" max="2818" width="20.5" style="319" bestFit="1" customWidth="1"/>
    <col min="2819" max="2819" width="12.375" style="319" customWidth="1"/>
    <col min="2820" max="2820" width="14.625" style="319" bestFit="1" customWidth="1"/>
    <col min="2821" max="2821" width="11.125" style="319" bestFit="1" customWidth="1"/>
    <col min="2822" max="2822" width="14.625" style="319" bestFit="1" customWidth="1"/>
    <col min="2823" max="2823" width="10.5" style="319" bestFit="1" customWidth="1"/>
    <col min="2824" max="2824" width="12" style="319" bestFit="1" customWidth="1"/>
    <col min="2825" max="2825" width="10.5" style="319" bestFit="1" customWidth="1"/>
    <col min="2826" max="2826" width="12" style="319" bestFit="1" customWidth="1"/>
    <col min="2827" max="2827" width="10.5" style="319" bestFit="1" customWidth="1"/>
    <col min="2828" max="2828" width="12" style="319" bestFit="1" customWidth="1"/>
    <col min="2829" max="2829" width="10.5" style="319" bestFit="1" customWidth="1"/>
    <col min="2830" max="2830" width="12" style="319" bestFit="1" customWidth="1"/>
    <col min="2831" max="2831" width="18.375" style="319" bestFit="1" customWidth="1"/>
    <col min="2832" max="2832" width="12" style="319" bestFit="1" customWidth="1"/>
    <col min="2833" max="2833" width="10.5" style="319" bestFit="1" customWidth="1"/>
    <col min="2834" max="2834" width="12" style="319" bestFit="1" customWidth="1"/>
    <col min="2835" max="2835" width="13.375" style="319" customWidth="1"/>
    <col min="2836" max="2836" width="12.75" style="319" customWidth="1"/>
    <col min="2837" max="2837" width="15.875" style="319" customWidth="1"/>
    <col min="2838" max="3072" width="9" style="319"/>
    <col min="3073" max="3073" width="37.5" style="319" customWidth="1"/>
    <col min="3074" max="3074" width="20.5" style="319" bestFit="1" customWidth="1"/>
    <col min="3075" max="3075" width="12.375" style="319" customWidth="1"/>
    <col min="3076" max="3076" width="14.625" style="319" bestFit="1" customWidth="1"/>
    <col min="3077" max="3077" width="11.125" style="319" bestFit="1" customWidth="1"/>
    <col min="3078" max="3078" width="14.625" style="319" bestFit="1" customWidth="1"/>
    <col min="3079" max="3079" width="10.5" style="319" bestFit="1" customWidth="1"/>
    <col min="3080" max="3080" width="12" style="319" bestFit="1" customWidth="1"/>
    <col min="3081" max="3081" width="10.5" style="319" bestFit="1" customWidth="1"/>
    <col min="3082" max="3082" width="12" style="319" bestFit="1" customWidth="1"/>
    <col min="3083" max="3083" width="10.5" style="319" bestFit="1" customWidth="1"/>
    <col min="3084" max="3084" width="12" style="319" bestFit="1" customWidth="1"/>
    <col min="3085" max="3085" width="10.5" style="319" bestFit="1" customWidth="1"/>
    <col min="3086" max="3086" width="12" style="319" bestFit="1" customWidth="1"/>
    <col min="3087" max="3087" width="18.375" style="319" bestFit="1" customWidth="1"/>
    <col min="3088" max="3088" width="12" style="319" bestFit="1" customWidth="1"/>
    <col min="3089" max="3089" width="10.5" style="319" bestFit="1" customWidth="1"/>
    <col min="3090" max="3090" width="12" style="319" bestFit="1" customWidth="1"/>
    <col min="3091" max="3091" width="13.375" style="319" customWidth="1"/>
    <col min="3092" max="3092" width="12.75" style="319" customWidth="1"/>
    <col min="3093" max="3093" width="15.875" style="319" customWidth="1"/>
    <col min="3094" max="3328" width="9" style="319"/>
    <col min="3329" max="3329" width="37.5" style="319" customWidth="1"/>
    <col min="3330" max="3330" width="20.5" style="319" bestFit="1" customWidth="1"/>
    <col min="3331" max="3331" width="12.375" style="319" customWidth="1"/>
    <col min="3332" max="3332" width="14.625" style="319" bestFit="1" customWidth="1"/>
    <col min="3333" max="3333" width="11.125" style="319" bestFit="1" customWidth="1"/>
    <col min="3334" max="3334" width="14.625" style="319" bestFit="1" customWidth="1"/>
    <col min="3335" max="3335" width="10.5" style="319" bestFit="1" customWidth="1"/>
    <col min="3336" max="3336" width="12" style="319" bestFit="1" customWidth="1"/>
    <col min="3337" max="3337" width="10.5" style="319" bestFit="1" customWidth="1"/>
    <col min="3338" max="3338" width="12" style="319" bestFit="1" customWidth="1"/>
    <col min="3339" max="3339" width="10.5" style="319" bestFit="1" customWidth="1"/>
    <col min="3340" max="3340" width="12" style="319" bestFit="1" customWidth="1"/>
    <col min="3341" max="3341" width="10.5" style="319" bestFit="1" customWidth="1"/>
    <col min="3342" max="3342" width="12" style="319" bestFit="1" customWidth="1"/>
    <col min="3343" max="3343" width="18.375" style="319" bestFit="1" customWidth="1"/>
    <col min="3344" max="3344" width="12" style="319" bestFit="1" customWidth="1"/>
    <col min="3345" max="3345" width="10.5" style="319" bestFit="1" customWidth="1"/>
    <col min="3346" max="3346" width="12" style="319" bestFit="1" customWidth="1"/>
    <col min="3347" max="3347" width="13.375" style="319" customWidth="1"/>
    <col min="3348" max="3348" width="12.75" style="319" customWidth="1"/>
    <col min="3349" max="3349" width="15.875" style="319" customWidth="1"/>
    <col min="3350" max="3584" width="9" style="319"/>
    <col min="3585" max="3585" width="37.5" style="319" customWidth="1"/>
    <col min="3586" max="3586" width="20.5" style="319" bestFit="1" customWidth="1"/>
    <col min="3587" max="3587" width="12.375" style="319" customWidth="1"/>
    <col min="3588" max="3588" width="14.625" style="319" bestFit="1" customWidth="1"/>
    <col min="3589" max="3589" width="11.125" style="319" bestFit="1" customWidth="1"/>
    <col min="3590" max="3590" width="14.625" style="319" bestFit="1" customWidth="1"/>
    <col min="3591" max="3591" width="10.5" style="319" bestFit="1" customWidth="1"/>
    <col min="3592" max="3592" width="12" style="319" bestFit="1" customWidth="1"/>
    <col min="3593" max="3593" width="10.5" style="319" bestFit="1" customWidth="1"/>
    <col min="3594" max="3594" width="12" style="319" bestFit="1" customWidth="1"/>
    <col min="3595" max="3595" width="10.5" style="319" bestFit="1" customWidth="1"/>
    <col min="3596" max="3596" width="12" style="319" bestFit="1" customWidth="1"/>
    <col min="3597" max="3597" width="10.5" style="319" bestFit="1" customWidth="1"/>
    <col min="3598" max="3598" width="12" style="319" bestFit="1" customWidth="1"/>
    <col min="3599" max="3599" width="18.375" style="319" bestFit="1" customWidth="1"/>
    <col min="3600" max="3600" width="12" style="319" bestFit="1" customWidth="1"/>
    <col min="3601" max="3601" width="10.5" style="319" bestFit="1" customWidth="1"/>
    <col min="3602" max="3602" width="12" style="319" bestFit="1" customWidth="1"/>
    <col min="3603" max="3603" width="13.375" style="319" customWidth="1"/>
    <col min="3604" max="3604" width="12.75" style="319" customWidth="1"/>
    <col min="3605" max="3605" width="15.875" style="319" customWidth="1"/>
    <col min="3606" max="3840" width="9" style="319"/>
    <col min="3841" max="3841" width="37.5" style="319" customWidth="1"/>
    <col min="3842" max="3842" width="20.5" style="319" bestFit="1" customWidth="1"/>
    <col min="3843" max="3843" width="12.375" style="319" customWidth="1"/>
    <col min="3844" max="3844" width="14.625" style="319" bestFit="1" customWidth="1"/>
    <col min="3845" max="3845" width="11.125" style="319" bestFit="1" customWidth="1"/>
    <col min="3846" max="3846" width="14.625" style="319" bestFit="1" customWidth="1"/>
    <col min="3847" max="3847" width="10.5" style="319" bestFit="1" customWidth="1"/>
    <col min="3848" max="3848" width="12" style="319" bestFit="1" customWidth="1"/>
    <col min="3849" max="3849" width="10.5" style="319" bestFit="1" customWidth="1"/>
    <col min="3850" max="3850" width="12" style="319" bestFit="1" customWidth="1"/>
    <col min="3851" max="3851" width="10.5" style="319" bestFit="1" customWidth="1"/>
    <col min="3852" max="3852" width="12" style="319" bestFit="1" customWidth="1"/>
    <col min="3853" max="3853" width="10.5" style="319" bestFit="1" customWidth="1"/>
    <col min="3854" max="3854" width="12" style="319" bestFit="1" customWidth="1"/>
    <col min="3855" max="3855" width="18.375" style="319" bestFit="1" customWidth="1"/>
    <col min="3856" max="3856" width="12" style="319" bestFit="1" customWidth="1"/>
    <col min="3857" max="3857" width="10.5" style="319" bestFit="1" customWidth="1"/>
    <col min="3858" max="3858" width="12" style="319" bestFit="1" customWidth="1"/>
    <col min="3859" max="3859" width="13.375" style="319" customWidth="1"/>
    <col min="3860" max="3860" width="12.75" style="319" customWidth="1"/>
    <col min="3861" max="3861" width="15.875" style="319" customWidth="1"/>
    <col min="3862" max="4096" width="9" style="319"/>
    <col min="4097" max="4097" width="37.5" style="319" customWidth="1"/>
    <col min="4098" max="4098" width="20.5" style="319" bestFit="1" customWidth="1"/>
    <col min="4099" max="4099" width="12.375" style="319" customWidth="1"/>
    <col min="4100" max="4100" width="14.625" style="319" bestFit="1" customWidth="1"/>
    <col min="4101" max="4101" width="11.125" style="319" bestFit="1" customWidth="1"/>
    <col min="4102" max="4102" width="14.625" style="319" bestFit="1" customWidth="1"/>
    <col min="4103" max="4103" width="10.5" style="319" bestFit="1" customWidth="1"/>
    <col min="4104" max="4104" width="12" style="319" bestFit="1" customWidth="1"/>
    <col min="4105" max="4105" width="10.5" style="319" bestFit="1" customWidth="1"/>
    <col min="4106" max="4106" width="12" style="319" bestFit="1" customWidth="1"/>
    <col min="4107" max="4107" width="10.5" style="319" bestFit="1" customWidth="1"/>
    <col min="4108" max="4108" width="12" style="319" bestFit="1" customWidth="1"/>
    <col min="4109" max="4109" width="10.5" style="319" bestFit="1" customWidth="1"/>
    <col min="4110" max="4110" width="12" style="319" bestFit="1" customWidth="1"/>
    <col min="4111" max="4111" width="18.375" style="319" bestFit="1" customWidth="1"/>
    <col min="4112" max="4112" width="12" style="319" bestFit="1" customWidth="1"/>
    <col min="4113" max="4113" width="10.5" style="319" bestFit="1" customWidth="1"/>
    <col min="4114" max="4114" width="12" style="319" bestFit="1" customWidth="1"/>
    <col min="4115" max="4115" width="13.375" style="319" customWidth="1"/>
    <col min="4116" max="4116" width="12.75" style="319" customWidth="1"/>
    <col min="4117" max="4117" width="15.875" style="319" customWidth="1"/>
    <col min="4118" max="4352" width="9" style="319"/>
    <col min="4353" max="4353" width="37.5" style="319" customWidth="1"/>
    <col min="4354" max="4354" width="20.5" style="319" bestFit="1" customWidth="1"/>
    <col min="4355" max="4355" width="12.375" style="319" customWidth="1"/>
    <col min="4356" max="4356" width="14.625" style="319" bestFit="1" customWidth="1"/>
    <col min="4357" max="4357" width="11.125" style="319" bestFit="1" customWidth="1"/>
    <col min="4358" max="4358" width="14.625" style="319" bestFit="1" customWidth="1"/>
    <col min="4359" max="4359" width="10.5" style="319" bestFit="1" customWidth="1"/>
    <col min="4360" max="4360" width="12" style="319" bestFit="1" customWidth="1"/>
    <col min="4361" max="4361" width="10.5" style="319" bestFit="1" customWidth="1"/>
    <col min="4362" max="4362" width="12" style="319" bestFit="1" customWidth="1"/>
    <col min="4363" max="4363" width="10.5" style="319" bestFit="1" customWidth="1"/>
    <col min="4364" max="4364" width="12" style="319" bestFit="1" customWidth="1"/>
    <col min="4365" max="4365" width="10.5" style="319" bestFit="1" customWidth="1"/>
    <col min="4366" max="4366" width="12" style="319" bestFit="1" customWidth="1"/>
    <col min="4367" max="4367" width="18.375" style="319" bestFit="1" customWidth="1"/>
    <col min="4368" max="4368" width="12" style="319" bestFit="1" customWidth="1"/>
    <col min="4369" max="4369" width="10.5" style="319" bestFit="1" customWidth="1"/>
    <col min="4370" max="4370" width="12" style="319" bestFit="1" customWidth="1"/>
    <col min="4371" max="4371" width="13.375" style="319" customWidth="1"/>
    <col min="4372" max="4372" width="12.75" style="319" customWidth="1"/>
    <col min="4373" max="4373" width="15.875" style="319" customWidth="1"/>
    <col min="4374" max="4608" width="9" style="319"/>
    <col min="4609" max="4609" width="37.5" style="319" customWidth="1"/>
    <col min="4610" max="4610" width="20.5" style="319" bestFit="1" customWidth="1"/>
    <col min="4611" max="4611" width="12.375" style="319" customWidth="1"/>
    <col min="4612" max="4612" width="14.625" style="319" bestFit="1" customWidth="1"/>
    <col min="4613" max="4613" width="11.125" style="319" bestFit="1" customWidth="1"/>
    <col min="4614" max="4614" width="14.625" style="319" bestFit="1" customWidth="1"/>
    <col min="4615" max="4615" width="10.5" style="319" bestFit="1" customWidth="1"/>
    <col min="4616" max="4616" width="12" style="319" bestFit="1" customWidth="1"/>
    <col min="4617" max="4617" width="10.5" style="319" bestFit="1" customWidth="1"/>
    <col min="4618" max="4618" width="12" style="319" bestFit="1" customWidth="1"/>
    <col min="4619" max="4619" width="10.5" style="319" bestFit="1" customWidth="1"/>
    <col min="4620" max="4620" width="12" style="319" bestFit="1" customWidth="1"/>
    <col min="4621" max="4621" width="10.5" style="319" bestFit="1" customWidth="1"/>
    <col min="4622" max="4622" width="12" style="319" bestFit="1" customWidth="1"/>
    <col min="4623" max="4623" width="18.375" style="319" bestFit="1" customWidth="1"/>
    <col min="4624" max="4624" width="12" style="319" bestFit="1" customWidth="1"/>
    <col min="4625" max="4625" width="10.5" style="319" bestFit="1" customWidth="1"/>
    <col min="4626" max="4626" width="12" style="319" bestFit="1" customWidth="1"/>
    <col min="4627" max="4627" width="13.375" style="319" customWidth="1"/>
    <col min="4628" max="4628" width="12.75" style="319" customWidth="1"/>
    <col min="4629" max="4629" width="15.875" style="319" customWidth="1"/>
    <col min="4630" max="4864" width="9" style="319"/>
    <col min="4865" max="4865" width="37.5" style="319" customWidth="1"/>
    <col min="4866" max="4866" width="20.5" style="319" bestFit="1" customWidth="1"/>
    <col min="4867" max="4867" width="12.375" style="319" customWidth="1"/>
    <col min="4868" max="4868" width="14.625" style="319" bestFit="1" customWidth="1"/>
    <col min="4869" max="4869" width="11.125" style="319" bestFit="1" customWidth="1"/>
    <col min="4870" max="4870" width="14.625" style="319" bestFit="1" customWidth="1"/>
    <col min="4871" max="4871" width="10.5" style="319" bestFit="1" customWidth="1"/>
    <col min="4872" max="4872" width="12" style="319" bestFit="1" customWidth="1"/>
    <col min="4873" max="4873" width="10.5" style="319" bestFit="1" customWidth="1"/>
    <col min="4874" max="4874" width="12" style="319" bestFit="1" customWidth="1"/>
    <col min="4875" max="4875" width="10.5" style="319" bestFit="1" customWidth="1"/>
    <col min="4876" max="4876" width="12" style="319" bestFit="1" customWidth="1"/>
    <col min="4877" max="4877" width="10.5" style="319" bestFit="1" customWidth="1"/>
    <col min="4878" max="4878" width="12" style="319" bestFit="1" customWidth="1"/>
    <col min="4879" max="4879" width="18.375" style="319" bestFit="1" customWidth="1"/>
    <col min="4880" max="4880" width="12" style="319" bestFit="1" customWidth="1"/>
    <col min="4881" max="4881" width="10.5" style="319" bestFit="1" customWidth="1"/>
    <col min="4882" max="4882" width="12" style="319" bestFit="1" customWidth="1"/>
    <col min="4883" max="4883" width="13.375" style="319" customWidth="1"/>
    <col min="4884" max="4884" width="12.75" style="319" customWidth="1"/>
    <col min="4885" max="4885" width="15.875" style="319" customWidth="1"/>
    <col min="4886" max="5120" width="9" style="319"/>
    <col min="5121" max="5121" width="37.5" style="319" customWidth="1"/>
    <col min="5122" max="5122" width="20.5" style="319" bestFit="1" customWidth="1"/>
    <col min="5123" max="5123" width="12.375" style="319" customWidth="1"/>
    <col min="5124" max="5124" width="14.625" style="319" bestFit="1" customWidth="1"/>
    <col min="5125" max="5125" width="11.125" style="319" bestFit="1" customWidth="1"/>
    <col min="5126" max="5126" width="14.625" style="319" bestFit="1" customWidth="1"/>
    <col min="5127" max="5127" width="10.5" style="319" bestFit="1" customWidth="1"/>
    <col min="5128" max="5128" width="12" style="319" bestFit="1" customWidth="1"/>
    <col min="5129" max="5129" width="10.5" style="319" bestFit="1" customWidth="1"/>
    <col min="5130" max="5130" width="12" style="319" bestFit="1" customWidth="1"/>
    <col min="5131" max="5131" width="10.5" style="319" bestFit="1" customWidth="1"/>
    <col min="5132" max="5132" width="12" style="319" bestFit="1" customWidth="1"/>
    <col min="5133" max="5133" width="10.5" style="319" bestFit="1" customWidth="1"/>
    <col min="5134" max="5134" width="12" style="319" bestFit="1" customWidth="1"/>
    <col min="5135" max="5135" width="18.375" style="319" bestFit="1" customWidth="1"/>
    <col min="5136" max="5136" width="12" style="319" bestFit="1" customWidth="1"/>
    <col min="5137" max="5137" width="10.5" style="319" bestFit="1" customWidth="1"/>
    <col min="5138" max="5138" width="12" style="319" bestFit="1" customWidth="1"/>
    <col min="5139" max="5139" width="13.375" style="319" customWidth="1"/>
    <col min="5140" max="5140" width="12.75" style="319" customWidth="1"/>
    <col min="5141" max="5141" width="15.875" style="319" customWidth="1"/>
    <col min="5142" max="5376" width="9" style="319"/>
    <col min="5377" max="5377" width="37.5" style="319" customWidth="1"/>
    <col min="5378" max="5378" width="20.5" style="319" bestFit="1" customWidth="1"/>
    <col min="5379" max="5379" width="12.375" style="319" customWidth="1"/>
    <col min="5380" max="5380" width="14.625" style="319" bestFit="1" customWidth="1"/>
    <col min="5381" max="5381" width="11.125" style="319" bestFit="1" customWidth="1"/>
    <col min="5382" max="5382" width="14.625" style="319" bestFit="1" customWidth="1"/>
    <col min="5383" max="5383" width="10.5" style="319" bestFit="1" customWidth="1"/>
    <col min="5384" max="5384" width="12" style="319" bestFit="1" customWidth="1"/>
    <col min="5385" max="5385" width="10.5" style="319" bestFit="1" customWidth="1"/>
    <col min="5386" max="5386" width="12" style="319" bestFit="1" customWidth="1"/>
    <col min="5387" max="5387" width="10.5" style="319" bestFit="1" customWidth="1"/>
    <col min="5388" max="5388" width="12" style="319" bestFit="1" customWidth="1"/>
    <col min="5389" max="5389" width="10.5" style="319" bestFit="1" customWidth="1"/>
    <col min="5390" max="5390" width="12" style="319" bestFit="1" customWidth="1"/>
    <col min="5391" max="5391" width="18.375" style="319" bestFit="1" customWidth="1"/>
    <col min="5392" max="5392" width="12" style="319" bestFit="1" customWidth="1"/>
    <col min="5393" max="5393" width="10.5" style="319" bestFit="1" customWidth="1"/>
    <col min="5394" max="5394" width="12" style="319" bestFit="1" customWidth="1"/>
    <col min="5395" max="5395" width="13.375" style="319" customWidth="1"/>
    <col min="5396" max="5396" width="12.75" style="319" customWidth="1"/>
    <col min="5397" max="5397" width="15.875" style="319" customWidth="1"/>
    <col min="5398" max="5632" width="9" style="319"/>
    <col min="5633" max="5633" width="37.5" style="319" customWidth="1"/>
    <col min="5634" max="5634" width="20.5" style="319" bestFit="1" customWidth="1"/>
    <col min="5635" max="5635" width="12.375" style="319" customWidth="1"/>
    <col min="5636" max="5636" width="14.625" style="319" bestFit="1" customWidth="1"/>
    <col min="5637" max="5637" width="11.125" style="319" bestFit="1" customWidth="1"/>
    <col min="5638" max="5638" width="14.625" style="319" bestFit="1" customWidth="1"/>
    <col min="5639" max="5639" width="10.5" style="319" bestFit="1" customWidth="1"/>
    <col min="5640" max="5640" width="12" style="319" bestFit="1" customWidth="1"/>
    <col min="5641" max="5641" width="10.5" style="319" bestFit="1" customWidth="1"/>
    <col min="5642" max="5642" width="12" style="319" bestFit="1" customWidth="1"/>
    <col min="5643" max="5643" width="10.5" style="319" bestFit="1" customWidth="1"/>
    <col min="5644" max="5644" width="12" style="319" bestFit="1" customWidth="1"/>
    <col min="5645" max="5645" width="10.5" style="319" bestFit="1" customWidth="1"/>
    <col min="5646" max="5646" width="12" style="319" bestFit="1" customWidth="1"/>
    <col min="5647" max="5647" width="18.375" style="319" bestFit="1" customWidth="1"/>
    <col min="5648" max="5648" width="12" style="319" bestFit="1" customWidth="1"/>
    <col min="5649" max="5649" width="10.5" style="319" bestFit="1" customWidth="1"/>
    <col min="5650" max="5650" width="12" style="319" bestFit="1" customWidth="1"/>
    <col min="5651" max="5651" width="13.375" style="319" customWidth="1"/>
    <col min="5652" max="5652" width="12.75" style="319" customWidth="1"/>
    <col min="5653" max="5653" width="15.875" style="319" customWidth="1"/>
    <col min="5654" max="5888" width="9" style="319"/>
    <col min="5889" max="5889" width="37.5" style="319" customWidth="1"/>
    <col min="5890" max="5890" width="20.5" style="319" bestFit="1" customWidth="1"/>
    <col min="5891" max="5891" width="12.375" style="319" customWidth="1"/>
    <col min="5892" max="5892" width="14.625" style="319" bestFit="1" customWidth="1"/>
    <col min="5893" max="5893" width="11.125" style="319" bestFit="1" customWidth="1"/>
    <col min="5894" max="5894" width="14.625" style="319" bestFit="1" customWidth="1"/>
    <col min="5895" max="5895" width="10.5" style="319" bestFit="1" customWidth="1"/>
    <col min="5896" max="5896" width="12" style="319" bestFit="1" customWidth="1"/>
    <col min="5897" max="5897" width="10.5" style="319" bestFit="1" customWidth="1"/>
    <col min="5898" max="5898" width="12" style="319" bestFit="1" customWidth="1"/>
    <col min="5899" max="5899" width="10.5" style="319" bestFit="1" customWidth="1"/>
    <col min="5900" max="5900" width="12" style="319" bestFit="1" customWidth="1"/>
    <col min="5901" max="5901" width="10.5" style="319" bestFit="1" customWidth="1"/>
    <col min="5902" max="5902" width="12" style="319" bestFit="1" customWidth="1"/>
    <col min="5903" max="5903" width="18.375" style="319" bestFit="1" customWidth="1"/>
    <col min="5904" max="5904" width="12" style="319" bestFit="1" customWidth="1"/>
    <col min="5905" max="5905" width="10.5" style="319" bestFit="1" customWidth="1"/>
    <col min="5906" max="5906" width="12" style="319" bestFit="1" customWidth="1"/>
    <col min="5907" max="5907" width="13.375" style="319" customWidth="1"/>
    <col min="5908" max="5908" width="12.75" style="319" customWidth="1"/>
    <col min="5909" max="5909" width="15.875" style="319" customWidth="1"/>
    <col min="5910" max="6144" width="9" style="319"/>
    <col min="6145" max="6145" width="37.5" style="319" customWidth="1"/>
    <col min="6146" max="6146" width="20.5" style="319" bestFit="1" customWidth="1"/>
    <col min="6147" max="6147" width="12.375" style="319" customWidth="1"/>
    <col min="6148" max="6148" width="14.625" style="319" bestFit="1" customWidth="1"/>
    <col min="6149" max="6149" width="11.125" style="319" bestFit="1" customWidth="1"/>
    <col min="6150" max="6150" width="14.625" style="319" bestFit="1" customWidth="1"/>
    <col min="6151" max="6151" width="10.5" style="319" bestFit="1" customWidth="1"/>
    <col min="6152" max="6152" width="12" style="319" bestFit="1" customWidth="1"/>
    <col min="6153" max="6153" width="10.5" style="319" bestFit="1" customWidth="1"/>
    <col min="6154" max="6154" width="12" style="319" bestFit="1" customWidth="1"/>
    <col min="6155" max="6155" width="10.5" style="319" bestFit="1" customWidth="1"/>
    <col min="6156" max="6156" width="12" style="319" bestFit="1" customWidth="1"/>
    <col min="6157" max="6157" width="10.5" style="319" bestFit="1" customWidth="1"/>
    <col min="6158" max="6158" width="12" style="319" bestFit="1" customWidth="1"/>
    <col min="6159" max="6159" width="18.375" style="319" bestFit="1" customWidth="1"/>
    <col min="6160" max="6160" width="12" style="319" bestFit="1" customWidth="1"/>
    <col min="6161" max="6161" width="10.5" style="319" bestFit="1" customWidth="1"/>
    <col min="6162" max="6162" width="12" style="319" bestFit="1" customWidth="1"/>
    <col min="6163" max="6163" width="13.375" style="319" customWidth="1"/>
    <col min="6164" max="6164" width="12.75" style="319" customWidth="1"/>
    <col min="6165" max="6165" width="15.875" style="319" customWidth="1"/>
    <col min="6166" max="6400" width="9" style="319"/>
    <col min="6401" max="6401" width="37.5" style="319" customWidth="1"/>
    <col min="6402" max="6402" width="20.5" style="319" bestFit="1" customWidth="1"/>
    <col min="6403" max="6403" width="12.375" style="319" customWidth="1"/>
    <col min="6404" max="6404" width="14.625" style="319" bestFit="1" customWidth="1"/>
    <col min="6405" max="6405" width="11.125" style="319" bestFit="1" customWidth="1"/>
    <col min="6406" max="6406" width="14.625" style="319" bestFit="1" customWidth="1"/>
    <col min="6407" max="6407" width="10.5" style="319" bestFit="1" customWidth="1"/>
    <col min="6408" max="6408" width="12" style="319" bestFit="1" customWidth="1"/>
    <col min="6409" max="6409" width="10.5" style="319" bestFit="1" customWidth="1"/>
    <col min="6410" max="6410" width="12" style="319" bestFit="1" customWidth="1"/>
    <col min="6411" max="6411" width="10.5" style="319" bestFit="1" customWidth="1"/>
    <col min="6412" max="6412" width="12" style="319" bestFit="1" customWidth="1"/>
    <col min="6413" max="6413" width="10.5" style="319" bestFit="1" customWidth="1"/>
    <col min="6414" max="6414" width="12" style="319" bestFit="1" customWidth="1"/>
    <col min="6415" max="6415" width="18.375" style="319" bestFit="1" customWidth="1"/>
    <col min="6416" max="6416" width="12" style="319" bestFit="1" customWidth="1"/>
    <col min="6417" max="6417" width="10.5" style="319" bestFit="1" customWidth="1"/>
    <col min="6418" max="6418" width="12" style="319" bestFit="1" customWidth="1"/>
    <col min="6419" max="6419" width="13.375" style="319" customWidth="1"/>
    <col min="6420" max="6420" width="12.75" style="319" customWidth="1"/>
    <col min="6421" max="6421" width="15.875" style="319" customWidth="1"/>
    <col min="6422" max="6656" width="9" style="319"/>
    <col min="6657" max="6657" width="37.5" style="319" customWidth="1"/>
    <col min="6658" max="6658" width="20.5" style="319" bestFit="1" customWidth="1"/>
    <col min="6659" max="6659" width="12.375" style="319" customWidth="1"/>
    <col min="6660" max="6660" width="14.625" style="319" bestFit="1" customWidth="1"/>
    <col min="6661" max="6661" width="11.125" style="319" bestFit="1" customWidth="1"/>
    <col min="6662" max="6662" width="14.625" style="319" bestFit="1" customWidth="1"/>
    <col min="6663" max="6663" width="10.5" style="319" bestFit="1" customWidth="1"/>
    <col min="6664" max="6664" width="12" style="319" bestFit="1" customWidth="1"/>
    <col min="6665" max="6665" width="10.5" style="319" bestFit="1" customWidth="1"/>
    <col min="6666" max="6666" width="12" style="319" bestFit="1" customWidth="1"/>
    <col min="6667" max="6667" width="10.5" style="319" bestFit="1" customWidth="1"/>
    <col min="6668" max="6668" width="12" style="319" bestFit="1" customWidth="1"/>
    <col min="6669" max="6669" width="10.5" style="319" bestFit="1" customWidth="1"/>
    <col min="6670" max="6670" width="12" style="319" bestFit="1" customWidth="1"/>
    <col min="6671" max="6671" width="18.375" style="319" bestFit="1" customWidth="1"/>
    <col min="6672" max="6672" width="12" style="319" bestFit="1" customWidth="1"/>
    <col min="6673" max="6673" width="10.5" style="319" bestFit="1" customWidth="1"/>
    <col min="6674" max="6674" width="12" style="319" bestFit="1" customWidth="1"/>
    <col min="6675" max="6675" width="13.375" style="319" customWidth="1"/>
    <col min="6676" max="6676" width="12.75" style="319" customWidth="1"/>
    <col min="6677" max="6677" width="15.875" style="319" customWidth="1"/>
    <col min="6678" max="6912" width="9" style="319"/>
    <col min="6913" max="6913" width="37.5" style="319" customWidth="1"/>
    <col min="6914" max="6914" width="20.5" style="319" bestFit="1" customWidth="1"/>
    <col min="6915" max="6915" width="12.375" style="319" customWidth="1"/>
    <col min="6916" max="6916" width="14.625" style="319" bestFit="1" customWidth="1"/>
    <col min="6917" max="6917" width="11.125" style="319" bestFit="1" customWidth="1"/>
    <col min="6918" max="6918" width="14.625" style="319" bestFit="1" customWidth="1"/>
    <col min="6919" max="6919" width="10.5" style="319" bestFit="1" customWidth="1"/>
    <col min="6920" max="6920" width="12" style="319" bestFit="1" customWidth="1"/>
    <col min="6921" max="6921" width="10.5" style="319" bestFit="1" customWidth="1"/>
    <col min="6922" max="6922" width="12" style="319" bestFit="1" customWidth="1"/>
    <col min="6923" max="6923" width="10.5" style="319" bestFit="1" customWidth="1"/>
    <col min="6924" max="6924" width="12" style="319" bestFit="1" customWidth="1"/>
    <col min="6925" max="6925" width="10.5" style="319" bestFit="1" customWidth="1"/>
    <col min="6926" max="6926" width="12" style="319" bestFit="1" customWidth="1"/>
    <col min="6927" max="6927" width="18.375" style="319" bestFit="1" customWidth="1"/>
    <col min="6928" max="6928" width="12" style="319" bestFit="1" customWidth="1"/>
    <col min="6929" max="6929" width="10.5" style="319" bestFit="1" customWidth="1"/>
    <col min="6930" max="6930" width="12" style="319" bestFit="1" customWidth="1"/>
    <col min="6931" max="6931" width="13.375" style="319" customWidth="1"/>
    <col min="6932" max="6932" width="12.75" style="319" customWidth="1"/>
    <col min="6933" max="6933" width="15.875" style="319" customWidth="1"/>
    <col min="6934" max="7168" width="9" style="319"/>
    <col min="7169" max="7169" width="37.5" style="319" customWidth="1"/>
    <col min="7170" max="7170" width="20.5" style="319" bestFit="1" customWidth="1"/>
    <col min="7171" max="7171" width="12.375" style="319" customWidth="1"/>
    <col min="7172" max="7172" width="14.625" style="319" bestFit="1" customWidth="1"/>
    <col min="7173" max="7173" width="11.125" style="319" bestFit="1" customWidth="1"/>
    <col min="7174" max="7174" width="14.625" style="319" bestFit="1" customWidth="1"/>
    <col min="7175" max="7175" width="10.5" style="319" bestFit="1" customWidth="1"/>
    <col min="7176" max="7176" width="12" style="319" bestFit="1" customWidth="1"/>
    <col min="7177" max="7177" width="10.5" style="319" bestFit="1" customWidth="1"/>
    <col min="7178" max="7178" width="12" style="319" bestFit="1" customWidth="1"/>
    <col min="7179" max="7179" width="10.5" style="319" bestFit="1" customWidth="1"/>
    <col min="7180" max="7180" width="12" style="319" bestFit="1" customWidth="1"/>
    <col min="7181" max="7181" width="10.5" style="319" bestFit="1" customWidth="1"/>
    <col min="7182" max="7182" width="12" style="319" bestFit="1" customWidth="1"/>
    <col min="7183" max="7183" width="18.375" style="319" bestFit="1" customWidth="1"/>
    <col min="7184" max="7184" width="12" style="319" bestFit="1" customWidth="1"/>
    <col min="7185" max="7185" width="10.5" style="319" bestFit="1" customWidth="1"/>
    <col min="7186" max="7186" width="12" style="319" bestFit="1" customWidth="1"/>
    <col min="7187" max="7187" width="13.375" style="319" customWidth="1"/>
    <col min="7188" max="7188" width="12.75" style="319" customWidth="1"/>
    <col min="7189" max="7189" width="15.875" style="319" customWidth="1"/>
    <col min="7190" max="7424" width="9" style="319"/>
    <col min="7425" max="7425" width="37.5" style="319" customWidth="1"/>
    <col min="7426" max="7426" width="20.5" style="319" bestFit="1" customWidth="1"/>
    <col min="7427" max="7427" width="12.375" style="319" customWidth="1"/>
    <col min="7428" max="7428" width="14.625" style="319" bestFit="1" customWidth="1"/>
    <col min="7429" max="7429" width="11.125" style="319" bestFit="1" customWidth="1"/>
    <col min="7430" max="7430" width="14.625" style="319" bestFit="1" customWidth="1"/>
    <col min="7431" max="7431" width="10.5" style="319" bestFit="1" customWidth="1"/>
    <col min="7432" max="7432" width="12" style="319" bestFit="1" customWidth="1"/>
    <col min="7433" max="7433" width="10.5" style="319" bestFit="1" customWidth="1"/>
    <col min="7434" max="7434" width="12" style="319" bestFit="1" customWidth="1"/>
    <col min="7435" max="7435" width="10.5" style="319" bestFit="1" customWidth="1"/>
    <col min="7436" max="7436" width="12" style="319" bestFit="1" customWidth="1"/>
    <col min="7437" max="7437" width="10.5" style="319" bestFit="1" customWidth="1"/>
    <col min="7438" max="7438" width="12" style="319" bestFit="1" customWidth="1"/>
    <col min="7439" max="7439" width="18.375" style="319" bestFit="1" customWidth="1"/>
    <col min="7440" max="7440" width="12" style="319" bestFit="1" customWidth="1"/>
    <col min="7441" max="7441" width="10.5" style="319" bestFit="1" customWidth="1"/>
    <col min="7442" max="7442" width="12" style="319" bestFit="1" customWidth="1"/>
    <col min="7443" max="7443" width="13.375" style="319" customWidth="1"/>
    <col min="7444" max="7444" width="12.75" style="319" customWidth="1"/>
    <col min="7445" max="7445" width="15.875" style="319" customWidth="1"/>
    <col min="7446" max="7680" width="9" style="319"/>
    <col min="7681" max="7681" width="37.5" style="319" customWidth="1"/>
    <col min="7682" max="7682" width="20.5" style="319" bestFit="1" customWidth="1"/>
    <col min="7683" max="7683" width="12.375" style="319" customWidth="1"/>
    <col min="7684" max="7684" width="14.625" style="319" bestFit="1" customWidth="1"/>
    <col min="7685" max="7685" width="11.125" style="319" bestFit="1" customWidth="1"/>
    <col min="7686" max="7686" width="14.625" style="319" bestFit="1" customWidth="1"/>
    <col min="7687" max="7687" width="10.5" style="319" bestFit="1" customWidth="1"/>
    <col min="7688" max="7688" width="12" style="319" bestFit="1" customWidth="1"/>
    <col min="7689" max="7689" width="10.5" style="319" bestFit="1" customWidth="1"/>
    <col min="7690" max="7690" width="12" style="319" bestFit="1" customWidth="1"/>
    <col min="7691" max="7691" width="10.5" style="319" bestFit="1" customWidth="1"/>
    <col min="7692" max="7692" width="12" style="319" bestFit="1" customWidth="1"/>
    <col min="7693" max="7693" width="10.5" style="319" bestFit="1" customWidth="1"/>
    <col min="7694" max="7694" width="12" style="319" bestFit="1" customWidth="1"/>
    <col min="7695" max="7695" width="18.375" style="319" bestFit="1" customWidth="1"/>
    <col min="7696" max="7696" width="12" style="319" bestFit="1" customWidth="1"/>
    <col min="7697" max="7697" width="10.5" style="319" bestFit="1" customWidth="1"/>
    <col min="7698" max="7698" width="12" style="319" bestFit="1" customWidth="1"/>
    <col min="7699" max="7699" width="13.375" style="319" customWidth="1"/>
    <col min="7700" max="7700" width="12.75" style="319" customWidth="1"/>
    <col min="7701" max="7701" width="15.875" style="319" customWidth="1"/>
    <col min="7702" max="7936" width="9" style="319"/>
    <col min="7937" max="7937" width="37.5" style="319" customWidth="1"/>
    <col min="7938" max="7938" width="20.5" style="319" bestFit="1" customWidth="1"/>
    <col min="7939" max="7939" width="12.375" style="319" customWidth="1"/>
    <col min="7940" max="7940" width="14.625" style="319" bestFit="1" customWidth="1"/>
    <col min="7941" max="7941" width="11.125" style="319" bestFit="1" customWidth="1"/>
    <col min="7942" max="7942" width="14.625" style="319" bestFit="1" customWidth="1"/>
    <col min="7943" max="7943" width="10.5" style="319" bestFit="1" customWidth="1"/>
    <col min="7944" max="7944" width="12" style="319" bestFit="1" customWidth="1"/>
    <col min="7945" max="7945" width="10.5" style="319" bestFit="1" customWidth="1"/>
    <col min="7946" max="7946" width="12" style="319" bestFit="1" customWidth="1"/>
    <col min="7947" max="7947" width="10.5" style="319" bestFit="1" customWidth="1"/>
    <col min="7948" max="7948" width="12" style="319" bestFit="1" customWidth="1"/>
    <col min="7949" max="7949" width="10.5" style="319" bestFit="1" customWidth="1"/>
    <col min="7950" max="7950" width="12" style="319" bestFit="1" customWidth="1"/>
    <col min="7951" max="7951" width="18.375" style="319" bestFit="1" customWidth="1"/>
    <col min="7952" max="7952" width="12" style="319" bestFit="1" customWidth="1"/>
    <col min="7953" max="7953" width="10.5" style="319" bestFit="1" customWidth="1"/>
    <col min="7954" max="7954" width="12" style="319" bestFit="1" customWidth="1"/>
    <col min="7955" max="7955" width="13.375" style="319" customWidth="1"/>
    <col min="7956" max="7956" width="12.75" style="319" customWidth="1"/>
    <col min="7957" max="7957" width="15.875" style="319" customWidth="1"/>
    <col min="7958" max="8192" width="9" style="319"/>
    <col min="8193" max="8193" width="37.5" style="319" customWidth="1"/>
    <col min="8194" max="8194" width="20.5" style="319" bestFit="1" customWidth="1"/>
    <col min="8195" max="8195" width="12.375" style="319" customWidth="1"/>
    <col min="8196" max="8196" width="14.625" style="319" bestFit="1" customWidth="1"/>
    <col min="8197" max="8197" width="11.125" style="319" bestFit="1" customWidth="1"/>
    <col min="8198" max="8198" width="14.625" style="319" bestFit="1" customWidth="1"/>
    <col min="8199" max="8199" width="10.5" style="319" bestFit="1" customWidth="1"/>
    <col min="8200" max="8200" width="12" style="319" bestFit="1" customWidth="1"/>
    <col min="8201" max="8201" width="10.5" style="319" bestFit="1" customWidth="1"/>
    <col min="8202" max="8202" width="12" style="319" bestFit="1" customWidth="1"/>
    <col min="8203" max="8203" width="10.5" style="319" bestFit="1" customWidth="1"/>
    <col min="8204" max="8204" width="12" style="319" bestFit="1" customWidth="1"/>
    <col min="8205" max="8205" width="10.5" style="319" bestFit="1" customWidth="1"/>
    <col min="8206" max="8206" width="12" style="319" bestFit="1" customWidth="1"/>
    <col min="8207" max="8207" width="18.375" style="319" bestFit="1" customWidth="1"/>
    <col min="8208" max="8208" width="12" style="319" bestFit="1" customWidth="1"/>
    <col min="8209" max="8209" width="10.5" style="319" bestFit="1" customWidth="1"/>
    <col min="8210" max="8210" width="12" style="319" bestFit="1" customWidth="1"/>
    <col min="8211" max="8211" width="13.375" style="319" customWidth="1"/>
    <col min="8212" max="8212" width="12.75" style="319" customWidth="1"/>
    <col min="8213" max="8213" width="15.875" style="319" customWidth="1"/>
    <col min="8214" max="8448" width="9" style="319"/>
    <col min="8449" max="8449" width="37.5" style="319" customWidth="1"/>
    <col min="8450" max="8450" width="20.5" style="319" bestFit="1" customWidth="1"/>
    <col min="8451" max="8451" width="12.375" style="319" customWidth="1"/>
    <col min="8452" max="8452" width="14.625" style="319" bestFit="1" customWidth="1"/>
    <col min="8453" max="8453" width="11.125" style="319" bestFit="1" customWidth="1"/>
    <col min="8454" max="8454" width="14.625" style="319" bestFit="1" customWidth="1"/>
    <col min="8455" max="8455" width="10.5" style="319" bestFit="1" customWidth="1"/>
    <col min="8456" max="8456" width="12" style="319" bestFit="1" customWidth="1"/>
    <col min="8457" max="8457" width="10.5" style="319" bestFit="1" customWidth="1"/>
    <col min="8458" max="8458" width="12" style="319" bestFit="1" customWidth="1"/>
    <col min="8459" max="8459" width="10.5" style="319" bestFit="1" customWidth="1"/>
    <col min="8460" max="8460" width="12" style="319" bestFit="1" customWidth="1"/>
    <col min="8461" max="8461" width="10.5" style="319" bestFit="1" customWidth="1"/>
    <col min="8462" max="8462" width="12" style="319" bestFit="1" customWidth="1"/>
    <col min="8463" max="8463" width="18.375" style="319" bestFit="1" customWidth="1"/>
    <col min="8464" max="8464" width="12" style="319" bestFit="1" customWidth="1"/>
    <col min="8465" max="8465" width="10.5" style="319" bestFit="1" customWidth="1"/>
    <col min="8466" max="8466" width="12" style="319" bestFit="1" customWidth="1"/>
    <col min="8467" max="8467" width="13.375" style="319" customWidth="1"/>
    <col min="8468" max="8468" width="12.75" style="319" customWidth="1"/>
    <col min="8469" max="8469" width="15.875" style="319" customWidth="1"/>
    <col min="8470" max="8704" width="9" style="319"/>
    <col min="8705" max="8705" width="37.5" style="319" customWidth="1"/>
    <col min="8706" max="8706" width="20.5" style="319" bestFit="1" customWidth="1"/>
    <col min="8707" max="8707" width="12.375" style="319" customWidth="1"/>
    <col min="8708" max="8708" width="14.625" style="319" bestFit="1" customWidth="1"/>
    <col min="8709" max="8709" width="11.125" style="319" bestFit="1" customWidth="1"/>
    <col min="8710" max="8710" width="14.625" style="319" bestFit="1" customWidth="1"/>
    <col min="8711" max="8711" width="10.5" style="319" bestFit="1" customWidth="1"/>
    <col min="8712" max="8712" width="12" style="319" bestFit="1" customWidth="1"/>
    <col min="8713" max="8713" width="10.5" style="319" bestFit="1" customWidth="1"/>
    <col min="8714" max="8714" width="12" style="319" bestFit="1" customWidth="1"/>
    <col min="8715" max="8715" width="10.5" style="319" bestFit="1" customWidth="1"/>
    <col min="8716" max="8716" width="12" style="319" bestFit="1" customWidth="1"/>
    <col min="8717" max="8717" width="10.5" style="319" bestFit="1" customWidth="1"/>
    <col min="8718" max="8718" width="12" style="319" bestFit="1" customWidth="1"/>
    <col min="8719" max="8719" width="18.375" style="319" bestFit="1" customWidth="1"/>
    <col min="8720" max="8720" width="12" style="319" bestFit="1" customWidth="1"/>
    <col min="8721" max="8721" width="10.5" style="319" bestFit="1" customWidth="1"/>
    <col min="8722" max="8722" width="12" style="319" bestFit="1" customWidth="1"/>
    <col min="8723" max="8723" width="13.375" style="319" customWidth="1"/>
    <col min="8724" max="8724" width="12.75" style="319" customWidth="1"/>
    <col min="8725" max="8725" width="15.875" style="319" customWidth="1"/>
    <col min="8726" max="8960" width="9" style="319"/>
    <col min="8961" max="8961" width="37.5" style="319" customWidth="1"/>
    <col min="8962" max="8962" width="20.5" style="319" bestFit="1" customWidth="1"/>
    <col min="8963" max="8963" width="12.375" style="319" customWidth="1"/>
    <col min="8964" max="8964" width="14.625" style="319" bestFit="1" customWidth="1"/>
    <col min="8965" max="8965" width="11.125" style="319" bestFit="1" customWidth="1"/>
    <col min="8966" max="8966" width="14.625" style="319" bestFit="1" customWidth="1"/>
    <col min="8967" max="8967" width="10.5" style="319" bestFit="1" customWidth="1"/>
    <col min="8968" max="8968" width="12" style="319" bestFit="1" customWidth="1"/>
    <col min="8969" max="8969" width="10.5" style="319" bestFit="1" customWidth="1"/>
    <col min="8970" max="8970" width="12" style="319" bestFit="1" customWidth="1"/>
    <col min="8971" max="8971" width="10.5" style="319" bestFit="1" customWidth="1"/>
    <col min="8972" max="8972" width="12" style="319" bestFit="1" customWidth="1"/>
    <col min="8973" max="8973" width="10.5" style="319" bestFit="1" customWidth="1"/>
    <col min="8974" max="8974" width="12" style="319" bestFit="1" customWidth="1"/>
    <col min="8975" max="8975" width="18.375" style="319" bestFit="1" customWidth="1"/>
    <col min="8976" max="8976" width="12" style="319" bestFit="1" customWidth="1"/>
    <col min="8977" max="8977" width="10.5" style="319" bestFit="1" customWidth="1"/>
    <col min="8978" max="8978" width="12" style="319" bestFit="1" customWidth="1"/>
    <col min="8979" max="8979" width="13.375" style="319" customWidth="1"/>
    <col min="8980" max="8980" width="12.75" style="319" customWidth="1"/>
    <col min="8981" max="8981" width="15.875" style="319" customWidth="1"/>
    <col min="8982" max="9216" width="9" style="319"/>
    <col min="9217" max="9217" width="37.5" style="319" customWidth="1"/>
    <col min="9218" max="9218" width="20.5" style="319" bestFit="1" customWidth="1"/>
    <col min="9219" max="9219" width="12.375" style="319" customWidth="1"/>
    <col min="9220" max="9220" width="14.625" style="319" bestFit="1" customWidth="1"/>
    <col min="9221" max="9221" width="11.125" style="319" bestFit="1" customWidth="1"/>
    <col min="9222" max="9222" width="14.625" style="319" bestFit="1" customWidth="1"/>
    <col min="9223" max="9223" width="10.5" style="319" bestFit="1" customWidth="1"/>
    <col min="9224" max="9224" width="12" style="319" bestFit="1" customWidth="1"/>
    <col min="9225" max="9225" width="10.5" style="319" bestFit="1" customWidth="1"/>
    <col min="9226" max="9226" width="12" style="319" bestFit="1" customWidth="1"/>
    <col min="9227" max="9227" width="10.5" style="319" bestFit="1" customWidth="1"/>
    <col min="9228" max="9228" width="12" style="319" bestFit="1" customWidth="1"/>
    <col min="9229" max="9229" width="10.5" style="319" bestFit="1" customWidth="1"/>
    <col min="9230" max="9230" width="12" style="319" bestFit="1" customWidth="1"/>
    <col min="9231" max="9231" width="18.375" style="319" bestFit="1" customWidth="1"/>
    <col min="9232" max="9232" width="12" style="319" bestFit="1" customWidth="1"/>
    <col min="9233" max="9233" width="10.5" style="319" bestFit="1" customWidth="1"/>
    <col min="9234" max="9234" width="12" style="319" bestFit="1" customWidth="1"/>
    <col min="9235" max="9235" width="13.375" style="319" customWidth="1"/>
    <col min="9236" max="9236" width="12.75" style="319" customWidth="1"/>
    <col min="9237" max="9237" width="15.875" style="319" customWidth="1"/>
    <col min="9238" max="9472" width="9" style="319"/>
    <col min="9473" max="9473" width="37.5" style="319" customWidth="1"/>
    <col min="9474" max="9474" width="20.5" style="319" bestFit="1" customWidth="1"/>
    <col min="9475" max="9475" width="12.375" style="319" customWidth="1"/>
    <col min="9476" max="9476" width="14.625" style="319" bestFit="1" customWidth="1"/>
    <col min="9477" max="9477" width="11.125" style="319" bestFit="1" customWidth="1"/>
    <col min="9478" max="9478" width="14.625" style="319" bestFit="1" customWidth="1"/>
    <col min="9479" max="9479" width="10.5" style="319" bestFit="1" customWidth="1"/>
    <col min="9480" max="9480" width="12" style="319" bestFit="1" customWidth="1"/>
    <col min="9481" max="9481" width="10.5" style="319" bestFit="1" customWidth="1"/>
    <col min="9482" max="9482" width="12" style="319" bestFit="1" customWidth="1"/>
    <col min="9483" max="9483" width="10.5" style="319" bestFit="1" customWidth="1"/>
    <col min="9484" max="9484" width="12" style="319" bestFit="1" customWidth="1"/>
    <col min="9485" max="9485" width="10.5" style="319" bestFit="1" customWidth="1"/>
    <col min="9486" max="9486" width="12" style="319" bestFit="1" customWidth="1"/>
    <col min="9487" max="9487" width="18.375" style="319" bestFit="1" customWidth="1"/>
    <col min="9488" max="9488" width="12" style="319" bestFit="1" customWidth="1"/>
    <col min="9489" max="9489" width="10.5" style="319" bestFit="1" customWidth="1"/>
    <col min="9490" max="9490" width="12" style="319" bestFit="1" customWidth="1"/>
    <col min="9491" max="9491" width="13.375" style="319" customWidth="1"/>
    <col min="9492" max="9492" width="12.75" style="319" customWidth="1"/>
    <col min="9493" max="9493" width="15.875" style="319" customWidth="1"/>
    <col min="9494" max="9728" width="9" style="319"/>
    <col min="9729" max="9729" width="37.5" style="319" customWidth="1"/>
    <col min="9730" max="9730" width="20.5" style="319" bestFit="1" customWidth="1"/>
    <col min="9731" max="9731" width="12.375" style="319" customWidth="1"/>
    <col min="9732" max="9732" width="14.625" style="319" bestFit="1" customWidth="1"/>
    <col min="9733" max="9733" width="11.125" style="319" bestFit="1" customWidth="1"/>
    <col min="9734" max="9734" width="14.625" style="319" bestFit="1" customWidth="1"/>
    <col min="9735" max="9735" width="10.5" style="319" bestFit="1" customWidth="1"/>
    <col min="9736" max="9736" width="12" style="319" bestFit="1" customWidth="1"/>
    <col min="9737" max="9737" width="10.5" style="319" bestFit="1" customWidth="1"/>
    <col min="9738" max="9738" width="12" style="319" bestFit="1" customWidth="1"/>
    <col min="9739" max="9739" width="10.5" style="319" bestFit="1" customWidth="1"/>
    <col min="9740" max="9740" width="12" style="319" bestFit="1" customWidth="1"/>
    <col min="9741" max="9741" width="10.5" style="319" bestFit="1" customWidth="1"/>
    <col min="9742" max="9742" width="12" style="319" bestFit="1" customWidth="1"/>
    <col min="9743" max="9743" width="18.375" style="319" bestFit="1" customWidth="1"/>
    <col min="9744" max="9744" width="12" style="319" bestFit="1" customWidth="1"/>
    <col min="9745" max="9745" width="10.5" style="319" bestFit="1" customWidth="1"/>
    <col min="9746" max="9746" width="12" style="319" bestFit="1" customWidth="1"/>
    <col min="9747" max="9747" width="13.375" style="319" customWidth="1"/>
    <col min="9748" max="9748" width="12.75" style="319" customWidth="1"/>
    <col min="9749" max="9749" width="15.875" style="319" customWidth="1"/>
    <col min="9750" max="9984" width="9" style="319"/>
    <col min="9985" max="9985" width="37.5" style="319" customWidth="1"/>
    <col min="9986" max="9986" width="20.5" style="319" bestFit="1" customWidth="1"/>
    <col min="9987" max="9987" width="12.375" style="319" customWidth="1"/>
    <col min="9988" max="9988" width="14.625" style="319" bestFit="1" customWidth="1"/>
    <col min="9989" max="9989" width="11.125" style="319" bestFit="1" customWidth="1"/>
    <col min="9990" max="9990" width="14.625" style="319" bestFit="1" customWidth="1"/>
    <col min="9991" max="9991" width="10.5" style="319" bestFit="1" customWidth="1"/>
    <col min="9992" max="9992" width="12" style="319" bestFit="1" customWidth="1"/>
    <col min="9993" max="9993" width="10.5" style="319" bestFit="1" customWidth="1"/>
    <col min="9994" max="9994" width="12" style="319" bestFit="1" customWidth="1"/>
    <col min="9995" max="9995" width="10.5" style="319" bestFit="1" customWidth="1"/>
    <col min="9996" max="9996" width="12" style="319" bestFit="1" customWidth="1"/>
    <col min="9997" max="9997" width="10.5" style="319" bestFit="1" customWidth="1"/>
    <col min="9998" max="9998" width="12" style="319" bestFit="1" customWidth="1"/>
    <col min="9999" max="9999" width="18.375" style="319" bestFit="1" customWidth="1"/>
    <col min="10000" max="10000" width="12" style="319" bestFit="1" customWidth="1"/>
    <col min="10001" max="10001" width="10.5" style="319" bestFit="1" customWidth="1"/>
    <col min="10002" max="10002" width="12" style="319" bestFit="1" customWidth="1"/>
    <col min="10003" max="10003" width="13.375" style="319" customWidth="1"/>
    <col min="10004" max="10004" width="12.75" style="319" customWidth="1"/>
    <col min="10005" max="10005" width="15.875" style="319" customWidth="1"/>
    <col min="10006" max="10240" width="9" style="319"/>
    <col min="10241" max="10241" width="37.5" style="319" customWidth="1"/>
    <col min="10242" max="10242" width="20.5" style="319" bestFit="1" customWidth="1"/>
    <col min="10243" max="10243" width="12.375" style="319" customWidth="1"/>
    <col min="10244" max="10244" width="14.625" style="319" bestFit="1" customWidth="1"/>
    <col min="10245" max="10245" width="11.125" style="319" bestFit="1" customWidth="1"/>
    <col min="10246" max="10246" width="14.625" style="319" bestFit="1" customWidth="1"/>
    <col min="10247" max="10247" width="10.5" style="319" bestFit="1" customWidth="1"/>
    <col min="10248" max="10248" width="12" style="319" bestFit="1" customWidth="1"/>
    <col min="10249" max="10249" width="10.5" style="319" bestFit="1" customWidth="1"/>
    <col min="10250" max="10250" width="12" style="319" bestFit="1" customWidth="1"/>
    <col min="10251" max="10251" width="10.5" style="319" bestFit="1" customWidth="1"/>
    <col min="10252" max="10252" width="12" style="319" bestFit="1" customWidth="1"/>
    <col min="10253" max="10253" width="10.5" style="319" bestFit="1" customWidth="1"/>
    <col min="10254" max="10254" width="12" style="319" bestFit="1" customWidth="1"/>
    <col min="10255" max="10255" width="18.375" style="319" bestFit="1" customWidth="1"/>
    <col min="10256" max="10256" width="12" style="319" bestFit="1" customWidth="1"/>
    <col min="10257" max="10257" width="10.5" style="319" bestFit="1" customWidth="1"/>
    <col min="10258" max="10258" width="12" style="319" bestFit="1" customWidth="1"/>
    <col min="10259" max="10259" width="13.375" style="319" customWidth="1"/>
    <col min="10260" max="10260" width="12.75" style="319" customWidth="1"/>
    <col min="10261" max="10261" width="15.875" style="319" customWidth="1"/>
    <col min="10262" max="10496" width="9" style="319"/>
    <col min="10497" max="10497" width="37.5" style="319" customWidth="1"/>
    <col min="10498" max="10498" width="20.5" style="319" bestFit="1" customWidth="1"/>
    <col min="10499" max="10499" width="12.375" style="319" customWidth="1"/>
    <col min="10500" max="10500" width="14.625" style="319" bestFit="1" customWidth="1"/>
    <col min="10501" max="10501" width="11.125" style="319" bestFit="1" customWidth="1"/>
    <col min="10502" max="10502" width="14.625" style="319" bestFit="1" customWidth="1"/>
    <col min="10503" max="10503" width="10.5" style="319" bestFit="1" customWidth="1"/>
    <col min="10504" max="10504" width="12" style="319" bestFit="1" customWidth="1"/>
    <col min="10505" max="10505" width="10.5" style="319" bestFit="1" customWidth="1"/>
    <col min="10506" max="10506" width="12" style="319" bestFit="1" customWidth="1"/>
    <col min="10507" max="10507" width="10.5" style="319" bestFit="1" customWidth="1"/>
    <col min="10508" max="10508" width="12" style="319" bestFit="1" customWidth="1"/>
    <col min="10509" max="10509" width="10.5" style="319" bestFit="1" customWidth="1"/>
    <col min="10510" max="10510" width="12" style="319" bestFit="1" customWidth="1"/>
    <col min="10511" max="10511" width="18.375" style="319" bestFit="1" customWidth="1"/>
    <col min="10512" max="10512" width="12" style="319" bestFit="1" customWidth="1"/>
    <col min="10513" max="10513" width="10.5" style="319" bestFit="1" customWidth="1"/>
    <col min="10514" max="10514" width="12" style="319" bestFit="1" customWidth="1"/>
    <col min="10515" max="10515" width="13.375" style="319" customWidth="1"/>
    <col min="10516" max="10516" width="12.75" style="319" customWidth="1"/>
    <col min="10517" max="10517" width="15.875" style="319" customWidth="1"/>
    <col min="10518" max="10752" width="9" style="319"/>
    <col min="10753" max="10753" width="37.5" style="319" customWidth="1"/>
    <col min="10754" max="10754" width="20.5" style="319" bestFit="1" customWidth="1"/>
    <col min="10755" max="10755" width="12.375" style="319" customWidth="1"/>
    <col min="10756" max="10756" width="14.625" style="319" bestFit="1" customWidth="1"/>
    <col min="10757" max="10757" width="11.125" style="319" bestFit="1" customWidth="1"/>
    <col min="10758" max="10758" width="14.625" style="319" bestFit="1" customWidth="1"/>
    <col min="10759" max="10759" width="10.5" style="319" bestFit="1" customWidth="1"/>
    <col min="10760" max="10760" width="12" style="319" bestFit="1" customWidth="1"/>
    <col min="10761" max="10761" width="10.5" style="319" bestFit="1" customWidth="1"/>
    <col min="10762" max="10762" width="12" style="319" bestFit="1" customWidth="1"/>
    <col min="10763" max="10763" width="10.5" style="319" bestFit="1" customWidth="1"/>
    <col min="10764" max="10764" width="12" style="319" bestFit="1" customWidth="1"/>
    <col min="10765" max="10765" width="10.5" style="319" bestFit="1" customWidth="1"/>
    <col min="10766" max="10766" width="12" style="319" bestFit="1" customWidth="1"/>
    <col min="10767" max="10767" width="18.375" style="319" bestFit="1" customWidth="1"/>
    <col min="10768" max="10768" width="12" style="319" bestFit="1" customWidth="1"/>
    <col min="10769" max="10769" width="10.5" style="319" bestFit="1" customWidth="1"/>
    <col min="10770" max="10770" width="12" style="319" bestFit="1" customWidth="1"/>
    <col min="10771" max="10771" width="13.375" style="319" customWidth="1"/>
    <col min="10772" max="10772" width="12.75" style="319" customWidth="1"/>
    <col min="10773" max="10773" width="15.875" style="319" customWidth="1"/>
    <col min="10774" max="11008" width="9" style="319"/>
    <col min="11009" max="11009" width="37.5" style="319" customWidth="1"/>
    <col min="11010" max="11010" width="20.5" style="319" bestFit="1" customWidth="1"/>
    <col min="11011" max="11011" width="12.375" style="319" customWidth="1"/>
    <col min="11012" max="11012" width="14.625" style="319" bestFit="1" customWidth="1"/>
    <col min="11013" max="11013" width="11.125" style="319" bestFit="1" customWidth="1"/>
    <col min="11014" max="11014" width="14.625" style="319" bestFit="1" customWidth="1"/>
    <col min="11015" max="11015" width="10.5" style="319" bestFit="1" customWidth="1"/>
    <col min="11016" max="11016" width="12" style="319" bestFit="1" customWidth="1"/>
    <col min="11017" max="11017" width="10.5" style="319" bestFit="1" customWidth="1"/>
    <col min="11018" max="11018" width="12" style="319" bestFit="1" customWidth="1"/>
    <col min="11019" max="11019" width="10.5" style="319" bestFit="1" customWidth="1"/>
    <col min="11020" max="11020" width="12" style="319" bestFit="1" customWidth="1"/>
    <col min="11021" max="11021" width="10.5" style="319" bestFit="1" customWidth="1"/>
    <col min="11022" max="11022" width="12" style="319" bestFit="1" customWidth="1"/>
    <col min="11023" max="11023" width="18.375" style="319" bestFit="1" customWidth="1"/>
    <col min="11024" max="11024" width="12" style="319" bestFit="1" customWidth="1"/>
    <col min="11025" max="11025" width="10.5" style="319" bestFit="1" customWidth="1"/>
    <col min="11026" max="11026" width="12" style="319" bestFit="1" customWidth="1"/>
    <col min="11027" max="11027" width="13.375" style="319" customWidth="1"/>
    <col min="11028" max="11028" width="12.75" style="319" customWidth="1"/>
    <col min="11029" max="11029" width="15.875" style="319" customWidth="1"/>
    <col min="11030" max="11264" width="9" style="319"/>
    <col min="11265" max="11265" width="37.5" style="319" customWidth="1"/>
    <col min="11266" max="11266" width="20.5" style="319" bestFit="1" customWidth="1"/>
    <col min="11267" max="11267" width="12.375" style="319" customWidth="1"/>
    <col min="11268" max="11268" width="14.625" style="319" bestFit="1" customWidth="1"/>
    <col min="11269" max="11269" width="11.125" style="319" bestFit="1" customWidth="1"/>
    <col min="11270" max="11270" width="14.625" style="319" bestFit="1" customWidth="1"/>
    <col min="11271" max="11271" width="10.5" style="319" bestFit="1" customWidth="1"/>
    <col min="11272" max="11272" width="12" style="319" bestFit="1" customWidth="1"/>
    <col min="11273" max="11273" width="10.5" style="319" bestFit="1" customWidth="1"/>
    <col min="11274" max="11274" width="12" style="319" bestFit="1" customWidth="1"/>
    <col min="11275" max="11275" width="10.5" style="319" bestFit="1" customWidth="1"/>
    <col min="11276" max="11276" width="12" style="319" bestFit="1" customWidth="1"/>
    <col min="11277" max="11277" width="10.5" style="319" bestFit="1" customWidth="1"/>
    <col min="11278" max="11278" width="12" style="319" bestFit="1" customWidth="1"/>
    <col min="11279" max="11279" width="18.375" style="319" bestFit="1" customWidth="1"/>
    <col min="11280" max="11280" width="12" style="319" bestFit="1" customWidth="1"/>
    <col min="11281" max="11281" width="10.5" style="319" bestFit="1" customWidth="1"/>
    <col min="11282" max="11282" width="12" style="319" bestFit="1" customWidth="1"/>
    <col min="11283" max="11283" width="13.375" style="319" customWidth="1"/>
    <col min="11284" max="11284" width="12.75" style="319" customWidth="1"/>
    <col min="11285" max="11285" width="15.875" style="319" customWidth="1"/>
    <col min="11286" max="11520" width="9" style="319"/>
    <col min="11521" max="11521" width="37.5" style="319" customWidth="1"/>
    <col min="11522" max="11522" width="20.5" style="319" bestFit="1" customWidth="1"/>
    <col min="11523" max="11523" width="12.375" style="319" customWidth="1"/>
    <col min="11524" max="11524" width="14.625" style="319" bestFit="1" customWidth="1"/>
    <col min="11525" max="11525" width="11.125" style="319" bestFit="1" customWidth="1"/>
    <col min="11526" max="11526" width="14.625" style="319" bestFit="1" customWidth="1"/>
    <col min="11527" max="11527" width="10.5" style="319" bestFit="1" customWidth="1"/>
    <col min="11528" max="11528" width="12" style="319" bestFit="1" customWidth="1"/>
    <col min="11529" max="11529" width="10.5" style="319" bestFit="1" customWidth="1"/>
    <col min="11530" max="11530" width="12" style="319" bestFit="1" customWidth="1"/>
    <col min="11531" max="11531" width="10.5" style="319" bestFit="1" customWidth="1"/>
    <col min="11532" max="11532" width="12" style="319" bestFit="1" customWidth="1"/>
    <col min="11533" max="11533" width="10.5" style="319" bestFit="1" customWidth="1"/>
    <col min="11534" max="11534" width="12" style="319" bestFit="1" customWidth="1"/>
    <col min="11535" max="11535" width="18.375" style="319" bestFit="1" customWidth="1"/>
    <col min="11536" max="11536" width="12" style="319" bestFit="1" customWidth="1"/>
    <col min="11537" max="11537" width="10.5" style="319" bestFit="1" customWidth="1"/>
    <col min="11538" max="11538" width="12" style="319" bestFit="1" customWidth="1"/>
    <col min="11539" max="11539" width="13.375" style="319" customWidth="1"/>
    <col min="11540" max="11540" width="12.75" style="319" customWidth="1"/>
    <col min="11541" max="11541" width="15.875" style="319" customWidth="1"/>
    <col min="11542" max="11776" width="9" style="319"/>
    <col min="11777" max="11777" width="37.5" style="319" customWidth="1"/>
    <col min="11778" max="11778" width="20.5" style="319" bestFit="1" customWidth="1"/>
    <col min="11779" max="11779" width="12.375" style="319" customWidth="1"/>
    <col min="11780" max="11780" width="14.625" style="319" bestFit="1" customWidth="1"/>
    <col min="11781" max="11781" width="11.125" style="319" bestFit="1" customWidth="1"/>
    <col min="11782" max="11782" width="14.625" style="319" bestFit="1" customWidth="1"/>
    <col min="11783" max="11783" width="10.5" style="319" bestFit="1" customWidth="1"/>
    <col min="11784" max="11784" width="12" style="319" bestFit="1" customWidth="1"/>
    <col min="11785" max="11785" width="10.5" style="319" bestFit="1" customWidth="1"/>
    <col min="11786" max="11786" width="12" style="319" bestFit="1" customWidth="1"/>
    <col min="11787" max="11787" width="10.5" style="319" bestFit="1" customWidth="1"/>
    <col min="11788" max="11788" width="12" style="319" bestFit="1" customWidth="1"/>
    <col min="11789" max="11789" width="10.5" style="319" bestFit="1" customWidth="1"/>
    <col min="11790" max="11790" width="12" style="319" bestFit="1" customWidth="1"/>
    <col min="11791" max="11791" width="18.375" style="319" bestFit="1" customWidth="1"/>
    <col min="11792" max="11792" width="12" style="319" bestFit="1" customWidth="1"/>
    <col min="11793" max="11793" width="10.5" style="319" bestFit="1" customWidth="1"/>
    <col min="11794" max="11794" width="12" style="319" bestFit="1" customWidth="1"/>
    <col min="11795" max="11795" width="13.375" style="319" customWidth="1"/>
    <col min="11796" max="11796" width="12.75" style="319" customWidth="1"/>
    <col min="11797" max="11797" width="15.875" style="319" customWidth="1"/>
    <col min="11798" max="12032" width="9" style="319"/>
    <col min="12033" max="12033" width="37.5" style="319" customWidth="1"/>
    <col min="12034" max="12034" width="20.5" style="319" bestFit="1" customWidth="1"/>
    <col min="12035" max="12035" width="12.375" style="319" customWidth="1"/>
    <col min="12036" max="12036" width="14.625" style="319" bestFit="1" customWidth="1"/>
    <col min="12037" max="12037" width="11.125" style="319" bestFit="1" customWidth="1"/>
    <col min="12038" max="12038" width="14.625" style="319" bestFit="1" customWidth="1"/>
    <col min="12039" max="12039" width="10.5" style="319" bestFit="1" customWidth="1"/>
    <col min="12040" max="12040" width="12" style="319" bestFit="1" customWidth="1"/>
    <col min="12041" max="12041" width="10.5" style="319" bestFit="1" customWidth="1"/>
    <col min="12042" max="12042" width="12" style="319" bestFit="1" customWidth="1"/>
    <col min="12043" max="12043" width="10.5" style="319" bestFit="1" customWidth="1"/>
    <col min="12044" max="12044" width="12" style="319" bestFit="1" customWidth="1"/>
    <col min="12045" max="12045" width="10.5" style="319" bestFit="1" customWidth="1"/>
    <col min="12046" max="12046" width="12" style="319" bestFit="1" customWidth="1"/>
    <col min="12047" max="12047" width="18.375" style="319" bestFit="1" customWidth="1"/>
    <col min="12048" max="12048" width="12" style="319" bestFit="1" customWidth="1"/>
    <col min="12049" max="12049" width="10.5" style="319" bestFit="1" customWidth="1"/>
    <col min="12050" max="12050" width="12" style="319" bestFit="1" customWidth="1"/>
    <col min="12051" max="12051" width="13.375" style="319" customWidth="1"/>
    <col min="12052" max="12052" width="12.75" style="319" customWidth="1"/>
    <col min="12053" max="12053" width="15.875" style="319" customWidth="1"/>
    <col min="12054" max="12288" width="9" style="319"/>
    <col min="12289" max="12289" width="37.5" style="319" customWidth="1"/>
    <col min="12290" max="12290" width="20.5" style="319" bestFit="1" customWidth="1"/>
    <col min="12291" max="12291" width="12.375" style="319" customWidth="1"/>
    <col min="12292" max="12292" width="14.625" style="319" bestFit="1" customWidth="1"/>
    <col min="12293" max="12293" width="11.125" style="319" bestFit="1" customWidth="1"/>
    <col min="12294" max="12294" width="14.625" style="319" bestFit="1" customWidth="1"/>
    <col min="12295" max="12295" width="10.5" style="319" bestFit="1" customWidth="1"/>
    <col min="12296" max="12296" width="12" style="319" bestFit="1" customWidth="1"/>
    <col min="12297" max="12297" width="10.5" style="319" bestFit="1" customWidth="1"/>
    <col min="12298" max="12298" width="12" style="319" bestFit="1" customWidth="1"/>
    <col min="12299" max="12299" width="10.5" style="319" bestFit="1" customWidth="1"/>
    <col min="12300" max="12300" width="12" style="319" bestFit="1" customWidth="1"/>
    <col min="12301" max="12301" width="10.5" style="319" bestFit="1" customWidth="1"/>
    <col min="12302" max="12302" width="12" style="319" bestFit="1" customWidth="1"/>
    <col min="12303" max="12303" width="18.375" style="319" bestFit="1" customWidth="1"/>
    <col min="12304" max="12304" width="12" style="319" bestFit="1" customWidth="1"/>
    <col min="12305" max="12305" width="10.5" style="319" bestFit="1" customWidth="1"/>
    <col min="12306" max="12306" width="12" style="319" bestFit="1" customWidth="1"/>
    <col min="12307" max="12307" width="13.375" style="319" customWidth="1"/>
    <col min="12308" max="12308" width="12.75" style="319" customWidth="1"/>
    <col min="12309" max="12309" width="15.875" style="319" customWidth="1"/>
    <col min="12310" max="12544" width="9" style="319"/>
    <col min="12545" max="12545" width="37.5" style="319" customWidth="1"/>
    <col min="12546" max="12546" width="20.5" style="319" bestFit="1" customWidth="1"/>
    <col min="12547" max="12547" width="12.375" style="319" customWidth="1"/>
    <col min="12548" max="12548" width="14.625" style="319" bestFit="1" customWidth="1"/>
    <col min="12549" max="12549" width="11.125" style="319" bestFit="1" customWidth="1"/>
    <col min="12550" max="12550" width="14.625" style="319" bestFit="1" customWidth="1"/>
    <col min="12551" max="12551" width="10.5" style="319" bestFit="1" customWidth="1"/>
    <col min="12552" max="12552" width="12" style="319" bestFit="1" customWidth="1"/>
    <col min="12553" max="12553" width="10.5" style="319" bestFit="1" customWidth="1"/>
    <col min="12554" max="12554" width="12" style="319" bestFit="1" customWidth="1"/>
    <col min="12555" max="12555" width="10.5" style="319" bestFit="1" customWidth="1"/>
    <col min="12556" max="12556" width="12" style="319" bestFit="1" customWidth="1"/>
    <col min="12557" max="12557" width="10.5" style="319" bestFit="1" customWidth="1"/>
    <col min="12558" max="12558" width="12" style="319" bestFit="1" customWidth="1"/>
    <col min="12559" max="12559" width="18.375" style="319" bestFit="1" customWidth="1"/>
    <col min="12560" max="12560" width="12" style="319" bestFit="1" customWidth="1"/>
    <col min="12561" max="12561" width="10.5" style="319" bestFit="1" customWidth="1"/>
    <col min="12562" max="12562" width="12" style="319" bestFit="1" customWidth="1"/>
    <col min="12563" max="12563" width="13.375" style="319" customWidth="1"/>
    <col min="12564" max="12564" width="12.75" style="319" customWidth="1"/>
    <col min="12565" max="12565" width="15.875" style="319" customWidth="1"/>
    <col min="12566" max="12800" width="9" style="319"/>
    <col min="12801" max="12801" width="37.5" style="319" customWidth="1"/>
    <col min="12802" max="12802" width="20.5" style="319" bestFit="1" customWidth="1"/>
    <col min="12803" max="12803" width="12.375" style="319" customWidth="1"/>
    <col min="12804" max="12804" width="14.625" style="319" bestFit="1" customWidth="1"/>
    <col min="12805" max="12805" width="11.125" style="319" bestFit="1" customWidth="1"/>
    <col min="12806" max="12806" width="14.625" style="319" bestFit="1" customWidth="1"/>
    <col min="12807" max="12807" width="10.5" style="319" bestFit="1" customWidth="1"/>
    <col min="12808" max="12808" width="12" style="319" bestFit="1" customWidth="1"/>
    <col min="12809" max="12809" width="10.5" style="319" bestFit="1" customWidth="1"/>
    <col min="12810" max="12810" width="12" style="319" bestFit="1" customWidth="1"/>
    <col min="12811" max="12811" width="10.5" style="319" bestFit="1" customWidth="1"/>
    <col min="12812" max="12812" width="12" style="319" bestFit="1" customWidth="1"/>
    <col min="12813" max="12813" width="10.5" style="319" bestFit="1" customWidth="1"/>
    <col min="12814" max="12814" width="12" style="319" bestFit="1" customWidth="1"/>
    <col min="12815" max="12815" width="18.375" style="319" bestFit="1" customWidth="1"/>
    <col min="12816" max="12816" width="12" style="319" bestFit="1" customWidth="1"/>
    <col min="12817" max="12817" width="10.5" style="319" bestFit="1" customWidth="1"/>
    <col min="12818" max="12818" width="12" style="319" bestFit="1" customWidth="1"/>
    <col min="12819" max="12819" width="13.375" style="319" customWidth="1"/>
    <col min="12820" max="12820" width="12.75" style="319" customWidth="1"/>
    <col min="12821" max="12821" width="15.875" style="319" customWidth="1"/>
    <col min="12822" max="13056" width="9" style="319"/>
    <col min="13057" max="13057" width="37.5" style="319" customWidth="1"/>
    <col min="13058" max="13058" width="20.5" style="319" bestFit="1" customWidth="1"/>
    <col min="13059" max="13059" width="12.375" style="319" customWidth="1"/>
    <col min="13060" max="13060" width="14.625" style="319" bestFit="1" customWidth="1"/>
    <col min="13061" max="13061" width="11.125" style="319" bestFit="1" customWidth="1"/>
    <col min="13062" max="13062" width="14.625" style="319" bestFit="1" customWidth="1"/>
    <col min="13063" max="13063" width="10.5" style="319" bestFit="1" customWidth="1"/>
    <col min="13064" max="13064" width="12" style="319" bestFit="1" customWidth="1"/>
    <col min="13065" max="13065" width="10.5" style="319" bestFit="1" customWidth="1"/>
    <col min="13066" max="13066" width="12" style="319" bestFit="1" customWidth="1"/>
    <col min="13067" max="13067" width="10.5" style="319" bestFit="1" customWidth="1"/>
    <col min="13068" max="13068" width="12" style="319" bestFit="1" customWidth="1"/>
    <col min="13069" max="13069" width="10.5" style="319" bestFit="1" customWidth="1"/>
    <col min="13070" max="13070" width="12" style="319" bestFit="1" customWidth="1"/>
    <col min="13071" max="13071" width="18.375" style="319" bestFit="1" customWidth="1"/>
    <col min="13072" max="13072" width="12" style="319" bestFit="1" customWidth="1"/>
    <col min="13073" max="13073" width="10.5" style="319" bestFit="1" customWidth="1"/>
    <col min="13074" max="13074" width="12" style="319" bestFit="1" customWidth="1"/>
    <col min="13075" max="13075" width="13.375" style="319" customWidth="1"/>
    <col min="13076" max="13076" width="12.75" style="319" customWidth="1"/>
    <col min="13077" max="13077" width="15.875" style="319" customWidth="1"/>
    <col min="13078" max="13312" width="9" style="319"/>
    <col min="13313" max="13313" width="37.5" style="319" customWidth="1"/>
    <col min="13314" max="13314" width="20.5" style="319" bestFit="1" customWidth="1"/>
    <col min="13315" max="13315" width="12.375" style="319" customWidth="1"/>
    <col min="13316" max="13316" width="14.625" style="319" bestFit="1" customWidth="1"/>
    <col min="13317" max="13317" width="11.125" style="319" bestFit="1" customWidth="1"/>
    <col min="13318" max="13318" width="14.625" style="319" bestFit="1" customWidth="1"/>
    <col min="13319" max="13319" width="10.5" style="319" bestFit="1" customWidth="1"/>
    <col min="13320" max="13320" width="12" style="319" bestFit="1" customWidth="1"/>
    <col min="13321" max="13321" width="10.5" style="319" bestFit="1" customWidth="1"/>
    <col min="13322" max="13322" width="12" style="319" bestFit="1" customWidth="1"/>
    <col min="13323" max="13323" width="10.5" style="319" bestFit="1" customWidth="1"/>
    <col min="13324" max="13324" width="12" style="319" bestFit="1" customWidth="1"/>
    <col min="13325" max="13325" width="10.5" style="319" bestFit="1" customWidth="1"/>
    <col min="13326" max="13326" width="12" style="319" bestFit="1" customWidth="1"/>
    <col min="13327" max="13327" width="18.375" style="319" bestFit="1" customWidth="1"/>
    <col min="13328" max="13328" width="12" style="319" bestFit="1" customWidth="1"/>
    <col min="13329" max="13329" width="10.5" style="319" bestFit="1" customWidth="1"/>
    <col min="13330" max="13330" width="12" style="319" bestFit="1" customWidth="1"/>
    <col min="13331" max="13331" width="13.375" style="319" customWidth="1"/>
    <col min="13332" max="13332" width="12.75" style="319" customWidth="1"/>
    <col min="13333" max="13333" width="15.875" style="319" customWidth="1"/>
    <col min="13334" max="13568" width="9" style="319"/>
    <col min="13569" max="13569" width="37.5" style="319" customWidth="1"/>
    <col min="13570" max="13570" width="20.5" style="319" bestFit="1" customWidth="1"/>
    <col min="13571" max="13571" width="12.375" style="319" customWidth="1"/>
    <col min="13572" max="13572" width="14.625" style="319" bestFit="1" customWidth="1"/>
    <col min="13573" max="13573" width="11.125" style="319" bestFit="1" customWidth="1"/>
    <col min="13574" max="13574" width="14.625" style="319" bestFit="1" customWidth="1"/>
    <col min="13575" max="13575" width="10.5" style="319" bestFit="1" customWidth="1"/>
    <col min="13576" max="13576" width="12" style="319" bestFit="1" customWidth="1"/>
    <col min="13577" max="13577" width="10.5" style="319" bestFit="1" customWidth="1"/>
    <col min="13578" max="13578" width="12" style="319" bestFit="1" customWidth="1"/>
    <col min="13579" max="13579" width="10.5" style="319" bestFit="1" customWidth="1"/>
    <col min="13580" max="13580" width="12" style="319" bestFit="1" customWidth="1"/>
    <col min="13581" max="13581" width="10.5" style="319" bestFit="1" customWidth="1"/>
    <col min="13582" max="13582" width="12" style="319" bestFit="1" customWidth="1"/>
    <col min="13583" max="13583" width="18.375" style="319" bestFit="1" customWidth="1"/>
    <col min="13584" max="13584" width="12" style="319" bestFit="1" customWidth="1"/>
    <col min="13585" max="13585" width="10.5" style="319" bestFit="1" customWidth="1"/>
    <col min="13586" max="13586" width="12" style="319" bestFit="1" customWidth="1"/>
    <col min="13587" max="13587" width="13.375" style="319" customWidth="1"/>
    <col min="13588" max="13588" width="12.75" style="319" customWidth="1"/>
    <col min="13589" max="13589" width="15.875" style="319" customWidth="1"/>
    <col min="13590" max="13824" width="9" style="319"/>
    <col min="13825" max="13825" width="37.5" style="319" customWidth="1"/>
    <col min="13826" max="13826" width="20.5" style="319" bestFit="1" customWidth="1"/>
    <col min="13827" max="13827" width="12.375" style="319" customWidth="1"/>
    <col min="13828" max="13828" width="14.625" style="319" bestFit="1" customWidth="1"/>
    <col min="13829" max="13829" width="11.125" style="319" bestFit="1" customWidth="1"/>
    <col min="13830" max="13830" width="14.625" style="319" bestFit="1" customWidth="1"/>
    <col min="13831" max="13831" width="10.5" style="319" bestFit="1" customWidth="1"/>
    <col min="13832" max="13832" width="12" style="319" bestFit="1" customWidth="1"/>
    <col min="13833" max="13833" width="10.5" style="319" bestFit="1" customWidth="1"/>
    <col min="13834" max="13834" width="12" style="319" bestFit="1" customWidth="1"/>
    <col min="13835" max="13835" width="10.5" style="319" bestFit="1" customWidth="1"/>
    <col min="13836" max="13836" width="12" style="319" bestFit="1" customWidth="1"/>
    <col min="13837" max="13837" width="10.5" style="319" bestFit="1" customWidth="1"/>
    <col min="13838" max="13838" width="12" style="319" bestFit="1" customWidth="1"/>
    <col min="13839" max="13839" width="18.375" style="319" bestFit="1" customWidth="1"/>
    <col min="13840" max="13840" width="12" style="319" bestFit="1" customWidth="1"/>
    <col min="13841" max="13841" width="10.5" style="319" bestFit="1" customWidth="1"/>
    <col min="13842" max="13842" width="12" style="319" bestFit="1" customWidth="1"/>
    <col min="13843" max="13843" width="13.375" style="319" customWidth="1"/>
    <col min="13844" max="13844" width="12.75" style="319" customWidth="1"/>
    <col min="13845" max="13845" width="15.875" style="319" customWidth="1"/>
    <col min="13846" max="14080" width="9" style="319"/>
    <col min="14081" max="14081" width="37.5" style="319" customWidth="1"/>
    <col min="14082" max="14082" width="20.5" style="319" bestFit="1" customWidth="1"/>
    <col min="14083" max="14083" width="12.375" style="319" customWidth="1"/>
    <col min="14084" max="14084" width="14.625" style="319" bestFit="1" customWidth="1"/>
    <col min="14085" max="14085" width="11.125" style="319" bestFit="1" customWidth="1"/>
    <col min="14086" max="14086" width="14.625" style="319" bestFit="1" customWidth="1"/>
    <col min="14087" max="14087" width="10.5" style="319" bestFit="1" customWidth="1"/>
    <col min="14088" max="14088" width="12" style="319" bestFit="1" customWidth="1"/>
    <col min="14089" max="14089" width="10.5" style="319" bestFit="1" customWidth="1"/>
    <col min="14090" max="14090" width="12" style="319" bestFit="1" customWidth="1"/>
    <col min="14091" max="14091" width="10.5" style="319" bestFit="1" customWidth="1"/>
    <col min="14092" max="14092" width="12" style="319" bestFit="1" customWidth="1"/>
    <col min="14093" max="14093" width="10.5" style="319" bestFit="1" customWidth="1"/>
    <col min="14094" max="14094" width="12" style="319" bestFit="1" customWidth="1"/>
    <col min="14095" max="14095" width="18.375" style="319" bestFit="1" customWidth="1"/>
    <col min="14096" max="14096" width="12" style="319" bestFit="1" customWidth="1"/>
    <col min="14097" max="14097" width="10.5" style="319" bestFit="1" customWidth="1"/>
    <col min="14098" max="14098" width="12" style="319" bestFit="1" customWidth="1"/>
    <col min="14099" max="14099" width="13.375" style="319" customWidth="1"/>
    <col min="14100" max="14100" width="12.75" style="319" customWidth="1"/>
    <col min="14101" max="14101" width="15.875" style="319" customWidth="1"/>
    <col min="14102" max="14336" width="9" style="319"/>
    <col min="14337" max="14337" width="37.5" style="319" customWidth="1"/>
    <col min="14338" max="14338" width="20.5" style="319" bestFit="1" customWidth="1"/>
    <col min="14339" max="14339" width="12.375" style="319" customWidth="1"/>
    <col min="14340" max="14340" width="14.625" style="319" bestFit="1" customWidth="1"/>
    <col min="14341" max="14341" width="11.125" style="319" bestFit="1" customWidth="1"/>
    <col min="14342" max="14342" width="14.625" style="319" bestFit="1" customWidth="1"/>
    <col min="14343" max="14343" width="10.5" style="319" bestFit="1" customWidth="1"/>
    <col min="14344" max="14344" width="12" style="319" bestFit="1" customWidth="1"/>
    <col min="14345" max="14345" width="10.5" style="319" bestFit="1" customWidth="1"/>
    <col min="14346" max="14346" width="12" style="319" bestFit="1" customWidth="1"/>
    <col min="14347" max="14347" width="10.5" style="319" bestFit="1" customWidth="1"/>
    <col min="14348" max="14348" width="12" style="319" bestFit="1" customWidth="1"/>
    <col min="14349" max="14349" width="10.5" style="319" bestFit="1" customWidth="1"/>
    <col min="14350" max="14350" width="12" style="319" bestFit="1" customWidth="1"/>
    <col min="14351" max="14351" width="18.375" style="319" bestFit="1" customWidth="1"/>
    <col min="14352" max="14352" width="12" style="319" bestFit="1" customWidth="1"/>
    <col min="14353" max="14353" width="10.5" style="319" bestFit="1" customWidth="1"/>
    <col min="14354" max="14354" width="12" style="319" bestFit="1" customWidth="1"/>
    <col min="14355" max="14355" width="13.375" style="319" customWidth="1"/>
    <col min="14356" max="14356" width="12.75" style="319" customWidth="1"/>
    <col min="14357" max="14357" width="15.875" style="319" customWidth="1"/>
    <col min="14358" max="14592" width="9" style="319"/>
    <col min="14593" max="14593" width="37.5" style="319" customWidth="1"/>
    <col min="14594" max="14594" width="20.5" style="319" bestFit="1" customWidth="1"/>
    <col min="14595" max="14595" width="12.375" style="319" customWidth="1"/>
    <col min="14596" max="14596" width="14.625" style="319" bestFit="1" customWidth="1"/>
    <col min="14597" max="14597" width="11.125" style="319" bestFit="1" customWidth="1"/>
    <col min="14598" max="14598" width="14.625" style="319" bestFit="1" customWidth="1"/>
    <col min="14599" max="14599" width="10.5" style="319" bestFit="1" customWidth="1"/>
    <col min="14600" max="14600" width="12" style="319" bestFit="1" customWidth="1"/>
    <col min="14601" max="14601" width="10.5" style="319" bestFit="1" customWidth="1"/>
    <col min="14602" max="14602" width="12" style="319" bestFit="1" customWidth="1"/>
    <col min="14603" max="14603" width="10.5" style="319" bestFit="1" customWidth="1"/>
    <col min="14604" max="14604" width="12" style="319" bestFit="1" customWidth="1"/>
    <col min="14605" max="14605" width="10.5" style="319" bestFit="1" customWidth="1"/>
    <col min="14606" max="14606" width="12" style="319" bestFit="1" customWidth="1"/>
    <col min="14607" max="14607" width="18.375" style="319" bestFit="1" customWidth="1"/>
    <col min="14608" max="14608" width="12" style="319" bestFit="1" customWidth="1"/>
    <col min="14609" max="14609" width="10.5" style="319" bestFit="1" customWidth="1"/>
    <col min="14610" max="14610" width="12" style="319" bestFit="1" customWidth="1"/>
    <col min="14611" max="14611" width="13.375" style="319" customWidth="1"/>
    <col min="14612" max="14612" width="12.75" style="319" customWidth="1"/>
    <col min="14613" max="14613" width="15.875" style="319" customWidth="1"/>
    <col min="14614" max="14848" width="9" style="319"/>
    <col min="14849" max="14849" width="37.5" style="319" customWidth="1"/>
    <col min="14850" max="14850" width="20.5" style="319" bestFit="1" customWidth="1"/>
    <col min="14851" max="14851" width="12.375" style="319" customWidth="1"/>
    <col min="14852" max="14852" width="14.625" style="319" bestFit="1" customWidth="1"/>
    <col min="14853" max="14853" width="11.125" style="319" bestFit="1" customWidth="1"/>
    <col min="14854" max="14854" width="14.625" style="319" bestFit="1" customWidth="1"/>
    <col min="14855" max="14855" width="10.5" style="319" bestFit="1" customWidth="1"/>
    <col min="14856" max="14856" width="12" style="319" bestFit="1" customWidth="1"/>
    <col min="14857" max="14857" width="10.5" style="319" bestFit="1" customWidth="1"/>
    <col min="14858" max="14858" width="12" style="319" bestFit="1" customWidth="1"/>
    <col min="14859" max="14859" width="10.5" style="319" bestFit="1" customWidth="1"/>
    <col min="14860" max="14860" width="12" style="319" bestFit="1" customWidth="1"/>
    <col min="14861" max="14861" width="10.5" style="319" bestFit="1" customWidth="1"/>
    <col min="14862" max="14862" width="12" style="319" bestFit="1" customWidth="1"/>
    <col min="14863" max="14863" width="18.375" style="319" bestFit="1" customWidth="1"/>
    <col min="14864" max="14864" width="12" style="319" bestFit="1" customWidth="1"/>
    <col min="14865" max="14865" width="10.5" style="319" bestFit="1" customWidth="1"/>
    <col min="14866" max="14866" width="12" style="319" bestFit="1" customWidth="1"/>
    <col min="14867" max="14867" width="13.375" style="319" customWidth="1"/>
    <col min="14868" max="14868" width="12.75" style="319" customWidth="1"/>
    <col min="14869" max="14869" width="15.875" style="319" customWidth="1"/>
    <col min="14870" max="15104" width="9" style="319"/>
    <col min="15105" max="15105" width="37.5" style="319" customWidth="1"/>
    <col min="15106" max="15106" width="20.5" style="319" bestFit="1" customWidth="1"/>
    <col min="15107" max="15107" width="12.375" style="319" customWidth="1"/>
    <col min="15108" max="15108" width="14.625" style="319" bestFit="1" customWidth="1"/>
    <col min="15109" max="15109" width="11.125" style="319" bestFit="1" customWidth="1"/>
    <col min="15110" max="15110" width="14.625" style="319" bestFit="1" customWidth="1"/>
    <col min="15111" max="15111" width="10.5" style="319" bestFit="1" customWidth="1"/>
    <col min="15112" max="15112" width="12" style="319" bestFit="1" customWidth="1"/>
    <col min="15113" max="15113" width="10.5" style="319" bestFit="1" customWidth="1"/>
    <col min="15114" max="15114" width="12" style="319" bestFit="1" customWidth="1"/>
    <col min="15115" max="15115" width="10.5" style="319" bestFit="1" customWidth="1"/>
    <col min="15116" max="15116" width="12" style="319" bestFit="1" customWidth="1"/>
    <col min="15117" max="15117" width="10.5" style="319" bestFit="1" customWidth="1"/>
    <col min="15118" max="15118" width="12" style="319" bestFit="1" customWidth="1"/>
    <col min="15119" max="15119" width="18.375" style="319" bestFit="1" customWidth="1"/>
    <col min="15120" max="15120" width="12" style="319" bestFit="1" customWidth="1"/>
    <col min="15121" max="15121" width="10.5" style="319" bestFit="1" customWidth="1"/>
    <col min="15122" max="15122" width="12" style="319" bestFit="1" customWidth="1"/>
    <col min="15123" max="15123" width="13.375" style="319" customWidth="1"/>
    <col min="15124" max="15124" width="12.75" style="319" customWidth="1"/>
    <col min="15125" max="15125" width="15.875" style="319" customWidth="1"/>
    <col min="15126" max="15360" width="9" style="319"/>
    <col min="15361" max="15361" width="37.5" style="319" customWidth="1"/>
    <col min="15362" max="15362" width="20.5" style="319" bestFit="1" customWidth="1"/>
    <col min="15363" max="15363" width="12.375" style="319" customWidth="1"/>
    <col min="15364" max="15364" width="14.625" style="319" bestFit="1" customWidth="1"/>
    <col min="15365" max="15365" width="11.125" style="319" bestFit="1" customWidth="1"/>
    <col min="15366" max="15366" width="14.625" style="319" bestFit="1" customWidth="1"/>
    <col min="15367" max="15367" width="10.5" style="319" bestFit="1" customWidth="1"/>
    <col min="15368" max="15368" width="12" style="319" bestFit="1" customWidth="1"/>
    <col min="15369" max="15369" width="10.5" style="319" bestFit="1" customWidth="1"/>
    <col min="15370" max="15370" width="12" style="319" bestFit="1" customWidth="1"/>
    <col min="15371" max="15371" width="10.5" style="319" bestFit="1" customWidth="1"/>
    <col min="15372" max="15372" width="12" style="319" bestFit="1" customWidth="1"/>
    <col min="15373" max="15373" width="10.5" style="319" bestFit="1" customWidth="1"/>
    <col min="15374" max="15374" width="12" style="319" bestFit="1" customWidth="1"/>
    <col min="15375" max="15375" width="18.375" style="319" bestFit="1" customWidth="1"/>
    <col min="15376" max="15376" width="12" style="319" bestFit="1" customWidth="1"/>
    <col min="15377" max="15377" width="10.5" style="319" bestFit="1" customWidth="1"/>
    <col min="15378" max="15378" width="12" style="319" bestFit="1" customWidth="1"/>
    <col min="15379" max="15379" width="13.375" style="319" customWidth="1"/>
    <col min="15380" max="15380" width="12.75" style="319" customWidth="1"/>
    <col min="15381" max="15381" width="15.875" style="319" customWidth="1"/>
    <col min="15382" max="15616" width="9" style="319"/>
    <col min="15617" max="15617" width="37.5" style="319" customWidth="1"/>
    <col min="15618" max="15618" width="20.5" style="319" bestFit="1" customWidth="1"/>
    <col min="15619" max="15619" width="12.375" style="319" customWidth="1"/>
    <col min="15620" max="15620" width="14.625" style="319" bestFit="1" customWidth="1"/>
    <col min="15621" max="15621" width="11.125" style="319" bestFit="1" customWidth="1"/>
    <col min="15622" max="15622" width="14.625" style="319" bestFit="1" customWidth="1"/>
    <col min="15623" max="15623" width="10.5" style="319" bestFit="1" customWidth="1"/>
    <col min="15624" max="15624" width="12" style="319" bestFit="1" customWidth="1"/>
    <col min="15625" max="15625" width="10.5" style="319" bestFit="1" customWidth="1"/>
    <col min="15626" max="15626" width="12" style="319" bestFit="1" customWidth="1"/>
    <col min="15627" max="15627" width="10.5" style="319" bestFit="1" customWidth="1"/>
    <col min="15628" max="15628" width="12" style="319" bestFit="1" customWidth="1"/>
    <col min="15629" max="15629" width="10.5" style="319" bestFit="1" customWidth="1"/>
    <col min="15630" max="15630" width="12" style="319" bestFit="1" customWidth="1"/>
    <col min="15631" max="15631" width="18.375" style="319" bestFit="1" customWidth="1"/>
    <col min="15632" max="15632" width="12" style="319" bestFit="1" customWidth="1"/>
    <col min="15633" max="15633" width="10.5" style="319" bestFit="1" customWidth="1"/>
    <col min="15634" max="15634" width="12" style="319" bestFit="1" customWidth="1"/>
    <col min="15635" max="15635" width="13.375" style="319" customWidth="1"/>
    <col min="15636" max="15636" width="12.75" style="319" customWidth="1"/>
    <col min="15637" max="15637" width="15.875" style="319" customWidth="1"/>
    <col min="15638" max="15872" width="9" style="319"/>
    <col min="15873" max="15873" width="37.5" style="319" customWidth="1"/>
    <col min="15874" max="15874" width="20.5" style="319" bestFit="1" customWidth="1"/>
    <col min="15875" max="15875" width="12.375" style="319" customWidth="1"/>
    <col min="15876" max="15876" width="14.625" style="319" bestFit="1" customWidth="1"/>
    <col min="15877" max="15877" width="11.125" style="319" bestFit="1" customWidth="1"/>
    <col min="15878" max="15878" width="14.625" style="319" bestFit="1" customWidth="1"/>
    <col min="15879" max="15879" width="10.5" style="319" bestFit="1" customWidth="1"/>
    <col min="15880" max="15880" width="12" style="319" bestFit="1" customWidth="1"/>
    <col min="15881" max="15881" width="10.5" style="319" bestFit="1" customWidth="1"/>
    <col min="15882" max="15882" width="12" style="319" bestFit="1" customWidth="1"/>
    <col min="15883" max="15883" width="10.5" style="319" bestFit="1" customWidth="1"/>
    <col min="15884" max="15884" width="12" style="319" bestFit="1" customWidth="1"/>
    <col min="15885" max="15885" width="10.5" style="319" bestFit="1" customWidth="1"/>
    <col min="15886" max="15886" width="12" style="319" bestFit="1" customWidth="1"/>
    <col min="15887" max="15887" width="18.375" style="319" bestFit="1" customWidth="1"/>
    <col min="15888" max="15888" width="12" style="319" bestFit="1" customWidth="1"/>
    <col min="15889" max="15889" width="10.5" style="319" bestFit="1" customWidth="1"/>
    <col min="15890" max="15890" width="12" style="319" bestFit="1" customWidth="1"/>
    <col min="15891" max="15891" width="13.375" style="319" customWidth="1"/>
    <col min="15892" max="15892" width="12.75" style="319" customWidth="1"/>
    <col min="15893" max="15893" width="15.875" style="319" customWidth="1"/>
    <col min="15894" max="16128" width="9" style="319"/>
    <col min="16129" max="16129" width="37.5" style="319" customWidth="1"/>
    <col min="16130" max="16130" width="20.5" style="319" bestFit="1" customWidth="1"/>
    <col min="16131" max="16131" width="12.375" style="319" customWidth="1"/>
    <col min="16132" max="16132" width="14.625" style="319" bestFit="1" customWidth="1"/>
    <col min="16133" max="16133" width="11.125" style="319" bestFit="1" customWidth="1"/>
    <col min="16134" max="16134" width="14.625" style="319" bestFit="1" customWidth="1"/>
    <col min="16135" max="16135" width="10.5" style="319" bestFit="1" customWidth="1"/>
    <col min="16136" max="16136" width="12" style="319" bestFit="1" customWidth="1"/>
    <col min="16137" max="16137" width="10.5" style="319" bestFit="1" customWidth="1"/>
    <col min="16138" max="16138" width="12" style="319" bestFit="1" customWidth="1"/>
    <col min="16139" max="16139" width="10.5" style="319" bestFit="1" customWidth="1"/>
    <col min="16140" max="16140" width="12" style="319" bestFit="1" customWidth="1"/>
    <col min="16141" max="16141" width="10.5" style="319" bestFit="1" customWidth="1"/>
    <col min="16142" max="16142" width="12" style="319" bestFit="1" customWidth="1"/>
    <col min="16143" max="16143" width="18.375" style="319" bestFit="1" customWidth="1"/>
    <col min="16144" max="16144" width="12" style="319" bestFit="1" customWidth="1"/>
    <col min="16145" max="16145" width="10.5" style="319" bestFit="1" customWidth="1"/>
    <col min="16146" max="16146" width="12" style="319" bestFit="1" customWidth="1"/>
    <col min="16147" max="16147" width="13.375" style="319" customWidth="1"/>
    <col min="16148" max="16148" width="12.75" style="319" customWidth="1"/>
    <col min="16149" max="16149" width="15.875" style="319" customWidth="1"/>
    <col min="16150" max="16384" width="9" style="319"/>
  </cols>
  <sheetData>
    <row r="1" spans="1:22" ht="24" x14ac:dyDescent="0.55000000000000004">
      <c r="A1" s="318" t="s">
        <v>1711</v>
      </c>
      <c r="B1" s="318"/>
      <c r="C1" s="318"/>
      <c r="D1" s="318"/>
      <c r="E1" s="318"/>
      <c r="F1" s="318"/>
      <c r="G1" s="318"/>
    </row>
    <row r="3" spans="1:22" x14ac:dyDescent="0.25">
      <c r="A3" s="319" t="s">
        <v>1764</v>
      </c>
    </row>
    <row r="4" spans="1:22" ht="24" x14ac:dyDescent="0.55000000000000004">
      <c r="A4" s="485" t="s">
        <v>756</v>
      </c>
      <c r="B4" s="483" t="s">
        <v>1712</v>
      </c>
      <c r="C4" s="484"/>
      <c r="D4" s="483" t="s">
        <v>1713</v>
      </c>
      <c r="E4" s="484"/>
      <c r="F4" s="483" t="s">
        <v>1714</v>
      </c>
      <c r="G4" s="484"/>
      <c r="H4" s="483" t="s">
        <v>1715</v>
      </c>
      <c r="I4" s="484"/>
      <c r="J4" s="483" t="s">
        <v>1716</v>
      </c>
      <c r="K4" s="484"/>
      <c r="L4" s="483" t="s">
        <v>1717</v>
      </c>
      <c r="M4" s="484"/>
      <c r="N4" s="483" t="s">
        <v>1718</v>
      </c>
      <c r="O4" s="484"/>
      <c r="P4" s="483" t="s">
        <v>1719</v>
      </c>
      <c r="Q4" s="484"/>
      <c r="R4" s="483" t="s">
        <v>1720</v>
      </c>
      <c r="S4" s="484"/>
      <c r="T4" s="131"/>
      <c r="U4" s="131"/>
      <c r="V4" s="131"/>
    </row>
    <row r="5" spans="1:22" ht="72" x14ac:dyDescent="0.55000000000000004">
      <c r="A5" s="485"/>
      <c r="B5" s="340" t="s">
        <v>1721</v>
      </c>
      <c r="C5" s="340" t="s">
        <v>1722</v>
      </c>
      <c r="D5" s="340" t="s">
        <v>1721</v>
      </c>
      <c r="E5" s="340" t="s">
        <v>1722</v>
      </c>
      <c r="F5" s="340" t="s">
        <v>1721</v>
      </c>
      <c r="G5" s="340" t="s">
        <v>1722</v>
      </c>
      <c r="H5" s="340" t="s">
        <v>1721</v>
      </c>
      <c r="I5" s="340" t="s">
        <v>1722</v>
      </c>
      <c r="J5" s="340" t="s">
        <v>1721</v>
      </c>
      <c r="K5" s="340" t="s">
        <v>1722</v>
      </c>
      <c r="L5" s="340" t="s">
        <v>1721</v>
      </c>
      <c r="M5" s="340" t="s">
        <v>1722</v>
      </c>
      <c r="N5" s="340" t="s">
        <v>1721</v>
      </c>
      <c r="O5" s="340" t="s">
        <v>1722</v>
      </c>
      <c r="P5" s="340" t="s">
        <v>1721</v>
      </c>
      <c r="Q5" s="340" t="s">
        <v>1722</v>
      </c>
      <c r="R5" s="340" t="s">
        <v>1721</v>
      </c>
      <c r="S5" s="340" t="s">
        <v>1722</v>
      </c>
      <c r="T5" s="131"/>
      <c r="U5" s="131"/>
      <c r="V5" s="131"/>
    </row>
    <row r="6" spans="1:22" ht="24" x14ac:dyDescent="0.55000000000000004">
      <c r="A6" s="369" t="s">
        <v>1765</v>
      </c>
      <c r="B6" s="164">
        <v>9</v>
      </c>
      <c r="C6" s="23">
        <v>64800</v>
      </c>
      <c r="D6" s="164">
        <v>2</v>
      </c>
      <c r="E6" s="23">
        <v>58500</v>
      </c>
      <c r="F6" s="164"/>
      <c r="G6" s="38"/>
      <c r="H6" s="164"/>
      <c r="I6" s="38"/>
      <c r="J6" s="164"/>
      <c r="K6" s="38"/>
      <c r="L6" s="164"/>
      <c r="M6" s="38"/>
      <c r="N6" s="164">
        <v>8</v>
      </c>
      <c r="O6" s="23">
        <v>198000</v>
      </c>
      <c r="P6" s="164"/>
      <c r="Q6" s="38"/>
      <c r="R6" s="164"/>
      <c r="S6" s="23">
        <f>+C6+E6+O6</f>
        <v>321300</v>
      </c>
      <c r="T6" s="131"/>
      <c r="U6" s="27"/>
      <c r="V6" s="131"/>
    </row>
    <row r="7" spans="1:22" ht="24" x14ac:dyDescent="0.55000000000000004">
      <c r="A7" s="369" t="s">
        <v>1766</v>
      </c>
      <c r="B7" s="164"/>
      <c r="C7" s="23"/>
      <c r="D7" s="164">
        <v>6</v>
      </c>
      <c r="E7" s="23">
        <v>55400</v>
      </c>
      <c r="F7" s="164"/>
      <c r="G7" s="38"/>
      <c r="H7" s="164"/>
      <c r="I7" s="38"/>
      <c r="J7" s="164"/>
      <c r="K7" s="38"/>
      <c r="L7" s="164"/>
      <c r="M7" s="38"/>
      <c r="N7" s="164">
        <v>9</v>
      </c>
      <c r="O7" s="23">
        <v>92000</v>
      </c>
      <c r="P7" s="164"/>
      <c r="Q7" s="38"/>
      <c r="R7" s="164"/>
      <c r="S7" s="23">
        <f>+E7+O7</f>
        <v>147400</v>
      </c>
      <c r="T7" s="131"/>
      <c r="U7" s="27"/>
      <c r="V7" s="131"/>
    </row>
    <row r="8" spans="1:22" ht="24" x14ac:dyDescent="0.55000000000000004">
      <c r="A8" s="369" t="s">
        <v>1767</v>
      </c>
      <c r="B8" s="164">
        <v>5</v>
      </c>
      <c r="C8" s="23">
        <v>69500</v>
      </c>
      <c r="D8" s="164">
        <v>1</v>
      </c>
      <c r="E8" s="23">
        <v>32000</v>
      </c>
      <c r="F8" s="164"/>
      <c r="G8" s="23"/>
      <c r="H8" s="164"/>
      <c r="I8" s="23"/>
      <c r="J8" s="164"/>
      <c r="K8" s="38"/>
      <c r="L8" s="164"/>
      <c r="M8" s="23"/>
      <c r="N8" s="164"/>
      <c r="O8" s="23"/>
      <c r="P8" s="164"/>
      <c r="Q8" s="38"/>
      <c r="R8" s="164"/>
      <c r="S8" s="23">
        <f>+C8+E8</f>
        <v>101500</v>
      </c>
      <c r="T8" s="131"/>
      <c r="U8" s="27"/>
      <c r="V8" s="131"/>
    </row>
    <row r="9" spans="1:22" ht="24" x14ac:dyDescent="0.55000000000000004">
      <c r="A9" s="369" t="s">
        <v>1768</v>
      </c>
      <c r="B9" s="164"/>
      <c r="C9" s="23"/>
      <c r="D9" s="164"/>
      <c r="E9" s="23"/>
      <c r="F9" s="164"/>
      <c r="G9" s="23"/>
      <c r="H9" s="164"/>
      <c r="I9" s="23"/>
      <c r="J9" s="164"/>
      <c r="K9" s="23"/>
      <c r="L9" s="164"/>
      <c r="M9" s="23"/>
      <c r="N9" s="164">
        <v>1</v>
      </c>
      <c r="O9" s="23">
        <v>45000</v>
      </c>
      <c r="P9" s="164"/>
      <c r="Q9" s="23"/>
      <c r="R9" s="164"/>
      <c r="S9" s="23">
        <f>+O9</f>
        <v>45000</v>
      </c>
      <c r="T9" s="131"/>
      <c r="U9" s="27"/>
      <c r="V9" s="131"/>
    </row>
    <row r="10" spans="1:22" ht="24" x14ac:dyDescent="0.55000000000000004">
      <c r="A10" s="369" t="s">
        <v>1769</v>
      </c>
      <c r="B10" s="164"/>
      <c r="C10" s="23"/>
      <c r="D10" s="164"/>
      <c r="E10" s="23"/>
      <c r="F10" s="164"/>
      <c r="G10" s="23"/>
      <c r="H10" s="164"/>
      <c r="I10" s="23"/>
      <c r="J10" s="164"/>
      <c r="K10" s="23"/>
      <c r="L10" s="164"/>
      <c r="M10" s="23"/>
      <c r="N10" s="164"/>
      <c r="O10" s="23"/>
      <c r="P10" s="164"/>
      <c r="Q10" s="23"/>
      <c r="R10" s="164"/>
      <c r="S10" s="23">
        <f>C10+E10+G10+I10+K10+M10+O10+Q10</f>
        <v>0</v>
      </c>
      <c r="T10" s="131"/>
      <c r="U10" s="27"/>
      <c r="V10" s="131"/>
    </row>
    <row r="11" spans="1:22" ht="24" x14ac:dyDescent="0.55000000000000004">
      <c r="A11" s="369" t="s">
        <v>1770</v>
      </c>
      <c r="B11" s="164"/>
      <c r="C11" s="23"/>
      <c r="D11" s="164"/>
      <c r="E11" s="23"/>
      <c r="F11" s="164"/>
      <c r="G11" s="38"/>
      <c r="H11" s="164"/>
      <c r="I11" s="38"/>
      <c r="J11" s="164"/>
      <c r="K11" s="23"/>
      <c r="L11" s="164"/>
      <c r="M11" s="38"/>
      <c r="N11" s="164"/>
      <c r="O11" s="23"/>
      <c r="P11" s="164"/>
      <c r="Q11" s="23"/>
      <c r="R11" s="164"/>
      <c r="S11" s="23">
        <f>C11+E11+G11+I11+K11+M11+O11+Q11</f>
        <v>0</v>
      </c>
      <c r="T11" s="27"/>
      <c r="U11" s="27"/>
      <c r="V11" s="131"/>
    </row>
    <row r="12" spans="1:22" ht="24" x14ac:dyDescent="0.55000000000000004">
      <c r="A12" s="369" t="s">
        <v>1771</v>
      </c>
      <c r="B12" s="164"/>
      <c r="C12" s="23"/>
      <c r="D12" s="164"/>
      <c r="E12" s="23"/>
      <c r="F12" s="164"/>
      <c r="G12" s="38"/>
      <c r="H12" s="164"/>
      <c r="I12" s="38"/>
      <c r="J12" s="164"/>
      <c r="K12" s="38"/>
      <c r="L12" s="164"/>
      <c r="M12" s="38"/>
      <c r="N12" s="164"/>
      <c r="O12" s="23"/>
      <c r="P12" s="164"/>
      <c r="Q12" s="23"/>
      <c r="R12" s="164"/>
      <c r="S12" s="23">
        <f>C12+E12+G12+I12+K12+M12+O12+Q12</f>
        <v>0</v>
      </c>
      <c r="T12" s="131"/>
      <c r="U12" s="27"/>
      <c r="V12" s="131"/>
    </row>
    <row r="13" spans="1:22" ht="24" x14ac:dyDescent="0.55000000000000004">
      <c r="A13" s="369" t="s">
        <v>1772</v>
      </c>
      <c r="B13" s="370"/>
      <c r="C13" s="370"/>
      <c r="D13" s="164"/>
      <c r="E13" s="23"/>
      <c r="F13" s="164"/>
      <c r="G13" s="38"/>
      <c r="H13" s="164"/>
      <c r="I13" s="23"/>
      <c r="J13" s="164"/>
      <c r="K13" s="23"/>
      <c r="L13" s="164"/>
      <c r="M13" s="38"/>
      <c r="N13" s="164"/>
      <c r="O13" s="23"/>
      <c r="P13" s="164"/>
      <c r="Q13" s="23"/>
      <c r="R13" s="164"/>
      <c r="S13" s="23">
        <v>0</v>
      </c>
      <c r="T13" s="131"/>
      <c r="U13" s="27"/>
      <c r="V13" s="131"/>
    </row>
    <row r="14" spans="1:22" ht="24" x14ac:dyDescent="0.55000000000000004">
      <c r="A14" s="369" t="s">
        <v>1773</v>
      </c>
      <c r="B14" s="164">
        <v>3</v>
      </c>
      <c r="C14" s="23">
        <v>4500</v>
      </c>
      <c r="D14" s="164">
        <v>22</v>
      </c>
      <c r="E14" s="23">
        <v>47600</v>
      </c>
      <c r="F14" s="38"/>
      <c r="G14" s="38"/>
      <c r="H14" s="164">
        <v>4</v>
      </c>
      <c r="I14" s="23">
        <v>14600</v>
      </c>
      <c r="J14" s="38"/>
      <c r="K14" s="38"/>
      <c r="L14" s="38"/>
      <c r="M14" s="38"/>
      <c r="N14" s="164">
        <v>61</v>
      </c>
      <c r="O14" s="23">
        <v>94900</v>
      </c>
      <c r="P14" s="38"/>
      <c r="Q14" s="38"/>
      <c r="R14" s="164"/>
      <c r="S14" s="23">
        <f>+C14+E14+I14+O14</f>
        <v>161600</v>
      </c>
      <c r="T14" s="131"/>
      <c r="U14" s="27"/>
      <c r="V14" s="131"/>
    </row>
    <row r="15" spans="1:22" s="376" customFormat="1" ht="24" x14ac:dyDescent="0.55000000000000004">
      <c r="A15" s="371" t="s">
        <v>666</v>
      </c>
      <c r="B15" s="372">
        <f>SUM(B6:B14)</f>
        <v>17</v>
      </c>
      <c r="C15" s="373">
        <f>SUM(C6:C14)</f>
        <v>138800</v>
      </c>
      <c r="D15" s="372">
        <f>SUM(D6:D14)</f>
        <v>31</v>
      </c>
      <c r="E15" s="373">
        <f>SUM(E6:E14)</f>
        <v>193500</v>
      </c>
      <c r="F15" s="372"/>
      <c r="G15" s="372"/>
      <c r="H15" s="372">
        <f>SUM(H6:H14)</f>
        <v>4</v>
      </c>
      <c r="I15" s="373">
        <f>SUM(I6:I14)</f>
        <v>14600</v>
      </c>
      <c r="J15" s="372"/>
      <c r="K15" s="372"/>
      <c r="L15" s="372"/>
      <c r="M15" s="372"/>
      <c r="N15" s="372">
        <f>SUM(N6:N14)</f>
        <v>79</v>
      </c>
      <c r="O15" s="373">
        <f>SUM(O6:O14)</f>
        <v>429900</v>
      </c>
      <c r="P15" s="372"/>
      <c r="Q15" s="372"/>
      <c r="R15" s="372"/>
      <c r="S15" s="374">
        <f>SUM(S6:S14)</f>
        <v>776800</v>
      </c>
      <c r="T15" s="30"/>
      <c r="U15" s="375"/>
      <c r="V15" s="30"/>
    </row>
    <row r="16" spans="1:22" ht="24" x14ac:dyDescent="0.55000000000000004">
      <c r="A16" s="38"/>
      <c r="B16" s="164"/>
      <c r="C16" s="23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64"/>
      <c r="S16" s="23">
        <f>C16+E16+G16+I16+K16+M16+O16+Q16</f>
        <v>0</v>
      </c>
      <c r="T16" s="377"/>
      <c r="U16" s="27"/>
      <c r="V16" s="131"/>
    </row>
    <row r="17" spans="1:22" ht="9.75" customHeight="1" thickBot="1" x14ac:dyDescent="0.6">
      <c r="A17" s="32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64"/>
      <c r="O17" s="23"/>
      <c r="P17" s="38"/>
      <c r="Q17" s="38"/>
      <c r="R17" s="164"/>
      <c r="S17" s="23">
        <f>C17+E17+G17+I17+K17+M17+O17+Q17</f>
        <v>0</v>
      </c>
      <c r="T17" s="131"/>
      <c r="U17" s="27"/>
      <c r="V17" s="131"/>
    </row>
    <row r="18" spans="1:22" ht="13.5" customHeight="1" thickBot="1" x14ac:dyDescent="0.6">
      <c r="A18" s="131"/>
      <c r="B18" s="378"/>
      <c r="C18" s="322"/>
      <c r="D18" s="379"/>
      <c r="E18" s="322"/>
      <c r="F18" s="322"/>
      <c r="G18" s="322"/>
      <c r="H18" s="380"/>
      <c r="I18" s="322"/>
      <c r="J18" s="322"/>
      <c r="K18" s="322"/>
      <c r="L18" s="322"/>
      <c r="M18" s="322"/>
      <c r="N18" s="322"/>
      <c r="O18" s="322"/>
      <c r="P18" s="322"/>
      <c r="Q18" s="322"/>
      <c r="R18" s="323"/>
      <c r="S18" s="324"/>
      <c r="T18" s="377">
        <f>+B18+D18+H18+N18</f>
        <v>0</v>
      </c>
      <c r="U18" s="131"/>
      <c r="V18" s="131"/>
    </row>
    <row r="19" spans="1:22" ht="24" x14ac:dyDescent="0.55000000000000004">
      <c r="A19" s="131" t="s">
        <v>1774</v>
      </c>
      <c r="B19" s="381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3"/>
      <c r="S19" s="384"/>
      <c r="T19" s="131"/>
      <c r="U19" s="131"/>
      <c r="V19" s="131"/>
    </row>
    <row r="20" spans="1:22" ht="24" x14ac:dyDescent="0.55000000000000004">
      <c r="A20" s="485" t="s">
        <v>756</v>
      </c>
      <c r="B20" s="483" t="s">
        <v>1712</v>
      </c>
      <c r="C20" s="484"/>
      <c r="D20" s="483" t="s">
        <v>1713</v>
      </c>
      <c r="E20" s="484"/>
      <c r="F20" s="483" t="s">
        <v>1714</v>
      </c>
      <c r="G20" s="484"/>
      <c r="H20" s="483" t="s">
        <v>1715</v>
      </c>
      <c r="I20" s="484"/>
      <c r="J20" s="483" t="s">
        <v>1716</v>
      </c>
      <c r="K20" s="484"/>
      <c r="L20" s="483" t="s">
        <v>1717</v>
      </c>
      <c r="M20" s="484"/>
      <c r="N20" s="483" t="s">
        <v>1718</v>
      </c>
      <c r="O20" s="484"/>
      <c r="P20" s="483" t="s">
        <v>1719</v>
      </c>
      <c r="Q20" s="484"/>
      <c r="R20" s="483" t="s">
        <v>1720</v>
      </c>
      <c r="S20" s="484"/>
      <c r="T20" s="131"/>
      <c r="U20" s="131"/>
      <c r="V20" s="131"/>
    </row>
    <row r="21" spans="1:22" ht="72" x14ac:dyDescent="0.25">
      <c r="A21" s="485"/>
      <c r="B21" s="340" t="s">
        <v>1721</v>
      </c>
      <c r="C21" s="340" t="s">
        <v>1722</v>
      </c>
      <c r="D21" s="340" t="s">
        <v>1721</v>
      </c>
      <c r="E21" s="340" t="s">
        <v>1722</v>
      </c>
      <c r="F21" s="340" t="s">
        <v>1721</v>
      </c>
      <c r="G21" s="340" t="s">
        <v>1722</v>
      </c>
      <c r="H21" s="340" t="s">
        <v>1721</v>
      </c>
      <c r="I21" s="340" t="s">
        <v>1722</v>
      </c>
      <c r="J21" s="340" t="s">
        <v>1721</v>
      </c>
      <c r="K21" s="340" t="s">
        <v>1722</v>
      </c>
      <c r="L21" s="340" t="s">
        <v>1721</v>
      </c>
      <c r="M21" s="340" t="s">
        <v>1722</v>
      </c>
      <c r="N21" s="340" t="s">
        <v>1721</v>
      </c>
      <c r="O21" s="340" t="s">
        <v>1722</v>
      </c>
      <c r="P21" s="340" t="s">
        <v>1721</v>
      </c>
      <c r="Q21" s="340" t="s">
        <v>1722</v>
      </c>
      <c r="R21" s="340" t="s">
        <v>1721</v>
      </c>
      <c r="S21" s="340" t="s">
        <v>1722</v>
      </c>
    </row>
    <row r="22" spans="1:22" ht="24" x14ac:dyDescent="0.55000000000000004">
      <c r="A22" s="369" t="s">
        <v>1765</v>
      </c>
      <c r="B22" s="164"/>
      <c r="C22" s="23"/>
      <c r="D22" s="164"/>
      <c r="E22" s="23"/>
      <c r="F22" s="164"/>
      <c r="G22" s="38"/>
      <c r="H22" s="164"/>
      <c r="I22" s="38"/>
      <c r="J22" s="164"/>
      <c r="K22" s="38"/>
      <c r="L22" s="164"/>
      <c r="M22" s="38"/>
      <c r="N22" s="164"/>
      <c r="O22" s="23">
        <v>261286</v>
      </c>
      <c r="P22" s="164"/>
      <c r="Q22" s="38"/>
      <c r="R22" s="164"/>
      <c r="S22" s="23">
        <f t="shared" ref="S22:S33" si="0">C22+E22+G22+I22+K22+M22+O22+Q22</f>
        <v>261286</v>
      </c>
    </row>
    <row r="23" spans="1:22" ht="24" x14ac:dyDescent="0.55000000000000004">
      <c r="A23" s="369" t="s">
        <v>1775</v>
      </c>
      <c r="B23" s="164"/>
      <c r="C23" s="23"/>
      <c r="D23" s="164"/>
      <c r="E23" s="23"/>
      <c r="F23" s="164"/>
      <c r="G23" s="38"/>
      <c r="H23" s="164"/>
      <c r="I23" s="38"/>
      <c r="J23" s="164"/>
      <c r="K23" s="38"/>
      <c r="L23" s="164"/>
      <c r="M23" s="38"/>
      <c r="N23" s="164"/>
      <c r="O23" s="23">
        <v>0</v>
      </c>
      <c r="P23" s="164"/>
      <c r="Q23" s="38"/>
      <c r="R23" s="164"/>
      <c r="S23" s="23">
        <f t="shared" si="0"/>
        <v>0</v>
      </c>
    </row>
    <row r="24" spans="1:22" ht="24" x14ac:dyDescent="0.55000000000000004">
      <c r="A24" s="369" t="s">
        <v>1776</v>
      </c>
      <c r="B24" s="164"/>
      <c r="C24" s="23"/>
      <c r="D24" s="164"/>
      <c r="E24" s="23"/>
      <c r="F24" s="164"/>
      <c r="G24" s="23"/>
      <c r="H24" s="164"/>
      <c r="I24" s="23"/>
      <c r="J24" s="164"/>
      <c r="K24" s="38"/>
      <c r="L24" s="164"/>
      <c r="M24" s="23"/>
      <c r="N24" s="164"/>
      <c r="O24" s="23">
        <v>550000</v>
      </c>
      <c r="P24" s="164"/>
      <c r="Q24" s="38"/>
      <c r="R24" s="164"/>
      <c r="S24" s="23">
        <f t="shared" si="0"/>
        <v>550000</v>
      </c>
    </row>
    <row r="25" spans="1:22" ht="24" x14ac:dyDescent="0.55000000000000004">
      <c r="A25" s="369" t="s">
        <v>1777</v>
      </c>
      <c r="B25" s="164"/>
      <c r="C25" s="23"/>
      <c r="D25" s="164"/>
      <c r="E25" s="23"/>
      <c r="F25" s="164"/>
      <c r="G25" s="23"/>
      <c r="H25" s="164"/>
      <c r="I25" s="23"/>
      <c r="J25" s="164"/>
      <c r="K25" s="23"/>
      <c r="L25" s="164"/>
      <c r="M25" s="23"/>
      <c r="N25" s="164"/>
      <c r="O25" s="23">
        <v>40000</v>
      </c>
      <c r="P25" s="164"/>
      <c r="Q25" s="23"/>
      <c r="R25" s="164"/>
      <c r="S25" s="23">
        <f t="shared" si="0"/>
        <v>40000</v>
      </c>
    </row>
    <row r="26" spans="1:22" ht="24" x14ac:dyDescent="0.55000000000000004">
      <c r="A26" s="369" t="s">
        <v>1778</v>
      </c>
      <c r="B26" s="164"/>
      <c r="C26" s="23"/>
      <c r="D26" s="164"/>
      <c r="E26" s="23"/>
      <c r="F26" s="164"/>
      <c r="G26" s="23"/>
      <c r="H26" s="164"/>
      <c r="I26" s="23"/>
      <c r="J26" s="164"/>
      <c r="K26" s="23"/>
      <c r="L26" s="164"/>
      <c r="M26" s="23"/>
      <c r="N26" s="164"/>
      <c r="O26" s="23">
        <v>0</v>
      </c>
      <c r="P26" s="164"/>
      <c r="Q26" s="23"/>
      <c r="R26" s="164"/>
      <c r="S26" s="23">
        <f t="shared" si="0"/>
        <v>0</v>
      </c>
    </row>
    <row r="27" spans="1:22" ht="24" x14ac:dyDescent="0.55000000000000004">
      <c r="A27" s="369" t="s">
        <v>1766</v>
      </c>
      <c r="B27" s="164"/>
      <c r="C27" s="23"/>
      <c r="D27" s="164"/>
      <c r="E27" s="23"/>
      <c r="F27" s="164"/>
      <c r="G27" s="38"/>
      <c r="H27" s="164"/>
      <c r="I27" s="38"/>
      <c r="J27" s="164"/>
      <c r="K27" s="23"/>
      <c r="L27" s="164"/>
      <c r="M27" s="38"/>
      <c r="N27" s="164"/>
      <c r="O27" s="23">
        <v>85090</v>
      </c>
      <c r="P27" s="164"/>
      <c r="Q27" s="23"/>
      <c r="R27" s="164"/>
      <c r="S27" s="23">
        <f t="shared" si="0"/>
        <v>85090</v>
      </c>
    </row>
    <row r="28" spans="1:22" ht="24" x14ac:dyDescent="0.55000000000000004">
      <c r="A28" s="369" t="s">
        <v>1779</v>
      </c>
      <c r="B28" s="164"/>
      <c r="C28" s="23"/>
      <c r="D28" s="164"/>
      <c r="E28" s="23">
        <v>95750</v>
      </c>
      <c r="F28" s="164"/>
      <c r="G28" s="38"/>
      <c r="H28" s="164"/>
      <c r="I28" s="38"/>
      <c r="J28" s="164"/>
      <c r="K28" s="38"/>
      <c r="L28" s="164"/>
      <c r="M28" s="38"/>
      <c r="N28" s="164"/>
      <c r="O28" s="23">
        <v>499785</v>
      </c>
      <c r="P28" s="164"/>
      <c r="Q28" s="23"/>
      <c r="R28" s="164"/>
      <c r="S28" s="23">
        <f t="shared" si="0"/>
        <v>595535</v>
      </c>
    </row>
    <row r="29" spans="1:22" ht="24" x14ac:dyDescent="0.55000000000000004">
      <c r="A29" s="369" t="s">
        <v>1780</v>
      </c>
      <c r="B29" s="164"/>
      <c r="C29" s="38"/>
      <c r="D29" s="164"/>
      <c r="E29" s="23"/>
      <c r="F29" s="164"/>
      <c r="G29" s="38"/>
      <c r="H29" s="164"/>
      <c r="I29" s="23"/>
      <c r="J29" s="164"/>
      <c r="K29" s="23"/>
      <c r="L29" s="164"/>
      <c r="M29" s="38"/>
      <c r="N29" s="164"/>
      <c r="O29" s="23">
        <v>540000</v>
      </c>
      <c r="P29" s="164"/>
      <c r="Q29" s="23"/>
      <c r="R29" s="164"/>
      <c r="S29" s="23">
        <f t="shared" si="0"/>
        <v>540000</v>
      </c>
    </row>
    <row r="30" spans="1:22" ht="24" x14ac:dyDescent="0.55000000000000004">
      <c r="A30" s="369" t="s">
        <v>1781</v>
      </c>
      <c r="B30" s="164"/>
      <c r="C30" s="23">
        <v>125850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v>0</v>
      </c>
      <c r="P30" s="38"/>
      <c r="Q30" s="38"/>
      <c r="R30" s="164"/>
      <c r="S30" s="23">
        <f t="shared" si="0"/>
        <v>125850</v>
      </c>
    </row>
    <row r="31" spans="1:22" ht="24" x14ac:dyDescent="0.55000000000000004">
      <c r="A31" s="369" t="s">
        <v>1782</v>
      </c>
      <c r="B31" s="164"/>
      <c r="C31" s="2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3">
        <v>200000</v>
      </c>
      <c r="P31" s="38"/>
      <c r="Q31" s="38"/>
      <c r="R31" s="164"/>
      <c r="S31" s="23">
        <f t="shared" si="0"/>
        <v>200000</v>
      </c>
    </row>
    <row r="32" spans="1:22" ht="24" x14ac:dyDescent="0.55000000000000004">
      <c r="A32" s="369" t="s">
        <v>1783</v>
      </c>
      <c r="B32" s="164"/>
      <c r="C32" s="2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>
        <v>0</v>
      </c>
      <c r="P32" s="38"/>
      <c r="Q32" s="38"/>
      <c r="R32" s="164"/>
      <c r="S32" s="23">
        <f t="shared" si="0"/>
        <v>0</v>
      </c>
    </row>
    <row r="33" spans="1:19" ht="24.75" thickBot="1" x14ac:dyDescent="0.6">
      <c r="A33" s="369" t="s">
        <v>1784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64"/>
      <c r="O33" s="23"/>
      <c r="P33" s="38"/>
      <c r="Q33" s="38"/>
      <c r="R33" s="164"/>
      <c r="S33" s="23">
        <f t="shared" si="0"/>
        <v>0</v>
      </c>
    </row>
    <row r="34" spans="1:19" s="376" customFormat="1" ht="24.75" thickBot="1" x14ac:dyDescent="0.6">
      <c r="A34" s="371" t="s">
        <v>666</v>
      </c>
      <c r="B34" s="321"/>
      <c r="C34" s="322">
        <f>SUM(C22:C33)</f>
        <v>125850</v>
      </c>
      <c r="D34" s="322">
        <f t="shared" ref="D34:S34" si="1">SUM(D22:D33)</f>
        <v>0</v>
      </c>
      <c r="E34" s="322">
        <f t="shared" si="1"/>
        <v>95750</v>
      </c>
      <c r="F34" s="322">
        <f t="shared" si="1"/>
        <v>0</v>
      </c>
      <c r="G34" s="322">
        <f t="shared" si="1"/>
        <v>0</v>
      </c>
      <c r="H34" s="322">
        <f t="shared" si="1"/>
        <v>0</v>
      </c>
      <c r="I34" s="322">
        <f t="shared" si="1"/>
        <v>0</v>
      </c>
      <c r="J34" s="322">
        <f t="shared" si="1"/>
        <v>0</v>
      </c>
      <c r="K34" s="322">
        <f t="shared" si="1"/>
        <v>0</v>
      </c>
      <c r="L34" s="322">
        <f t="shared" si="1"/>
        <v>0</v>
      </c>
      <c r="M34" s="322">
        <f t="shared" si="1"/>
        <v>0</v>
      </c>
      <c r="N34" s="322">
        <f t="shared" si="1"/>
        <v>0</v>
      </c>
      <c r="O34" s="322">
        <f t="shared" si="1"/>
        <v>2176161</v>
      </c>
      <c r="P34" s="322">
        <f t="shared" si="1"/>
        <v>0</v>
      </c>
      <c r="Q34" s="322">
        <f t="shared" si="1"/>
        <v>0</v>
      </c>
      <c r="R34" s="322">
        <f t="shared" si="1"/>
        <v>0</v>
      </c>
      <c r="S34" s="322">
        <f t="shared" si="1"/>
        <v>2397761</v>
      </c>
    </row>
    <row r="36" spans="1:19" x14ac:dyDescent="0.25">
      <c r="A36" s="319" t="s">
        <v>1785</v>
      </c>
      <c r="O36" s="385">
        <v>580000</v>
      </c>
    </row>
    <row r="37" spans="1:19" x14ac:dyDescent="0.25">
      <c r="A37" s="319" t="s">
        <v>1786</v>
      </c>
      <c r="O37" s="385">
        <v>800000</v>
      </c>
    </row>
    <row r="38" spans="1:19" x14ac:dyDescent="0.25">
      <c r="A38" s="319" t="s">
        <v>1787</v>
      </c>
      <c r="O38" s="385">
        <v>350000</v>
      </c>
    </row>
    <row r="39" spans="1:19" x14ac:dyDescent="0.25">
      <c r="A39" s="319" t="s">
        <v>1788</v>
      </c>
      <c r="O39" s="385">
        <v>300000</v>
      </c>
    </row>
    <row r="40" spans="1:19" x14ac:dyDescent="0.25">
      <c r="A40" s="319" t="s">
        <v>1789</v>
      </c>
      <c r="O40" s="385">
        <v>813000</v>
      </c>
    </row>
    <row r="41" spans="1:19" x14ac:dyDescent="0.25">
      <c r="O41" s="386">
        <f>SUM(O36:O40)</f>
        <v>2843000</v>
      </c>
    </row>
  </sheetData>
  <mergeCells count="20">
    <mergeCell ref="J20:K20"/>
    <mergeCell ref="A4:A5"/>
    <mergeCell ref="B4:C4"/>
    <mergeCell ref="D4:E4"/>
    <mergeCell ref="F4:G4"/>
    <mergeCell ref="H4:I4"/>
    <mergeCell ref="J4:K4"/>
    <mergeCell ref="A20:A21"/>
    <mergeCell ref="B20:C20"/>
    <mergeCell ref="D20:E20"/>
    <mergeCell ref="F20:G20"/>
    <mergeCell ref="H20:I20"/>
    <mergeCell ref="L20:M20"/>
    <mergeCell ref="N20:O20"/>
    <mergeCell ref="P20:Q20"/>
    <mergeCell ref="R20:S20"/>
    <mergeCell ref="L4:M4"/>
    <mergeCell ref="N4:O4"/>
    <mergeCell ref="P4:Q4"/>
    <mergeCell ref="R4:S4"/>
  </mergeCells>
  <pageMargins left="0.2" right="0.2" top="0.2" bottom="0.49" header="0.21" footer="0.17"/>
  <pageSetup paperSize="9" scale="5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tabSelected="1" zoomScale="90" zoomScaleNormal="9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RowHeight="24" x14ac:dyDescent="0.55000000000000004"/>
  <cols>
    <col min="1" max="1" width="9.125" style="26" customWidth="1"/>
    <col min="2" max="2" width="23.125" style="26" customWidth="1"/>
    <col min="3" max="3" width="19.125" style="26" customWidth="1"/>
    <col min="4" max="4" width="10.875" style="26" bestFit="1" customWidth="1"/>
    <col min="5" max="5" width="14.125" style="26" customWidth="1"/>
    <col min="6" max="6" width="11.25" style="26" bestFit="1" customWidth="1"/>
    <col min="7" max="7" width="13.375" style="26" bestFit="1" customWidth="1"/>
    <col min="8" max="16384" width="9" style="26"/>
  </cols>
  <sheetData>
    <row r="1" spans="1:7" x14ac:dyDescent="0.55000000000000004">
      <c r="A1" s="29"/>
      <c r="B1" s="488" t="s">
        <v>785</v>
      </c>
      <c r="C1" s="489"/>
      <c r="D1" s="489"/>
      <c r="E1" s="489"/>
      <c r="F1" s="489"/>
      <c r="G1" s="489"/>
    </row>
    <row r="2" spans="1:7" ht="89.25" customHeight="1" x14ac:dyDescent="0.55000000000000004">
      <c r="A2" s="339" t="s">
        <v>787</v>
      </c>
      <c r="B2" s="338" t="s">
        <v>788</v>
      </c>
      <c r="C2" s="395" t="s">
        <v>794</v>
      </c>
      <c r="D2" s="339" t="s">
        <v>791</v>
      </c>
      <c r="E2" s="338" t="s">
        <v>789</v>
      </c>
      <c r="F2" s="338" t="s">
        <v>790</v>
      </c>
      <c r="G2" s="219" t="s">
        <v>786</v>
      </c>
    </row>
    <row r="3" spans="1:7" x14ac:dyDescent="0.55000000000000004">
      <c r="A3" s="339"/>
      <c r="B3" s="393" t="s">
        <v>1790</v>
      </c>
      <c r="C3" s="398">
        <v>708504</v>
      </c>
      <c r="D3" s="399">
        <v>106925</v>
      </c>
      <c r="E3" s="398">
        <v>204049.59999999998</v>
      </c>
      <c r="F3" s="398">
        <v>70000</v>
      </c>
      <c r="G3" s="400">
        <f>SUM(C3:F3)</f>
        <v>1089478.6000000001</v>
      </c>
    </row>
    <row r="4" spans="1:7" x14ac:dyDescent="0.55000000000000004">
      <c r="A4" s="339"/>
      <c r="B4" s="393" t="s">
        <v>1792</v>
      </c>
      <c r="C4" s="398">
        <v>1181398.0900000001</v>
      </c>
      <c r="D4" s="399">
        <v>121975</v>
      </c>
      <c r="E4" s="398">
        <v>202584.87000000002</v>
      </c>
      <c r="F4" s="398">
        <v>0</v>
      </c>
      <c r="G4" s="400">
        <f t="shared" ref="G4:G11" si="0">SUM(C4:F4)</f>
        <v>1505957.9600000002</v>
      </c>
    </row>
    <row r="5" spans="1:7" x14ac:dyDescent="0.55000000000000004">
      <c r="A5" s="339"/>
      <c r="B5" s="393" t="s">
        <v>1793</v>
      </c>
      <c r="C5" s="398">
        <v>814361.28</v>
      </c>
      <c r="D5" s="399">
        <v>93350</v>
      </c>
      <c r="E5" s="398">
        <v>244259.01</v>
      </c>
      <c r="F5" s="398">
        <v>33000</v>
      </c>
      <c r="G5" s="400">
        <f t="shared" si="0"/>
        <v>1184970.29</v>
      </c>
    </row>
    <row r="6" spans="1:7" x14ac:dyDescent="0.55000000000000004">
      <c r="A6" s="339"/>
      <c r="B6" s="393" t="s">
        <v>1795</v>
      </c>
      <c r="C6" s="398">
        <v>422860.79999999999</v>
      </c>
      <c r="D6" s="399">
        <v>19875</v>
      </c>
      <c r="E6" s="398">
        <v>72639.72</v>
      </c>
      <c r="F6" s="398">
        <v>70000</v>
      </c>
      <c r="G6" s="400">
        <f t="shared" si="0"/>
        <v>585375.52</v>
      </c>
    </row>
    <row r="7" spans="1:7" x14ac:dyDescent="0.55000000000000004">
      <c r="A7" s="339"/>
      <c r="B7" s="393" t="s">
        <v>1796</v>
      </c>
      <c r="C7" s="398">
        <v>471163.2</v>
      </c>
      <c r="D7" s="399">
        <v>65825</v>
      </c>
      <c r="E7" s="398">
        <v>101857.67</v>
      </c>
      <c r="F7" s="398">
        <v>81000</v>
      </c>
      <c r="G7" s="400">
        <f t="shared" si="0"/>
        <v>719845.87</v>
      </c>
    </row>
    <row r="8" spans="1:7" x14ac:dyDescent="0.55000000000000004">
      <c r="A8" s="29"/>
      <c r="B8" s="394" t="s">
        <v>1797</v>
      </c>
      <c r="C8" s="331">
        <v>756867.84</v>
      </c>
      <c r="D8" s="212">
        <v>59650</v>
      </c>
      <c r="E8" s="212">
        <v>264530.51</v>
      </c>
      <c r="F8" s="212">
        <v>37000</v>
      </c>
      <c r="G8" s="400">
        <f t="shared" si="0"/>
        <v>1118048.3500000001</v>
      </c>
    </row>
    <row r="9" spans="1:7" x14ac:dyDescent="0.55000000000000004">
      <c r="A9" s="29"/>
      <c r="B9" s="394" t="s">
        <v>1798</v>
      </c>
      <c r="C9" s="212">
        <v>840096.96</v>
      </c>
      <c r="D9" s="212">
        <v>52800</v>
      </c>
      <c r="E9" s="212">
        <v>100473.98</v>
      </c>
      <c r="F9" s="212">
        <v>331000</v>
      </c>
      <c r="G9" s="400">
        <f t="shared" si="0"/>
        <v>1324370.94</v>
      </c>
    </row>
    <row r="10" spans="1:7" ht="24" customHeight="1" x14ac:dyDescent="0.55000000000000004">
      <c r="A10" s="29"/>
      <c r="B10" s="394" t="s">
        <v>1799</v>
      </c>
      <c r="C10" s="212">
        <v>705337.92</v>
      </c>
      <c r="D10" s="212">
        <v>50950</v>
      </c>
      <c r="E10" s="212">
        <v>64513.47</v>
      </c>
      <c r="F10" s="212">
        <v>81000</v>
      </c>
      <c r="G10" s="400">
        <f t="shared" si="0"/>
        <v>901801.39</v>
      </c>
    </row>
    <row r="11" spans="1:7" ht="24" customHeight="1" x14ac:dyDescent="0.55000000000000004">
      <c r="A11" s="29"/>
      <c r="B11" s="394" t="s">
        <v>1802</v>
      </c>
      <c r="C11" s="212">
        <v>665086.07999999996</v>
      </c>
      <c r="D11" s="212">
        <v>78000</v>
      </c>
      <c r="E11" s="212">
        <v>225597.75</v>
      </c>
      <c r="F11" s="212">
        <v>11000</v>
      </c>
      <c r="G11" s="400">
        <f t="shared" si="0"/>
        <v>979683.83</v>
      </c>
    </row>
    <row r="12" spans="1:7" ht="24.75" customHeight="1" x14ac:dyDescent="0.55000000000000004">
      <c r="A12" s="490" t="s">
        <v>666</v>
      </c>
      <c r="B12" s="491"/>
      <c r="C12" s="401">
        <f>SUM(C3:C11)</f>
        <v>6565676.1699999999</v>
      </c>
      <c r="D12" s="401">
        <f>SUM(D3:D11)</f>
        <v>649350</v>
      </c>
      <c r="E12" s="401">
        <f>SUM(E3:E11)</f>
        <v>1480506.5799999998</v>
      </c>
      <c r="F12" s="401">
        <f>SUM(F3:F11)</f>
        <v>714000</v>
      </c>
      <c r="G12" s="401">
        <f>SUM(G3:G11)</f>
        <v>9409532.7500000019</v>
      </c>
    </row>
    <row r="14" spans="1:7" x14ac:dyDescent="0.55000000000000004">
      <c r="B14" s="10" t="s">
        <v>795</v>
      </c>
      <c r="C14" s="26" t="s">
        <v>796</v>
      </c>
    </row>
    <row r="15" spans="1:7" x14ac:dyDescent="0.55000000000000004">
      <c r="B15" s="10"/>
      <c r="C15" s="26" t="s">
        <v>797</v>
      </c>
    </row>
    <row r="16" spans="1:7" ht="32.25" customHeight="1" x14ac:dyDescent="0.55000000000000004">
      <c r="B16" s="396" t="s">
        <v>1803</v>
      </c>
      <c r="C16" s="487" t="s">
        <v>798</v>
      </c>
      <c r="D16" s="487"/>
      <c r="E16" s="487"/>
      <c r="F16" s="487"/>
      <c r="G16" s="487"/>
    </row>
    <row r="17" spans="2:9" ht="54" customHeight="1" x14ac:dyDescent="0.55000000000000004">
      <c r="B17" s="486" t="s">
        <v>1804</v>
      </c>
      <c r="C17" s="486"/>
      <c r="D17" s="486"/>
      <c r="E17" s="486"/>
      <c r="F17" s="486"/>
      <c r="G17" s="486"/>
      <c r="H17" s="397"/>
      <c r="I17" s="397"/>
    </row>
    <row r="18" spans="2:9" ht="31.5" customHeight="1" x14ac:dyDescent="0.55000000000000004">
      <c r="B18" s="26" t="s">
        <v>1805</v>
      </c>
      <c r="C18" s="26" t="s">
        <v>799</v>
      </c>
    </row>
  </sheetData>
  <mergeCells count="4">
    <mergeCell ref="B17:G17"/>
    <mergeCell ref="C16:G16"/>
    <mergeCell ref="B1:G1"/>
    <mergeCell ref="A12:B12"/>
  </mergeCells>
  <pageMargins left="0.7" right="0.7" top="0.28000000000000003" bottom="0.35" header="0.3" footer="0.17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20"/>
  <sheetViews>
    <sheetView topLeftCell="B3" zoomScale="90" zoomScaleNormal="90" workbookViewId="0">
      <selection activeCell="P16" sqref="P16"/>
    </sheetView>
  </sheetViews>
  <sheetFormatPr defaultRowHeight="14.25" x14ac:dyDescent="0.2"/>
  <cols>
    <col min="1" max="1" width="6" bestFit="1" customWidth="1"/>
    <col min="2" max="2" width="25.625" customWidth="1"/>
    <col min="3" max="3" width="15.625" customWidth="1"/>
    <col min="4" max="4" width="13.375" customWidth="1"/>
    <col min="5" max="5" width="17.5" customWidth="1"/>
    <col min="6" max="6" width="15.875" customWidth="1"/>
    <col min="7" max="7" width="11.5" customWidth="1"/>
    <col min="8" max="8" width="12.625" customWidth="1"/>
    <col min="9" max="9" width="16.5" customWidth="1"/>
    <col min="10" max="10" width="13.625" customWidth="1"/>
    <col min="11" max="11" width="15.75" customWidth="1"/>
    <col min="12" max="12" width="14.375" style="210" customWidth="1"/>
    <col min="13" max="14" width="14.125" customWidth="1"/>
    <col min="15" max="15" width="12" style="392" customWidth="1"/>
    <col min="16" max="16" width="12.625" customWidth="1"/>
    <col min="17" max="17" width="13.5" customWidth="1"/>
    <col min="18" max="18" width="14.75" customWidth="1"/>
    <col min="19" max="19" width="14.25" customWidth="1"/>
    <col min="20" max="20" width="14.5" customWidth="1"/>
    <col min="22" max="22" width="13.125" bestFit="1" customWidth="1"/>
    <col min="257" max="257" width="6" bestFit="1" customWidth="1"/>
    <col min="258" max="258" width="25.625" customWidth="1"/>
    <col min="259" max="259" width="15.625" customWidth="1"/>
    <col min="260" max="260" width="13.375" customWidth="1"/>
    <col min="261" max="261" width="17.5" customWidth="1"/>
    <col min="262" max="262" width="15.875" customWidth="1"/>
    <col min="263" max="263" width="11.5" customWidth="1"/>
    <col min="264" max="264" width="12.625" customWidth="1"/>
    <col min="265" max="265" width="16.5" customWidth="1"/>
    <col min="266" max="266" width="13.625" customWidth="1"/>
    <col min="267" max="267" width="15.75" customWidth="1"/>
    <col min="268" max="268" width="14.375" customWidth="1"/>
    <col min="269" max="270" width="14.125" customWidth="1"/>
    <col min="271" max="271" width="12" customWidth="1"/>
    <col min="272" max="272" width="12.625" customWidth="1"/>
    <col min="273" max="273" width="13.5" customWidth="1"/>
    <col min="274" max="274" width="14.75" customWidth="1"/>
    <col min="275" max="275" width="14.25" customWidth="1"/>
    <col min="276" max="276" width="14.5" customWidth="1"/>
    <col min="278" max="278" width="13.125" bestFit="1" customWidth="1"/>
    <col min="513" max="513" width="6" bestFit="1" customWidth="1"/>
    <col min="514" max="514" width="25.625" customWidth="1"/>
    <col min="515" max="515" width="15.625" customWidth="1"/>
    <col min="516" max="516" width="13.375" customWidth="1"/>
    <col min="517" max="517" width="17.5" customWidth="1"/>
    <col min="518" max="518" width="15.875" customWidth="1"/>
    <col min="519" max="519" width="11.5" customWidth="1"/>
    <col min="520" max="520" width="12.625" customWidth="1"/>
    <col min="521" max="521" width="16.5" customWidth="1"/>
    <col min="522" max="522" width="13.625" customWidth="1"/>
    <col min="523" max="523" width="15.75" customWidth="1"/>
    <col min="524" max="524" width="14.375" customWidth="1"/>
    <col min="525" max="526" width="14.125" customWidth="1"/>
    <col min="527" max="527" width="12" customWidth="1"/>
    <col min="528" max="528" width="12.625" customWidth="1"/>
    <col min="529" max="529" width="13.5" customWidth="1"/>
    <col min="530" max="530" width="14.75" customWidth="1"/>
    <col min="531" max="531" width="14.25" customWidth="1"/>
    <col min="532" max="532" width="14.5" customWidth="1"/>
    <col min="534" max="534" width="13.125" bestFit="1" customWidth="1"/>
    <col min="769" max="769" width="6" bestFit="1" customWidth="1"/>
    <col min="770" max="770" width="25.625" customWidth="1"/>
    <col min="771" max="771" width="15.625" customWidth="1"/>
    <col min="772" max="772" width="13.375" customWidth="1"/>
    <col min="773" max="773" width="17.5" customWidth="1"/>
    <col min="774" max="774" width="15.875" customWidth="1"/>
    <col min="775" max="775" width="11.5" customWidth="1"/>
    <col min="776" max="776" width="12.625" customWidth="1"/>
    <col min="777" max="777" width="16.5" customWidth="1"/>
    <col min="778" max="778" width="13.625" customWidth="1"/>
    <col min="779" max="779" width="15.75" customWidth="1"/>
    <col min="780" max="780" width="14.375" customWidth="1"/>
    <col min="781" max="782" width="14.125" customWidth="1"/>
    <col min="783" max="783" width="12" customWidth="1"/>
    <col min="784" max="784" width="12.625" customWidth="1"/>
    <col min="785" max="785" width="13.5" customWidth="1"/>
    <col min="786" max="786" width="14.75" customWidth="1"/>
    <col min="787" max="787" width="14.25" customWidth="1"/>
    <col min="788" max="788" width="14.5" customWidth="1"/>
    <col min="790" max="790" width="13.125" bestFit="1" customWidth="1"/>
    <col min="1025" max="1025" width="6" bestFit="1" customWidth="1"/>
    <col min="1026" max="1026" width="25.625" customWidth="1"/>
    <col min="1027" max="1027" width="15.625" customWidth="1"/>
    <col min="1028" max="1028" width="13.375" customWidth="1"/>
    <col min="1029" max="1029" width="17.5" customWidth="1"/>
    <col min="1030" max="1030" width="15.875" customWidth="1"/>
    <col min="1031" max="1031" width="11.5" customWidth="1"/>
    <col min="1032" max="1032" width="12.625" customWidth="1"/>
    <col min="1033" max="1033" width="16.5" customWidth="1"/>
    <col min="1034" max="1034" width="13.625" customWidth="1"/>
    <col min="1035" max="1035" width="15.75" customWidth="1"/>
    <col min="1036" max="1036" width="14.375" customWidth="1"/>
    <col min="1037" max="1038" width="14.125" customWidth="1"/>
    <col min="1039" max="1039" width="12" customWidth="1"/>
    <col min="1040" max="1040" width="12.625" customWidth="1"/>
    <col min="1041" max="1041" width="13.5" customWidth="1"/>
    <col min="1042" max="1042" width="14.75" customWidth="1"/>
    <col min="1043" max="1043" width="14.25" customWidth="1"/>
    <col min="1044" max="1044" width="14.5" customWidth="1"/>
    <col min="1046" max="1046" width="13.125" bestFit="1" customWidth="1"/>
    <col min="1281" max="1281" width="6" bestFit="1" customWidth="1"/>
    <col min="1282" max="1282" width="25.625" customWidth="1"/>
    <col min="1283" max="1283" width="15.625" customWidth="1"/>
    <col min="1284" max="1284" width="13.375" customWidth="1"/>
    <col min="1285" max="1285" width="17.5" customWidth="1"/>
    <col min="1286" max="1286" width="15.875" customWidth="1"/>
    <col min="1287" max="1287" width="11.5" customWidth="1"/>
    <col min="1288" max="1288" width="12.625" customWidth="1"/>
    <col min="1289" max="1289" width="16.5" customWidth="1"/>
    <col min="1290" max="1290" width="13.625" customWidth="1"/>
    <col min="1291" max="1291" width="15.75" customWidth="1"/>
    <col min="1292" max="1292" width="14.375" customWidth="1"/>
    <col min="1293" max="1294" width="14.125" customWidth="1"/>
    <col min="1295" max="1295" width="12" customWidth="1"/>
    <col min="1296" max="1296" width="12.625" customWidth="1"/>
    <col min="1297" max="1297" width="13.5" customWidth="1"/>
    <col min="1298" max="1298" width="14.75" customWidth="1"/>
    <col min="1299" max="1299" width="14.25" customWidth="1"/>
    <col min="1300" max="1300" width="14.5" customWidth="1"/>
    <col min="1302" max="1302" width="13.125" bestFit="1" customWidth="1"/>
    <col min="1537" max="1537" width="6" bestFit="1" customWidth="1"/>
    <col min="1538" max="1538" width="25.625" customWidth="1"/>
    <col min="1539" max="1539" width="15.625" customWidth="1"/>
    <col min="1540" max="1540" width="13.375" customWidth="1"/>
    <col min="1541" max="1541" width="17.5" customWidth="1"/>
    <col min="1542" max="1542" width="15.875" customWidth="1"/>
    <col min="1543" max="1543" width="11.5" customWidth="1"/>
    <col min="1544" max="1544" width="12.625" customWidth="1"/>
    <col min="1545" max="1545" width="16.5" customWidth="1"/>
    <col min="1546" max="1546" width="13.625" customWidth="1"/>
    <col min="1547" max="1547" width="15.75" customWidth="1"/>
    <col min="1548" max="1548" width="14.375" customWidth="1"/>
    <col min="1549" max="1550" width="14.125" customWidth="1"/>
    <col min="1551" max="1551" width="12" customWidth="1"/>
    <col min="1552" max="1552" width="12.625" customWidth="1"/>
    <col min="1553" max="1553" width="13.5" customWidth="1"/>
    <col min="1554" max="1554" width="14.75" customWidth="1"/>
    <col min="1555" max="1555" width="14.25" customWidth="1"/>
    <col min="1556" max="1556" width="14.5" customWidth="1"/>
    <col min="1558" max="1558" width="13.125" bestFit="1" customWidth="1"/>
    <col min="1793" max="1793" width="6" bestFit="1" customWidth="1"/>
    <col min="1794" max="1794" width="25.625" customWidth="1"/>
    <col min="1795" max="1795" width="15.625" customWidth="1"/>
    <col min="1796" max="1796" width="13.375" customWidth="1"/>
    <col min="1797" max="1797" width="17.5" customWidth="1"/>
    <col min="1798" max="1798" width="15.875" customWidth="1"/>
    <col min="1799" max="1799" width="11.5" customWidth="1"/>
    <col min="1800" max="1800" width="12.625" customWidth="1"/>
    <col min="1801" max="1801" width="16.5" customWidth="1"/>
    <col min="1802" max="1802" width="13.625" customWidth="1"/>
    <col min="1803" max="1803" width="15.75" customWidth="1"/>
    <col min="1804" max="1804" width="14.375" customWidth="1"/>
    <col min="1805" max="1806" width="14.125" customWidth="1"/>
    <col min="1807" max="1807" width="12" customWidth="1"/>
    <col min="1808" max="1808" width="12.625" customWidth="1"/>
    <col min="1809" max="1809" width="13.5" customWidth="1"/>
    <col min="1810" max="1810" width="14.75" customWidth="1"/>
    <col min="1811" max="1811" width="14.25" customWidth="1"/>
    <col min="1812" max="1812" width="14.5" customWidth="1"/>
    <col min="1814" max="1814" width="13.125" bestFit="1" customWidth="1"/>
    <col min="2049" max="2049" width="6" bestFit="1" customWidth="1"/>
    <col min="2050" max="2050" width="25.625" customWidth="1"/>
    <col min="2051" max="2051" width="15.625" customWidth="1"/>
    <col min="2052" max="2052" width="13.375" customWidth="1"/>
    <col min="2053" max="2053" width="17.5" customWidth="1"/>
    <col min="2054" max="2054" width="15.875" customWidth="1"/>
    <col min="2055" max="2055" width="11.5" customWidth="1"/>
    <col min="2056" max="2056" width="12.625" customWidth="1"/>
    <col min="2057" max="2057" width="16.5" customWidth="1"/>
    <col min="2058" max="2058" width="13.625" customWidth="1"/>
    <col min="2059" max="2059" width="15.75" customWidth="1"/>
    <col min="2060" max="2060" width="14.375" customWidth="1"/>
    <col min="2061" max="2062" width="14.125" customWidth="1"/>
    <col min="2063" max="2063" width="12" customWidth="1"/>
    <col min="2064" max="2064" width="12.625" customWidth="1"/>
    <col min="2065" max="2065" width="13.5" customWidth="1"/>
    <col min="2066" max="2066" width="14.75" customWidth="1"/>
    <col min="2067" max="2067" width="14.25" customWidth="1"/>
    <col min="2068" max="2068" width="14.5" customWidth="1"/>
    <col min="2070" max="2070" width="13.125" bestFit="1" customWidth="1"/>
    <col min="2305" max="2305" width="6" bestFit="1" customWidth="1"/>
    <col min="2306" max="2306" width="25.625" customWidth="1"/>
    <col min="2307" max="2307" width="15.625" customWidth="1"/>
    <col min="2308" max="2308" width="13.375" customWidth="1"/>
    <col min="2309" max="2309" width="17.5" customWidth="1"/>
    <col min="2310" max="2310" width="15.875" customWidth="1"/>
    <col min="2311" max="2311" width="11.5" customWidth="1"/>
    <col min="2312" max="2312" width="12.625" customWidth="1"/>
    <col min="2313" max="2313" width="16.5" customWidth="1"/>
    <col min="2314" max="2314" width="13.625" customWidth="1"/>
    <col min="2315" max="2315" width="15.75" customWidth="1"/>
    <col min="2316" max="2316" width="14.375" customWidth="1"/>
    <col min="2317" max="2318" width="14.125" customWidth="1"/>
    <col min="2319" max="2319" width="12" customWidth="1"/>
    <col min="2320" max="2320" width="12.625" customWidth="1"/>
    <col min="2321" max="2321" width="13.5" customWidth="1"/>
    <col min="2322" max="2322" width="14.75" customWidth="1"/>
    <col min="2323" max="2323" width="14.25" customWidth="1"/>
    <col min="2324" max="2324" width="14.5" customWidth="1"/>
    <col min="2326" max="2326" width="13.125" bestFit="1" customWidth="1"/>
    <col min="2561" max="2561" width="6" bestFit="1" customWidth="1"/>
    <col min="2562" max="2562" width="25.625" customWidth="1"/>
    <col min="2563" max="2563" width="15.625" customWidth="1"/>
    <col min="2564" max="2564" width="13.375" customWidth="1"/>
    <col min="2565" max="2565" width="17.5" customWidth="1"/>
    <col min="2566" max="2566" width="15.875" customWidth="1"/>
    <col min="2567" max="2567" width="11.5" customWidth="1"/>
    <col min="2568" max="2568" width="12.625" customWidth="1"/>
    <col min="2569" max="2569" width="16.5" customWidth="1"/>
    <col min="2570" max="2570" width="13.625" customWidth="1"/>
    <col min="2571" max="2571" width="15.75" customWidth="1"/>
    <col min="2572" max="2572" width="14.375" customWidth="1"/>
    <col min="2573" max="2574" width="14.125" customWidth="1"/>
    <col min="2575" max="2575" width="12" customWidth="1"/>
    <col min="2576" max="2576" width="12.625" customWidth="1"/>
    <col min="2577" max="2577" width="13.5" customWidth="1"/>
    <col min="2578" max="2578" width="14.75" customWidth="1"/>
    <col min="2579" max="2579" width="14.25" customWidth="1"/>
    <col min="2580" max="2580" width="14.5" customWidth="1"/>
    <col min="2582" max="2582" width="13.125" bestFit="1" customWidth="1"/>
    <col min="2817" max="2817" width="6" bestFit="1" customWidth="1"/>
    <col min="2818" max="2818" width="25.625" customWidth="1"/>
    <col min="2819" max="2819" width="15.625" customWidth="1"/>
    <col min="2820" max="2820" width="13.375" customWidth="1"/>
    <col min="2821" max="2821" width="17.5" customWidth="1"/>
    <col min="2822" max="2822" width="15.875" customWidth="1"/>
    <col min="2823" max="2823" width="11.5" customWidth="1"/>
    <col min="2824" max="2824" width="12.625" customWidth="1"/>
    <col min="2825" max="2825" width="16.5" customWidth="1"/>
    <col min="2826" max="2826" width="13.625" customWidth="1"/>
    <col min="2827" max="2827" width="15.75" customWidth="1"/>
    <col min="2828" max="2828" width="14.375" customWidth="1"/>
    <col min="2829" max="2830" width="14.125" customWidth="1"/>
    <col min="2831" max="2831" width="12" customWidth="1"/>
    <col min="2832" max="2832" width="12.625" customWidth="1"/>
    <col min="2833" max="2833" width="13.5" customWidth="1"/>
    <col min="2834" max="2834" width="14.75" customWidth="1"/>
    <col min="2835" max="2835" width="14.25" customWidth="1"/>
    <col min="2836" max="2836" width="14.5" customWidth="1"/>
    <col min="2838" max="2838" width="13.125" bestFit="1" customWidth="1"/>
    <col min="3073" max="3073" width="6" bestFit="1" customWidth="1"/>
    <col min="3074" max="3074" width="25.625" customWidth="1"/>
    <col min="3075" max="3075" width="15.625" customWidth="1"/>
    <col min="3076" max="3076" width="13.375" customWidth="1"/>
    <col min="3077" max="3077" width="17.5" customWidth="1"/>
    <col min="3078" max="3078" width="15.875" customWidth="1"/>
    <col min="3079" max="3079" width="11.5" customWidth="1"/>
    <col min="3080" max="3080" width="12.625" customWidth="1"/>
    <col min="3081" max="3081" width="16.5" customWidth="1"/>
    <col min="3082" max="3082" width="13.625" customWidth="1"/>
    <col min="3083" max="3083" width="15.75" customWidth="1"/>
    <col min="3084" max="3084" width="14.375" customWidth="1"/>
    <col min="3085" max="3086" width="14.125" customWidth="1"/>
    <col min="3087" max="3087" width="12" customWidth="1"/>
    <col min="3088" max="3088" width="12.625" customWidth="1"/>
    <col min="3089" max="3089" width="13.5" customWidth="1"/>
    <col min="3090" max="3090" width="14.75" customWidth="1"/>
    <col min="3091" max="3091" width="14.25" customWidth="1"/>
    <col min="3092" max="3092" width="14.5" customWidth="1"/>
    <col min="3094" max="3094" width="13.125" bestFit="1" customWidth="1"/>
    <col min="3329" max="3329" width="6" bestFit="1" customWidth="1"/>
    <col min="3330" max="3330" width="25.625" customWidth="1"/>
    <col min="3331" max="3331" width="15.625" customWidth="1"/>
    <col min="3332" max="3332" width="13.375" customWidth="1"/>
    <col min="3333" max="3333" width="17.5" customWidth="1"/>
    <col min="3334" max="3334" width="15.875" customWidth="1"/>
    <col min="3335" max="3335" width="11.5" customWidth="1"/>
    <col min="3336" max="3336" width="12.625" customWidth="1"/>
    <col min="3337" max="3337" width="16.5" customWidth="1"/>
    <col min="3338" max="3338" width="13.625" customWidth="1"/>
    <col min="3339" max="3339" width="15.75" customWidth="1"/>
    <col min="3340" max="3340" width="14.375" customWidth="1"/>
    <col min="3341" max="3342" width="14.125" customWidth="1"/>
    <col min="3343" max="3343" width="12" customWidth="1"/>
    <col min="3344" max="3344" width="12.625" customWidth="1"/>
    <col min="3345" max="3345" width="13.5" customWidth="1"/>
    <col min="3346" max="3346" width="14.75" customWidth="1"/>
    <col min="3347" max="3347" width="14.25" customWidth="1"/>
    <col min="3348" max="3348" width="14.5" customWidth="1"/>
    <col min="3350" max="3350" width="13.125" bestFit="1" customWidth="1"/>
    <col min="3585" max="3585" width="6" bestFit="1" customWidth="1"/>
    <col min="3586" max="3586" width="25.625" customWidth="1"/>
    <col min="3587" max="3587" width="15.625" customWidth="1"/>
    <col min="3588" max="3588" width="13.375" customWidth="1"/>
    <col min="3589" max="3589" width="17.5" customWidth="1"/>
    <col min="3590" max="3590" width="15.875" customWidth="1"/>
    <col min="3591" max="3591" width="11.5" customWidth="1"/>
    <col min="3592" max="3592" width="12.625" customWidth="1"/>
    <col min="3593" max="3593" width="16.5" customWidth="1"/>
    <col min="3594" max="3594" width="13.625" customWidth="1"/>
    <col min="3595" max="3595" width="15.75" customWidth="1"/>
    <col min="3596" max="3596" width="14.375" customWidth="1"/>
    <col min="3597" max="3598" width="14.125" customWidth="1"/>
    <col min="3599" max="3599" width="12" customWidth="1"/>
    <col min="3600" max="3600" width="12.625" customWidth="1"/>
    <col min="3601" max="3601" width="13.5" customWidth="1"/>
    <col min="3602" max="3602" width="14.75" customWidth="1"/>
    <col min="3603" max="3603" width="14.25" customWidth="1"/>
    <col min="3604" max="3604" width="14.5" customWidth="1"/>
    <col min="3606" max="3606" width="13.125" bestFit="1" customWidth="1"/>
    <col min="3841" max="3841" width="6" bestFit="1" customWidth="1"/>
    <col min="3842" max="3842" width="25.625" customWidth="1"/>
    <col min="3843" max="3843" width="15.625" customWidth="1"/>
    <col min="3844" max="3844" width="13.375" customWidth="1"/>
    <col min="3845" max="3845" width="17.5" customWidth="1"/>
    <col min="3846" max="3846" width="15.875" customWidth="1"/>
    <col min="3847" max="3847" width="11.5" customWidth="1"/>
    <col min="3848" max="3848" width="12.625" customWidth="1"/>
    <col min="3849" max="3849" width="16.5" customWidth="1"/>
    <col min="3850" max="3850" width="13.625" customWidth="1"/>
    <col min="3851" max="3851" width="15.75" customWidth="1"/>
    <col min="3852" max="3852" width="14.375" customWidth="1"/>
    <col min="3853" max="3854" width="14.125" customWidth="1"/>
    <col min="3855" max="3855" width="12" customWidth="1"/>
    <col min="3856" max="3856" width="12.625" customWidth="1"/>
    <col min="3857" max="3857" width="13.5" customWidth="1"/>
    <col min="3858" max="3858" width="14.75" customWidth="1"/>
    <col min="3859" max="3859" width="14.25" customWidth="1"/>
    <col min="3860" max="3860" width="14.5" customWidth="1"/>
    <col min="3862" max="3862" width="13.125" bestFit="1" customWidth="1"/>
    <col min="4097" max="4097" width="6" bestFit="1" customWidth="1"/>
    <col min="4098" max="4098" width="25.625" customWidth="1"/>
    <col min="4099" max="4099" width="15.625" customWidth="1"/>
    <col min="4100" max="4100" width="13.375" customWidth="1"/>
    <col min="4101" max="4101" width="17.5" customWidth="1"/>
    <col min="4102" max="4102" width="15.875" customWidth="1"/>
    <col min="4103" max="4103" width="11.5" customWidth="1"/>
    <col min="4104" max="4104" width="12.625" customWidth="1"/>
    <col min="4105" max="4105" width="16.5" customWidth="1"/>
    <col min="4106" max="4106" width="13.625" customWidth="1"/>
    <col min="4107" max="4107" width="15.75" customWidth="1"/>
    <col min="4108" max="4108" width="14.375" customWidth="1"/>
    <col min="4109" max="4110" width="14.125" customWidth="1"/>
    <col min="4111" max="4111" width="12" customWidth="1"/>
    <col min="4112" max="4112" width="12.625" customWidth="1"/>
    <col min="4113" max="4113" width="13.5" customWidth="1"/>
    <col min="4114" max="4114" width="14.75" customWidth="1"/>
    <col min="4115" max="4115" width="14.25" customWidth="1"/>
    <col min="4116" max="4116" width="14.5" customWidth="1"/>
    <col min="4118" max="4118" width="13.125" bestFit="1" customWidth="1"/>
    <col min="4353" max="4353" width="6" bestFit="1" customWidth="1"/>
    <col min="4354" max="4354" width="25.625" customWidth="1"/>
    <col min="4355" max="4355" width="15.625" customWidth="1"/>
    <col min="4356" max="4356" width="13.375" customWidth="1"/>
    <col min="4357" max="4357" width="17.5" customWidth="1"/>
    <col min="4358" max="4358" width="15.875" customWidth="1"/>
    <col min="4359" max="4359" width="11.5" customWidth="1"/>
    <col min="4360" max="4360" width="12.625" customWidth="1"/>
    <col min="4361" max="4361" width="16.5" customWidth="1"/>
    <col min="4362" max="4362" width="13.625" customWidth="1"/>
    <col min="4363" max="4363" width="15.75" customWidth="1"/>
    <col min="4364" max="4364" width="14.375" customWidth="1"/>
    <col min="4365" max="4366" width="14.125" customWidth="1"/>
    <col min="4367" max="4367" width="12" customWidth="1"/>
    <col min="4368" max="4368" width="12.625" customWidth="1"/>
    <col min="4369" max="4369" width="13.5" customWidth="1"/>
    <col min="4370" max="4370" width="14.75" customWidth="1"/>
    <col min="4371" max="4371" width="14.25" customWidth="1"/>
    <col min="4372" max="4372" width="14.5" customWidth="1"/>
    <col min="4374" max="4374" width="13.125" bestFit="1" customWidth="1"/>
    <col min="4609" max="4609" width="6" bestFit="1" customWidth="1"/>
    <col min="4610" max="4610" width="25.625" customWidth="1"/>
    <col min="4611" max="4611" width="15.625" customWidth="1"/>
    <col min="4612" max="4612" width="13.375" customWidth="1"/>
    <col min="4613" max="4613" width="17.5" customWidth="1"/>
    <col min="4614" max="4614" width="15.875" customWidth="1"/>
    <col min="4615" max="4615" width="11.5" customWidth="1"/>
    <col min="4616" max="4616" width="12.625" customWidth="1"/>
    <col min="4617" max="4617" width="16.5" customWidth="1"/>
    <col min="4618" max="4618" width="13.625" customWidth="1"/>
    <col min="4619" max="4619" width="15.75" customWidth="1"/>
    <col min="4620" max="4620" width="14.375" customWidth="1"/>
    <col min="4621" max="4622" width="14.125" customWidth="1"/>
    <col min="4623" max="4623" width="12" customWidth="1"/>
    <col min="4624" max="4624" width="12.625" customWidth="1"/>
    <col min="4625" max="4625" width="13.5" customWidth="1"/>
    <col min="4626" max="4626" width="14.75" customWidth="1"/>
    <col min="4627" max="4627" width="14.25" customWidth="1"/>
    <col min="4628" max="4628" width="14.5" customWidth="1"/>
    <col min="4630" max="4630" width="13.125" bestFit="1" customWidth="1"/>
    <col min="4865" max="4865" width="6" bestFit="1" customWidth="1"/>
    <col min="4866" max="4866" width="25.625" customWidth="1"/>
    <col min="4867" max="4867" width="15.625" customWidth="1"/>
    <col min="4868" max="4868" width="13.375" customWidth="1"/>
    <col min="4869" max="4869" width="17.5" customWidth="1"/>
    <col min="4870" max="4870" width="15.875" customWidth="1"/>
    <col min="4871" max="4871" width="11.5" customWidth="1"/>
    <col min="4872" max="4872" width="12.625" customWidth="1"/>
    <col min="4873" max="4873" width="16.5" customWidth="1"/>
    <col min="4874" max="4874" width="13.625" customWidth="1"/>
    <col min="4875" max="4875" width="15.75" customWidth="1"/>
    <col min="4876" max="4876" width="14.375" customWidth="1"/>
    <col min="4877" max="4878" width="14.125" customWidth="1"/>
    <col min="4879" max="4879" width="12" customWidth="1"/>
    <col min="4880" max="4880" width="12.625" customWidth="1"/>
    <col min="4881" max="4881" width="13.5" customWidth="1"/>
    <col min="4882" max="4882" width="14.75" customWidth="1"/>
    <col min="4883" max="4883" width="14.25" customWidth="1"/>
    <col min="4884" max="4884" width="14.5" customWidth="1"/>
    <col min="4886" max="4886" width="13.125" bestFit="1" customWidth="1"/>
    <col min="5121" max="5121" width="6" bestFit="1" customWidth="1"/>
    <col min="5122" max="5122" width="25.625" customWidth="1"/>
    <col min="5123" max="5123" width="15.625" customWidth="1"/>
    <col min="5124" max="5124" width="13.375" customWidth="1"/>
    <col min="5125" max="5125" width="17.5" customWidth="1"/>
    <col min="5126" max="5126" width="15.875" customWidth="1"/>
    <col min="5127" max="5127" width="11.5" customWidth="1"/>
    <col min="5128" max="5128" width="12.625" customWidth="1"/>
    <col min="5129" max="5129" width="16.5" customWidth="1"/>
    <col min="5130" max="5130" width="13.625" customWidth="1"/>
    <col min="5131" max="5131" width="15.75" customWidth="1"/>
    <col min="5132" max="5132" width="14.375" customWidth="1"/>
    <col min="5133" max="5134" width="14.125" customWidth="1"/>
    <col min="5135" max="5135" width="12" customWidth="1"/>
    <col min="5136" max="5136" width="12.625" customWidth="1"/>
    <col min="5137" max="5137" width="13.5" customWidth="1"/>
    <col min="5138" max="5138" width="14.75" customWidth="1"/>
    <col min="5139" max="5139" width="14.25" customWidth="1"/>
    <col min="5140" max="5140" width="14.5" customWidth="1"/>
    <col min="5142" max="5142" width="13.125" bestFit="1" customWidth="1"/>
    <col min="5377" max="5377" width="6" bestFit="1" customWidth="1"/>
    <col min="5378" max="5378" width="25.625" customWidth="1"/>
    <col min="5379" max="5379" width="15.625" customWidth="1"/>
    <col min="5380" max="5380" width="13.375" customWidth="1"/>
    <col min="5381" max="5381" width="17.5" customWidth="1"/>
    <col min="5382" max="5382" width="15.875" customWidth="1"/>
    <col min="5383" max="5383" width="11.5" customWidth="1"/>
    <col min="5384" max="5384" width="12.625" customWidth="1"/>
    <col min="5385" max="5385" width="16.5" customWidth="1"/>
    <col min="5386" max="5386" width="13.625" customWidth="1"/>
    <col min="5387" max="5387" width="15.75" customWidth="1"/>
    <col min="5388" max="5388" width="14.375" customWidth="1"/>
    <col min="5389" max="5390" width="14.125" customWidth="1"/>
    <col min="5391" max="5391" width="12" customWidth="1"/>
    <col min="5392" max="5392" width="12.625" customWidth="1"/>
    <col min="5393" max="5393" width="13.5" customWidth="1"/>
    <col min="5394" max="5394" width="14.75" customWidth="1"/>
    <col min="5395" max="5395" width="14.25" customWidth="1"/>
    <col min="5396" max="5396" width="14.5" customWidth="1"/>
    <col min="5398" max="5398" width="13.125" bestFit="1" customWidth="1"/>
    <col min="5633" max="5633" width="6" bestFit="1" customWidth="1"/>
    <col min="5634" max="5634" width="25.625" customWidth="1"/>
    <col min="5635" max="5635" width="15.625" customWidth="1"/>
    <col min="5636" max="5636" width="13.375" customWidth="1"/>
    <col min="5637" max="5637" width="17.5" customWidth="1"/>
    <col min="5638" max="5638" width="15.875" customWidth="1"/>
    <col min="5639" max="5639" width="11.5" customWidth="1"/>
    <col min="5640" max="5640" width="12.625" customWidth="1"/>
    <col min="5641" max="5641" width="16.5" customWidth="1"/>
    <col min="5642" max="5642" width="13.625" customWidth="1"/>
    <col min="5643" max="5643" width="15.75" customWidth="1"/>
    <col min="5644" max="5644" width="14.375" customWidth="1"/>
    <col min="5645" max="5646" width="14.125" customWidth="1"/>
    <col min="5647" max="5647" width="12" customWidth="1"/>
    <col min="5648" max="5648" width="12.625" customWidth="1"/>
    <col min="5649" max="5649" width="13.5" customWidth="1"/>
    <col min="5650" max="5650" width="14.75" customWidth="1"/>
    <col min="5651" max="5651" width="14.25" customWidth="1"/>
    <col min="5652" max="5652" width="14.5" customWidth="1"/>
    <col min="5654" max="5654" width="13.125" bestFit="1" customWidth="1"/>
    <col min="5889" max="5889" width="6" bestFit="1" customWidth="1"/>
    <col min="5890" max="5890" width="25.625" customWidth="1"/>
    <col min="5891" max="5891" width="15.625" customWidth="1"/>
    <col min="5892" max="5892" width="13.375" customWidth="1"/>
    <col min="5893" max="5893" width="17.5" customWidth="1"/>
    <col min="5894" max="5894" width="15.875" customWidth="1"/>
    <col min="5895" max="5895" width="11.5" customWidth="1"/>
    <col min="5896" max="5896" width="12.625" customWidth="1"/>
    <col min="5897" max="5897" width="16.5" customWidth="1"/>
    <col min="5898" max="5898" width="13.625" customWidth="1"/>
    <col min="5899" max="5899" width="15.75" customWidth="1"/>
    <col min="5900" max="5900" width="14.375" customWidth="1"/>
    <col min="5901" max="5902" width="14.125" customWidth="1"/>
    <col min="5903" max="5903" width="12" customWidth="1"/>
    <col min="5904" max="5904" width="12.625" customWidth="1"/>
    <col min="5905" max="5905" width="13.5" customWidth="1"/>
    <col min="5906" max="5906" width="14.75" customWidth="1"/>
    <col min="5907" max="5907" width="14.25" customWidth="1"/>
    <col min="5908" max="5908" width="14.5" customWidth="1"/>
    <col min="5910" max="5910" width="13.125" bestFit="1" customWidth="1"/>
    <col min="6145" max="6145" width="6" bestFit="1" customWidth="1"/>
    <col min="6146" max="6146" width="25.625" customWidth="1"/>
    <col min="6147" max="6147" width="15.625" customWidth="1"/>
    <col min="6148" max="6148" width="13.375" customWidth="1"/>
    <col min="6149" max="6149" width="17.5" customWidth="1"/>
    <col min="6150" max="6150" width="15.875" customWidth="1"/>
    <col min="6151" max="6151" width="11.5" customWidth="1"/>
    <col min="6152" max="6152" width="12.625" customWidth="1"/>
    <col min="6153" max="6153" width="16.5" customWidth="1"/>
    <col min="6154" max="6154" width="13.625" customWidth="1"/>
    <col min="6155" max="6155" width="15.75" customWidth="1"/>
    <col min="6156" max="6156" width="14.375" customWidth="1"/>
    <col min="6157" max="6158" width="14.125" customWidth="1"/>
    <col min="6159" max="6159" width="12" customWidth="1"/>
    <col min="6160" max="6160" width="12.625" customWidth="1"/>
    <col min="6161" max="6161" width="13.5" customWidth="1"/>
    <col min="6162" max="6162" width="14.75" customWidth="1"/>
    <col min="6163" max="6163" width="14.25" customWidth="1"/>
    <col min="6164" max="6164" width="14.5" customWidth="1"/>
    <col min="6166" max="6166" width="13.125" bestFit="1" customWidth="1"/>
    <col min="6401" max="6401" width="6" bestFit="1" customWidth="1"/>
    <col min="6402" max="6402" width="25.625" customWidth="1"/>
    <col min="6403" max="6403" width="15.625" customWidth="1"/>
    <col min="6404" max="6404" width="13.375" customWidth="1"/>
    <col min="6405" max="6405" width="17.5" customWidth="1"/>
    <col min="6406" max="6406" width="15.875" customWidth="1"/>
    <col min="6407" max="6407" width="11.5" customWidth="1"/>
    <col min="6408" max="6408" width="12.625" customWidth="1"/>
    <col min="6409" max="6409" width="16.5" customWidth="1"/>
    <col min="6410" max="6410" width="13.625" customWidth="1"/>
    <col min="6411" max="6411" width="15.75" customWidth="1"/>
    <col min="6412" max="6412" width="14.375" customWidth="1"/>
    <col min="6413" max="6414" width="14.125" customWidth="1"/>
    <col min="6415" max="6415" width="12" customWidth="1"/>
    <col min="6416" max="6416" width="12.625" customWidth="1"/>
    <col min="6417" max="6417" width="13.5" customWidth="1"/>
    <col min="6418" max="6418" width="14.75" customWidth="1"/>
    <col min="6419" max="6419" width="14.25" customWidth="1"/>
    <col min="6420" max="6420" width="14.5" customWidth="1"/>
    <col min="6422" max="6422" width="13.125" bestFit="1" customWidth="1"/>
    <col min="6657" max="6657" width="6" bestFit="1" customWidth="1"/>
    <col min="6658" max="6658" width="25.625" customWidth="1"/>
    <col min="6659" max="6659" width="15.625" customWidth="1"/>
    <col min="6660" max="6660" width="13.375" customWidth="1"/>
    <col min="6661" max="6661" width="17.5" customWidth="1"/>
    <col min="6662" max="6662" width="15.875" customWidth="1"/>
    <col min="6663" max="6663" width="11.5" customWidth="1"/>
    <col min="6664" max="6664" width="12.625" customWidth="1"/>
    <col min="6665" max="6665" width="16.5" customWidth="1"/>
    <col min="6666" max="6666" width="13.625" customWidth="1"/>
    <col min="6667" max="6667" width="15.75" customWidth="1"/>
    <col min="6668" max="6668" width="14.375" customWidth="1"/>
    <col min="6669" max="6670" width="14.125" customWidth="1"/>
    <col min="6671" max="6671" width="12" customWidth="1"/>
    <col min="6672" max="6672" width="12.625" customWidth="1"/>
    <col min="6673" max="6673" width="13.5" customWidth="1"/>
    <col min="6674" max="6674" width="14.75" customWidth="1"/>
    <col min="6675" max="6675" width="14.25" customWidth="1"/>
    <col min="6676" max="6676" width="14.5" customWidth="1"/>
    <col min="6678" max="6678" width="13.125" bestFit="1" customWidth="1"/>
    <col min="6913" max="6913" width="6" bestFit="1" customWidth="1"/>
    <col min="6914" max="6914" width="25.625" customWidth="1"/>
    <col min="6915" max="6915" width="15.625" customWidth="1"/>
    <col min="6916" max="6916" width="13.375" customWidth="1"/>
    <col min="6917" max="6917" width="17.5" customWidth="1"/>
    <col min="6918" max="6918" width="15.875" customWidth="1"/>
    <col min="6919" max="6919" width="11.5" customWidth="1"/>
    <col min="6920" max="6920" width="12.625" customWidth="1"/>
    <col min="6921" max="6921" width="16.5" customWidth="1"/>
    <col min="6922" max="6922" width="13.625" customWidth="1"/>
    <col min="6923" max="6923" width="15.75" customWidth="1"/>
    <col min="6924" max="6924" width="14.375" customWidth="1"/>
    <col min="6925" max="6926" width="14.125" customWidth="1"/>
    <col min="6927" max="6927" width="12" customWidth="1"/>
    <col min="6928" max="6928" width="12.625" customWidth="1"/>
    <col min="6929" max="6929" width="13.5" customWidth="1"/>
    <col min="6930" max="6930" width="14.75" customWidth="1"/>
    <col min="6931" max="6931" width="14.25" customWidth="1"/>
    <col min="6932" max="6932" width="14.5" customWidth="1"/>
    <col min="6934" max="6934" width="13.125" bestFit="1" customWidth="1"/>
    <col min="7169" max="7169" width="6" bestFit="1" customWidth="1"/>
    <col min="7170" max="7170" width="25.625" customWidth="1"/>
    <col min="7171" max="7171" width="15.625" customWidth="1"/>
    <col min="7172" max="7172" width="13.375" customWidth="1"/>
    <col min="7173" max="7173" width="17.5" customWidth="1"/>
    <col min="7174" max="7174" width="15.875" customWidth="1"/>
    <col min="7175" max="7175" width="11.5" customWidth="1"/>
    <col min="7176" max="7176" width="12.625" customWidth="1"/>
    <col min="7177" max="7177" width="16.5" customWidth="1"/>
    <col min="7178" max="7178" width="13.625" customWidth="1"/>
    <col min="7179" max="7179" width="15.75" customWidth="1"/>
    <col min="7180" max="7180" width="14.375" customWidth="1"/>
    <col min="7181" max="7182" width="14.125" customWidth="1"/>
    <col min="7183" max="7183" width="12" customWidth="1"/>
    <col min="7184" max="7184" width="12.625" customWidth="1"/>
    <col min="7185" max="7185" width="13.5" customWidth="1"/>
    <col min="7186" max="7186" width="14.75" customWidth="1"/>
    <col min="7187" max="7187" width="14.25" customWidth="1"/>
    <col min="7188" max="7188" width="14.5" customWidth="1"/>
    <col min="7190" max="7190" width="13.125" bestFit="1" customWidth="1"/>
    <col min="7425" max="7425" width="6" bestFit="1" customWidth="1"/>
    <col min="7426" max="7426" width="25.625" customWidth="1"/>
    <col min="7427" max="7427" width="15.625" customWidth="1"/>
    <col min="7428" max="7428" width="13.375" customWidth="1"/>
    <col min="7429" max="7429" width="17.5" customWidth="1"/>
    <col min="7430" max="7430" width="15.875" customWidth="1"/>
    <col min="7431" max="7431" width="11.5" customWidth="1"/>
    <col min="7432" max="7432" width="12.625" customWidth="1"/>
    <col min="7433" max="7433" width="16.5" customWidth="1"/>
    <col min="7434" max="7434" width="13.625" customWidth="1"/>
    <col min="7435" max="7435" width="15.75" customWidth="1"/>
    <col min="7436" max="7436" width="14.375" customWidth="1"/>
    <col min="7437" max="7438" width="14.125" customWidth="1"/>
    <col min="7439" max="7439" width="12" customWidth="1"/>
    <col min="7440" max="7440" width="12.625" customWidth="1"/>
    <col min="7441" max="7441" width="13.5" customWidth="1"/>
    <col min="7442" max="7442" width="14.75" customWidth="1"/>
    <col min="7443" max="7443" width="14.25" customWidth="1"/>
    <col min="7444" max="7444" width="14.5" customWidth="1"/>
    <col min="7446" max="7446" width="13.125" bestFit="1" customWidth="1"/>
    <col min="7681" max="7681" width="6" bestFit="1" customWidth="1"/>
    <col min="7682" max="7682" width="25.625" customWidth="1"/>
    <col min="7683" max="7683" width="15.625" customWidth="1"/>
    <col min="7684" max="7684" width="13.375" customWidth="1"/>
    <col min="7685" max="7685" width="17.5" customWidth="1"/>
    <col min="7686" max="7686" width="15.875" customWidth="1"/>
    <col min="7687" max="7687" width="11.5" customWidth="1"/>
    <col min="7688" max="7688" width="12.625" customWidth="1"/>
    <col min="7689" max="7689" width="16.5" customWidth="1"/>
    <col min="7690" max="7690" width="13.625" customWidth="1"/>
    <col min="7691" max="7691" width="15.75" customWidth="1"/>
    <col min="7692" max="7692" width="14.375" customWidth="1"/>
    <col min="7693" max="7694" width="14.125" customWidth="1"/>
    <col min="7695" max="7695" width="12" customWidth="1"/>
    <col min="7696" max="7696" width="12.625" customWidth="1"/>
    <col min="7697" max="7697" width="13.5" customWidth="1"/>
    <col min="7698" max="7698" width="14.75" customWidth="1"/>
    <col min="7699" max="7699" width="14.25" customWidth="1"/>
    <col min="7700" max="7700" width="14.5" customWidth="1"/>
    <col min="7702" max="7702" width="13.125" bestFit="1" customWidth="1"/>
    <col min="7937" max="7937" width="6" bestFit="1" customWidth="1"/>
    <col min="7938" max="7938" width="25.625" customWidth="1"/>
    <col min="7939" max="7939" width="15.625" customWidth="1"/>
    <col min="7940" max="7940" width="13.375" customWidth="1"/>
    <col min="7941" max="7941" width="17.5" customWidth="1"/>
    <col min="7942" max="7942" width="15.875" customWidth="1"/>
    <col min="7943" max="7943" width="11.5" customWidth="1"/>
    <col min="7944" max="7944" width="12.625" customWidth="1"/>
    <col min="7945" max="7945" width="16.5" customWidth="1"/>
    <col min="7946" max="7946" width="13.625" customWidth="1"/>
    <col min="7947" max="7947" width="15.75" customWidth="1"/>
    <col min="7948" max="7948" width="14.375" customWidth="1"/>
    <col min="7949" max="7950" width="14.125" customWidth="1"/>
    <col min="7951" max="7951" width="12" customWidth="1"/>
    <col min="7952" max="7952" width="12.625" customWidth="1"/>
    <col min="7953" max="7953" width="13.5" customWidth="1"/>
    <col min="7954" max="7954" width="14.75" customWidth="1"/>
    <col min="7955" max="7955" width="14.25" customWidth="1"/>
    <col min="7956" max="7956" width="14.5" customWidth="1"/>
    <col min="7958" max="7958" width="13.125" bestFit="1" customWidth="1"/>
    <col min="8193" max="8193" width="6" bestFit="1" customWidth="1"/>
    <col min="8194" max="8194" width="25.625" customWidth="1"/>
    <col min="8195" max="8195" width="15.625" customWidth="1"/>
    <col min="8196" max="8196" width="13.375" customWidth="1"/>
    <col min="8197" max="8197" width="17.5" customWidth="1"/>
    <col min="8198" max="8198" width="15.875" customWidth="1"/>
    <col min="8199" max="8199" width="11.5" customWidth="1"/>
    <col min="8200" max="8200" width="12.625" customWidth="1"/>
    <col min="8201" max="8201" width="16.5" customWidth="1"/>
    <col min="8202" max="8202" width="13.625" customWidth="1"/>
    <col min="8203" max="8203" width="15.75" customWidth="1"/>
    <col min="8204" max="8204" width="14.375" customWidth="1"/>
    <col min="8205" max="8206" width="14.125" customWidth="1"/>
    <col min="8207" max="8207" width="12" customWidth="1"/>
    <col min="8208" max="8208" width="12.625" customWidth="1"/>
    <col min="8209" max="8209" width="13.5" customWidth="1"/>
    <col min="8210" max="8210" width="14.75" customWidth="1"/>
    <col min="8211" max="8211" width="14.25" customWidth="1"/>
    <col min="8212" max="8212" width="14.5" customWidth="1"/>
    <col min="8214" max="8214" width="13.125" bestFit="1" customWidth="1"/>
    <col min="8449" max="8449" width="6" bestFit="1" customWidth="1"/>
    <col min="8450" max="8450" width="25.625" customWidth="1"/>
    <col min="8451" max="8451" width="15.625" customWidth="1"/>
    <col min="8452" max="8452" width="13.375" customWidth="1"/>
    <col min="8453" max="8453" width="17.5" customWidth="1"/>
    <col min="8454" max="8454" width="15.875" customWidth="1"/>
    <col min="8455" max="8455" width="11.5" customWidth="1"/>
    <col min="8456" max="8456" width="12.625" customWidth="1"/>
    <col min="8457" max="8457" width="16.5" customWidth="1"/>
    <col min="8458" max="8458" width="13.625" customWidth="1"/>
    <col min="8459" max="8459" width="15.75" customWidth="1"/>
    <col min="8460" max="8460" width="14.375" customWidth="1"/>
    <col min="8461" max="8462" width="14.125" customWidth="1"/>
    <col min="8463" max="8463" width="12" customWidth="1"/>
    <col min="8464" max="8464" width="12.625" customWidth="1"/>
    <col min="8465" max="8465" width="13.5" customWidth="1"/>
    <col min="8466" max="8466" width="14.75" customWidth="1"/>
    <col min="8467" max="8467" width="14.25" customWidth="1"/>
    <col min="8468" max="8468" width="14.5" customWidth="1"/>
    <col min="8470" max="8470" width="13.125" bestFit="1" customWidth="1"/>
    <col min="8705" max="8705" width="6" bestFit="1" customWidth="1"/>
    <col min="8706" max="8706" width="25.625" customWidth="1"/>
    <col min="8707" max="8707" width="15.625" customWidth="1"/>
    <col min="8708" max="8708" width="13.375" customWidth="1"/>
    <col min="8709" max="8709" width="17.5" customWidth="1"/>
    <col min="8710" max="8710" width="15.875" customWidth="1"/>
    <col min="8711" max="8711" width="11.5" customWidth="1"/>
    <col min="8712" max="8712" width="12.625" customWidth="1"/>
    <col min="8713" max="8713" width="16.5" customWidth="1"/>
    <col min="8714" max="8714" width="13.625" customWidth="1"/>
    <col min="8715" max="8715" width="15.75" customWidth="1"/>
    <col min="8716" max="8716" width="14.375" customWidth="1"/>
    <col min="8717" max="8718" width="14.125" customWidth="1"/>
    <col min="8719" max="8719" width="12" customWidth="1"/>
    <col min="8720" max="8720" width="12.625" customWidth="1"/>
    <col min="8721" max="8721" width="13.5" customWidth="1"/>
    <col min="8722" max="8722" width="14.75" customWidth="1"/>
    <col min="8723" max="8723" width="14.25" customWidth="1"/>
    <col min="8724" max="8724" width="14.5" customWidth="1"/>
    <col min="8726" max="8726" width="13.125" bestFit="1" customWidth="1"/>
    <col min="8961" max="8961" width="6" bestFit="1" customWidth="1"/>
    <col min="8962" max="8962" width="25.625" customWidth="1"/>
    <col min="8963" max="8963" width="15.625" customWidth="1"/>
    <col min="8964" max="8964" width="13.375" customWidth="1"/>
    <col min="8965" max="8965" width="17.5" customWidth="1"/>
    <col min="8966" max="8966" width="15.875" customWidth="1"/>
    <col min="8967" max="8967" width="11.5" customWidth="1"/>
    <col min="8968" max="8968" width="12.625" customWidth="1"/>
    <col min="8969" max="8969" width="16.5" customWidth="1"/>
    <col min="8970" max="8970" width="13.625" customWidth="1"/>
    <col min="8971" max="8971" width="15.75" customWidth="1"/>
    <col min="8972" max="8972" width="14.375" customWidth="1"/>
    <col min="8973" max="8974" width="14.125" customWidth="1"/>
    <col min="8975" max="8975" width="12" customWidth="1"/>
    <col min="8976" max="8976" width="12.625" customWidth="1"/>
    <col min="8977" max="8977" width="13.5" customWidth="1"/>
    <col min="8978" max="8978" width="14.75" customWidth="1"/>
    <col min="8979" max="8979" width="14.25" customWidth="1"/>
    <col min="8980" max="8980" width="14.5" customWidth="1"/>
    <col min="8982" max="8982" width="13.125" bestFit="1" customWidth="1"/>
    <col min="9217" max="9217" width="6" bestFit="1" customWidth="1"/>
    <col min="9218" max="9218" width="25.625" customWidth="1"/>
    <col min="9219" max="9219" width="15.625" customWidth="1"/>
    <col min="9220" max="9220" width="13.375" customWidth="1"/>
    <col min="9221" max="9221" width="17.5" customWidth="1"/>
    <col min="9222" max="9222" width="15.875" customWidth="1"/>
    <col min="9223" max="9223" width="11.5" customWidth="1"/>
    <col min="9224" max="9224" width="12.625" customWidth="1"/>
    <col min="9225" max="9225" width="16.5" customWidth="1"/>
    <col min="9226" max="9226" width="13.625" customWidth="1"/>
    <col min="9227" max="9227" width="15.75" customWidth="1"/>
    <col min="9228" max="9228" width="14.375" customWidth="1"/>
    <col min="9229" max="9230" width="14.125" customWidth="1"/>
    <col min="9231" max="9231" width="12" customWidth="1"/>
    <col min="9232" max="9232" width="12.625" customWidth="1"/>
    <col min="9233" max="9233" width="13.5" customWidth="1"/>
    <col min="9234" max="9234" width="14.75" customWidth="1"/>
    <col min="9235" max="9235" width="14.25" customWidth="1"/>
    <col min="9236" max="9236" width="14.5" customWidth="1"/>
    <col min="9238" max="9238" width="13.125" bestFit="1" customWidth="1"/>
    <col min="9473" max="9473" width="6" bestFit="1" customWidth="1"/>
    <col min="9474" max="9474" width="25.625" customWidth="1"/>
    <col min="9475" max="9475" width="15.625" customWidth="1"/>
    <col min="9476" max="9476" width="13.375" customWidth="1"/>
    <col min="9477" max="9477" width="17.5" customWidth="1"/>
    <col min="9478" max="9478" width="15.875" customWidth="1"/>
    <col min="9479" max="9479" width="11.5" customWidth="1"/>
    <col min="9480" max="9480" width="12.625" customWidth="1"/>
    <col min="9481" max="9481" width="16.5" customWidth="1"/>
    <col min="9482" max="9482" width="13.625" customWidth="1"/>
    <col min="9483" max="9483" width="15.75" customWidth="1"/>
    <col min="9484" max="9484" width="14.375" customWidth="1"/>
    <col min="9485" max="9486" width="14.125" customWidth="1"/>
    <col min="9487" max="9487" width="12" customWidth="1"/>
    <col min="9488" max="9488" width="12.625" customWidth="1"/>
    <col min="9489" max="9489" width="13.5" customWidth="1"/>
    <col min="9490" max="9490" width="14.75" customWidth="1"/>
    <col min="9491" max="9491" width="14.25" customWidth="1"/>
    <col min="9492" max="9492" width="14.5" customWidth="1"/>
    <col min="9494" max="9494" width="13.125" bestFit="1" customWidth="1"/>
    <col min="9729" max="9729" width="6" bestFit="1" customWidth="1"/>
    <col min="9730" max="9730" width="25.625" customWidth="1"/>
    <col min="9731" max="9731" width="15.625" customWidth="1"/>
    <col min="9732" max="9732" width="13.375" customWidth="1"/>
    <col min="9733" max="9733" width="17.5" customWidth="1"/>
    <col min="9734" max="9734" width="15.875" customWidth="1"/>
    <col min="9735" max="9735" width="11.5" customWidth="1"/>
    <col min="9736" max="9736" width="12.625" customWidth="1"/>
    <col min="9737" max="9737" width="16.5" customWidth="1"/>
    <col min="9738" max="9738" width="13.625" customWidth="1"/>
    <col min="9739" max="9739" width="15.75" customWidth="1"/>
    <col min="9740" max="9740" width="14.375" customWidth="1"/>
    <col min="9741" max="9742" width="14.125" customWidth="1"/>
    <col min="9743" max="9743" width="12" customWidth="1"/>
    <col min="9744" max="9744" width="12.625" customWidth="1"/>
    <col min="9745" max="9745" width="13.5" customWidth="1"/>
    <col min="9746" max="9746" width="14.75" customWidth="1"/>
    <col min="9747" max="9747" width="14.25" customWidth="1"/>
    <col min="9748" max="9748" width="14.5" customWidth="1"/>
    <col min="9750" max="9750" width="13.125" bestFit="1" customWidth="1"/>
    <col min="9985" max="9985" width="6" bestFit="1" customWidth="1"/>
    <col min="9986" max="9986" width="25.625" customWidth="1"/>
    <col min="9987" max="9987" width="15.625" customWidth="1"/>
    <col min="9988" max="9988" width="13.375" customWidth="1"/>
    <col min="9989" max="9989" width="17.5" customWidth="1"/>
    <col min="9990" max="9990" width="15.875" customWidth="1"/>
    <col min="9991" max="9991" width="11.5" customWidth="1"/>
    <col min="9992" max="9992" width="12.625" customWidth="1"/>
    <col min="9993" max="9993" width="16.5" customWidth="1"/>
    <col min="9994" max="9994" width="13.625" customWidth="1"/>
    <col min="9995" max="9995" width="15.75" customWidth="1"/>
    <col min="9996" max="9996" width="14.375" customWidth="1"/>
    <col min="9997" max="9998" width="14.125" customWidth="1"/>
    <col min="9999" max="9999" width="12" customWidth="1"/>
    <col min="10000" max="10000" width="12.625" customWidth="1"/>
    <col min="10001" max="10001" width="13.5" customWidth="1"/>
    <col min="10002" max="10002" width="14.75" customWidth="1"/>
    <col min="10003" max="10003" width="14.25" customWidth="1"/>
    <col min="10004" max="10004" width="14.5" customWidth="1"/>
    <col min="10006" max="10006" width="13.125" bestFit="1" customWidth="1"/>
    <col min="10241" max="10241" width="6" bestFit="1" customWidth="1"/>
    <col min="10242" max="10242" width="25.625" customWidth="1"/>
    <col min="10243" max="10243" width="15.625" customWidth="1"/>
    <col min="10244" max="10244" width="13.375" customWidth="1"/>
    <col min="10245" max="10245" width="17.5" customWidth="1"/>
    <col min="10246" max="10246" width="15.875" customWidth="1"/>
    <col min="10247" max="10247" width="11.5" customWidth="1"/>
    <col min="10248" max="10248" width="12.625" customWidth="1"/>
    <col min="10249" max="10249" width="16.5" customWidth="1"/>
    <col min="10250" max="10250" width="13.625" customWidth="1"/>
    <col min="10251" max="10251" width="15.75" customWidth="1"/>
    <col min="10252" max="10252" width="14.375" customWidth="1"/>
    <col min="10253" max="10254" width="14.125" customWidth="1"/>
    <col min="10255" max="10255" width="12" customWidth="1"/>
    <col min="10256" max="10256" width="12.625" customWidth="1"/>
    <col min="10257" max="10257" width="13.5" customWidth="1"/>
    <col min="10258" max="10258" width="14.75" customWidth="1"/>
    <col min="10259" max="10259" width="14.25" customWidth="1"/>
    <col min="10260" max="10260" width="14.5" customWidth="1"/>
    <col min="10262" max="10262" width="13.125" bestFit="1" customWidth="1"/>
    <col min="10497" max="10497" width="6" bestFit="1" customWidth="1"/>
    <col min="10498" max="10498" width="25.625" customWidth="1"/>
    <col min="10499" max="10499" width="15.625" customWidth="1"/>
    <col min="10500" max="10500" width="13.375" customWidth="1"/>
    <col min="10501" max="10501" width="17.5" customWidth="1"/>
    <col min="10502" max="10502" width="15.875" customWidth="1"/>
    <col min="10503" max="10503" width="11.5" customWidth="1"/>
    <col min="10504" max="10504" width="12.625" customWidth="1"/>
    <col min="10505" max="10505" width="16.5" customWidth="1"/>
    <col min="10506" max="10506" width="13.625" customWidth="1"/>
    <col min="10507" max="10507" width="15.75" customWidth="1"/>
    <col min="10508" max="10508" width="14.375" customWidth="1"/>
    <col min="10509" max="10510" width="14.125" customWidth="1"/>
    <col min="10511" max="10511" width="12" customWidth="1"/>
    <col min="10512" max="10512" width="12.625" customWidth="1"/>
    <col min="10513" max="10513" width="13.5" customWidth="1"/>
    <col min="10514" max="10514" width="14.75" customWidth="1"/>
    <col min="10515" max="10515" width="14.25" customWidth="1"/>
    <col min="10516" max="10516" width="14.5" customWidth="1"/>
    <col min="10518" max="10518" width="13.125" bestFit="1" customWidth="1"/>
    <col min="10753" max="10753" width="6" bestFit="1" customWidth="1"/>
    <col min="10754" max="10754" width="25.625" customWidth="1"/>
    <col min="10755" max="10755" width="15.625" customWidth="1"/>
    <col min="10756" max="10756" width="13.375" customWidth="1"/>
    <col min="10757" max="10757" width="17.5" customWidth="1"/>
    <col min="10758" max="10758" width="15.875" customWidth="1"/>
    <col min="10759" max="10759" width="11.5" customWidth="1"/>
    <col min="10760" max="10760" width="12.625" customWidth="1"/>
    <col min="10761" max="10761" width="16.5" customWidth="1"/>
    <col min="10762" max="10762" width="13.625" customWidth="1"/>
    <col min="10763" max="10763" width="15.75" customWidth="1"/>
    <col min="10764" max="10764" width="14.375" customWidth="1"/>
    <col min="10765" max="10766" width="14.125" customWidth="1"/>
    <col min="10767" max="10767" width="12" customWidth="1"/>
    <col min="10768" max="10768" width="12.625" customWidth="1"/>
    <col min="10769" max="10769" width="13.5" customWidth="1"/>
    <col min="10770" max="10770" width="14.75" customWidth="1"/>
    <col min="10771" max="10771" width="14.25" customWidth="1"/>
    <col min="10772" max="10772" width="14.5" customWidth="1"/>
    <col min="10774" max="10774" width="13.125" bestFit="1" customWidth="1"/>
    <col min="11009" max="11009" width="6" bestFit="1" customWidth="1"/>
    <col min="11010" max="11010" width="25.625" customWidth="1"/>
    <col min="11011" max="11011" width="15.625" customWidth="1"/>
    <col min="11012" max="11012" width="13.375" customWidth="1"/>
    <col min="11013" max="11013" width="17.5" customWidth="1"/>
    <col min="11014" max="11014" width="15.875" customWidth="1"/>
    <col min="11015" max="11015" width="11.5" customWidth="1"/>
    <col min="11016" max="11016" width="12.625" customWidth="1"/>
    <col min="11017" max="11017" width="16.5" customWidth="1"/>
    <col min="11018" max="11018" width="13.625" customWidth="1"/>
    <col min="11019" max="11019" width="15.75" customWidth="1"/>
    <col min="11020" max="11020" width="14.375" customWidth="1"/>
    <col min="11021" max="11022" width="14.125" customWidth="1"/>
    <col min="11023" max="11023" width="12" customWidth="1"/>
    <col min="11024" max="11024" width="12.625" customWidth="1"/>
    <col min="11025" max="11025" width="13.5" customWidth="1"/>
    <col min="11026" max="11026" width="14.75" customWidth="1"/>
    <col min="11027" max="11027" width="14.25" customWidth="1"/>
    <col min="11028" max="11028" width="14.5" customWidth="1"/>
    <col min="11030" max="11030" width="13.125" bestFit="1" customWidth="1"/>
    <col min="11265" max="11265" width="6" bestFit="1" customWidth="1"/>
    <col min="11266" max="11266" width="25.625" customWidth="1"/>
    <col min="11267" max="11267" width="15.625" customWidth="1"/>
    <col min="11268" max="11268" width="13.375" customWidth="1"/>
    <col min="11269" max="11269" width="17.5" customWidth="1"/>
    <col min="11270" max="11270" width="15.875" customWidth="1"/>
    <col min="11271" max="11271" width="11.5" customWidth="1"/>
    <col min="11272" max="11272" width="12.625" customWidth="1"/>
    <col min="11273" max="11273" width="16.5" customWidth="1"/>
    <col min="11274" max="11274" width="13.625" customWidth="1"/>
    <col min="11275" max="11275" width="15.75" customWidth="1"/>
    <col min="11276" max="11276" width="14.375" customWidth="1"/>
    <col min="11277" max="11278" width="14.125" customWidth="1"/>
    <col min="11279" max="11279" width="12" customWidth="1"/>
    <col min="11280" max="11280" width="12.625" customWidth="1"/>
    <col min="11281" max="11281" width="13.5" customWidth="1"/>
    <col min="11282" max="11282" width="14.75" customWidth="1"/>
    <col min="11283" max="11283" width="14.25" customWidth="1"/>
    <col min="11284" max="11284" width="14.5" customWidth="1"/>
    <col min="11286" max="11286" width="13.125" bestFit="1" customWidth="1"/>
    <col min="11521" max="11521" width="6" bestFit="1" customWidth="1"/>
    <col min="11522" max="11522" width="25.625" customWidth="1"/>
    <col min="11523" max="11523" width="15.625" customWidth="1"/>
    <col min="11524" max="11524" width="13.375" customWidth="1"/>
    <col min="11525" max="11525" width="17.5" customWidth="1"/>
    <col min="11526" max="11526" width="15.875" customWidth="1"/>
    <col min="11527" max="11527" width="11.5" customWidth="1"/>
    <col min="11528" max="11528" width="12.625" customWidth="1"/>
    <col min="11529" max="11529" width="16.5" customWidth="1"/>
    <col min="11530" max="11530" width="13.625" customWidth="1"/>
    <col min="11531" max="11531" width="15.75" customWidth="1"/>
    <col min="11532" max="11532" width="14.375" customWidth="1"/>
    <col min="11533" max="11534" width="14.125" customWidth="1"/>
    <col min="11535" max="11535" width="12" customWidth="1"/>
    <col min="11536" max="11536" width="12.625" customWidth="1"/>
    <col min="11537" max="11537" width="13.5" customWidth="1"/>
    <col min="11538" max="11538" width="14.75" customWidth="1"/>
    <col min="11539" max="11539" width="14.25" customWidth="1"/>
    <col min="11540" max="11540" width="14.5" customWidth="1"/>
    <col min="11542" max="11542" width="13.125" bestFit="1" customWidth="1"/>
    <col min="11777" max="11777" width="6" bestFit="1" customWidth="1"/>
    <col min="11778" max="11778" width="25.625" customWidth="1"/>
    <col min="11779" max="11779" width="15.625" customWidth="1"/>
    <col min="11780" max="11780" width="13.375" customWidth="1"/>
    <col min="11781" max="11781" width="17.5" customWidth="1"/>
    <col min="11782" max="11782" width="15.875" customWidth="1"/>
    <col min="11783" max="11783" width="11.5" customWidth="1"/>
    <col min="11784" max="11784" width="12.625" customWidth="1"/>
    <col min="11785" max="11785" width="16.5" customWidth="1"/>
    <col min="11786" max="11786" width="13.625" customWidth="1"/>
    <col min="11787" max="11787" width="15.75" customWidth="1"/>
    <col min="11788" max="11788" width="14.375" customWidth="1"/>
    <col min="11789" max="11790" width="14.125" customWidth="1"/>
    <col min="11791" max="11791" width="12" customWidth="1"/>
    <col min="11792" max="11792" width="12.625" customWidth="1"/>
    <col min="11793" max="11793" width="13.5" customWidth="1"/>
    <col min="11794" max="11794" width="14.75" customWidth="1"/>
    <col min="11795" max="11795" width="14.25" customWidth="1"/>
    <col min="11796" max="11796" width="14.5" customWidth="1"/>
    <col min="11798" max="11798" width="13.125" bestFit="1" customWidth="1"/>
    <col min="12033" max="12033" width="6" bestFit="1" customWidth="1"/>
    <col min="12034" max="12034" width="25.625" customWidth="1"/>
    <col min="12035" max="12035" width="15.625" customWidth="1"/>
    <col min="12036" max="12036" width="13.375" customWidth="1"/>
    <col min="12037" max="12037" width="17.5" customWidth="1"/>
    <col min="12038" max="12038" width="15.875" customWidth="1"/>
    <col min="12039" max="12039" width="11.5" customWidth="1"/>
    <col min="12040" max="12040" width="12.625" customWidth="1"/>
    <col min="12041" max="12041" width="16.5" customWidth="1"/>
    <col min="12042" max="12042" width="13.625" customWidth="1"/>
    <col min="12043" max="12043" width="15.75" customWidth="1"/>
    <col min="12044" max="12044" width="14.375" customWidth="1"/>
    <col min="12045" max="12046" width="14.125" customWidth="1"/>
    <col min="12047" max="12047" width="12" customWidth="1"/>
    <col min="12048" max="12048" width="12.625" customWidth="1"/>
    <col min="12049" max="12049" width="13.5" customWidth="1"/>
    <col min="12050" max="12050" width="14.75" customWidth="1"/>
    <col min="12051" max="12051" width="14.25" customWidth="1"/>
    <col min="12052" max="12052" width="14.5" customWidth="1"/>
    <col min="12054" max="12054" width="13.125" bestFit="1" customWidth="1"/>
    <col min="12289" max="12289" width="6" bestFit="1" customWidth="1"/>
    <col min="12290" max="12290" width="25.625" customWidth="1"/>
    <col min="12291" max="12291" width="15.625" customWidth="1"/>
    <col min="12292" max="12292" width="13.375" customWidth="1"/>
    <col min="12293" max="12293" width="17.5" customWidth="1"/>
    <col min="12294" max="12294" width="15.875" customWidth="1"/>
    <col min="12295" max="12295" width="11.5" customWidth="1"/>
    <col min="12296" max="12296" width="12.625" customWidth="1"/>
    <col min="12297" max="12297" width="16.5" customWidth="1"/>
    <col min="12298" max="12298" width="13.625" customWidth="1"/>
    <col min="12299" max="12299" width="15.75" customWidth="1"/>
    <col min="12300" max="12300" width="14.375" customWidth="1"/>
    <col min="12301" max="12302" width="14.125" customWidth="1"/>
    <col min="12303" max="12303" width="12" customWidth="1"/>
    <col min="12304" max="12304" width="12.625" customWidth="1"/>
    <col min="12305" max="12305" width="13.5" customWidth="1"/>
    <col min="12306" max="12306" width="14.75" customWidth="1"/>
    <col min="12307" max="12307" width="14.25" customWidth="1"/>
    <col min="12308" max="12308" width="14.5" customWidth="1"/>
    <col min="12310" max="12310" width="13.125" bestFit="1" customWidth="1"/>
    <col min="12545" max="12545" width="6" bestFit="1" customWidth="1"/>
    <col min="12546" max="12546" width="25.625" customWidth="1"/>
    <col min="12547" max="12547" width="15.625" customWidth="1"/>
    <col min="12548" max="12548" width="13.375" customWidth="1"/>
    <col min="12549" max="12549" width="17.5" customWidth="1"/>
    <col min="12550" max="12550" width="15.875" customWidth="1"/>
    <col min="12551" max="12551" width="11.5" customWidth="1"/>
    <col min="12552" max="12552" width="12.625" customWidth="1"/>
    <col min="12553" max="12553" width="16.5" customWidth="1"/>
    <col min="12554" max="12554" width="13.625" customWidth="1"/>
    <col min="12555" max="12555" width="15.75" customWidth="1"/>
    <col min="12556" max="12556" width="14.375" customWidth="1"/>
    <col min="12557" max="12558" width="14.125" customWidth="1"/>
    <col min="12559" max="12559" width="12" customWidth="1"/>
    <col min="12560" max="12560" width="12.625" customWidth="1"/>
    <col min="12561" max="12561" width="13.5" customWidth="1"/>
    <col min="12562" max="12562" width="14.75" customWidth="1"/>
    <col min="12563" max="12563" width="14.25" customWidth="1"/>
    <col min="12564" max="12564" width="14.5" customWidth="1"/>
    <col min="12566" max="12566" width="13.125" bestFit="1" customWidth="1"/>
    <col min="12801" max="12801" width="6" bestFit="1" customWidth="1"/>
    <col min="12802" max="12802" width="25.625" customWidth="1"/>
    <col min="12803" max="12803" width="15.625" customWidth="1"/>
    <col min="12804" max="12804" width="13.375" customWidth="1"/>
    <col min="12805" max="12805" width="17.5" customWidth="1"/>
    <col min="12806" max="12806" width="15.875" customWidth="1"/>
    <col min="12807" max="12807" width="11.5" customWidth="1"/>
    <col min="12808" max="12808" width="12.625" customWidth="1"/>
    <col min="12809" max="12809" width="16.5" customWidth="1"/>
    <col min="12810" max="12810" width="13.625" customWidth="1"/>
    <col min="12811" max="12811" width="15.75" customWidth="1"/>
    <col min="12812" max="12812" width="14.375" customWidth="1"/>
    <col min="12813" max="12814" width="14.125" customWidth="1"/>
    <col min="12815" max="12815" width="12" customWidth="1"/>
    <col min="12816" max="12816" width="12.625" customWidth="1"/>
    <col min="12817" max="12817" width="13.5" customWidth="1"/>
    <col min="12818" max="12818" width="14.75" customWidth="1"/>
    <col min="12819" max="12819" width="14.25" customWidth="1"/>
    <col min="12820" max="12820" width="14.5" customWidth="1"/>
    <col min="12822" max="12822" width="13.125" bestFit="1" customWidth="1"/>
    <col min="13057" max="13057" width="6" bestFit="1" customWidth="1"/>
    <col min="13058" max="13058" width="25.625" customWidth="1"/>
    <col min="13059" max="13059" width="15.625" customWidth="1"/>
    <col min="13060" max="13060" width="13.375" customWidth="1"/>
    <col min="13061" max="13061" width="17.5" customWidth="1"/>
    <col min="13062" max="13062" width="15.875" customWidth="1"/>
    <col min="13063" max="13063" width="11.5" customWidth="1"/>
    <col min="13064" max="13064" width="12.625" customWidth="1"/>
    <col min="13065" max="13065" width="16.5" customWidth="1"/>
    <col min="13066" max="13066" width="13.625" customWidth="1"/>
    <col min="13067" max="13067" width="15.75" customWidth="1"/>
    <col min="13068" max="13068" width="14.375" customWidth="1"/>
    <col min="13069" max="13070" width="14.125" customWidth="1"/>
    <col min="13071" max="13071" width="12" customWidth="1"/>
    <col min="13072" max="13072" width="12.625" customWidth="1"/>
    <col min="13073" max="13073" width="13.5" customWidth="1"/>
    <col min="13074" max="13074" width="14.75" customWidth="1"/>
    <col min="13075" max="13075" width="14.25" customWidth="1"/>
    <col min="13076" max="13076" width="14.5" customWidth="1"/>
    <col min="13078" max="13078" width="13.125" bestFit="1" customWidth="1"/>
    <col min="13313" max="13313" width="6" bestFit="1" customWidth="1"/>
    <col min="13314" max="13314" width="25.625" customWidth="1"/>
    <col min="13315" max="13315" width="15.625" customWidth="1"/>
    <col min="13316" max="13316" width="13.375" customWidth="1"/>
    <col min="13317" max="13317" width="17.5" customWidth="1"/>
    <col min="13318" max="13318" width="15.875" customWidth="1"/>
    <col min="13319" max="13319" width="11.5" customWidth="1"/>
    <col min="13320" max="13320" width="12.625" customWidth="1"/>
    <col min="13321" max="13321" width="16.5" customWidth="1"/>
    <col min="13322" max="13322" width="13.625" customWidth="1"/>
    <col min="13323" max="13323" width="15.75" customWidth="1"/>
    <col min="13324" max="13324" width="14.375" customWidth="1"/>
    <col min="13325" max="13326" width="14.125" customWidth="1"/>
    <col min="13327" max="13327" width="12" customWidth="1"/>
    <col min="13328" max="13328" width="12.625" customWidth="1"/>
    <col min="13329" max="13329" width="13.5" customWidth="1"/>
    <col min="13330" max="13330" width="14.75" customWidth="1"/>
    <col min="13331" max="13331" width="14.25" customWidth="1"/>
    <col min="13332" max="13332" width="14.5" customWidth="1"/>
    <col min="13334" max="13334" width="13.125" bestFit="1" customWidth="1"/>
    <col min="13569" max="13569" width="6" bestFit="1" customWidth="1"/>
    <col min="13570" max="13570" width="25.625" customWidth="1"/>
    <col min="13571" max="13571" width="15.625" customWidth="1"/>
    <col min="13572" max="13572" width="13.375" customWidth="1"/>
    <col min="13573" max="13573" width="17.5" customWidth="1"/>
    <col min="13574" max="13574" width="15.875" customWidth="1"/>
    <col min="13575" max="13575" width="11.5" customWidth="1"/>
    <col min="13576" max="13576" width="12.625" customWidth="1"/>
    <col min="13577" max="13577" width="16.5" customWidth="1"/>
    <col min="13578" max="13578" width="13.625" customWidth="1"/>
    <col min="13579" max="13579" width="15.75" customWidth="1"/>
    <col min="13580" max="13580" width="14.375" customWidth="1"/>
    <col min="13581" max="13582" width="14.125" customWidth="1"/>
    <col min="13583" max="13583" width="12" customWidth="1"/>
    <col min="13584" max="13584" width="12.625" customWidth="1"/>
    <col min="13585" max="13585" width="13.5" customWidth="1"/>
    <col min="13586" max="13586" width="14.75" customWidth="1"/>
    <col min="13587" max="13587" width="14.25" customWidth="1"/>
    <col min="13588" max="13588" width="14.5" customWidth="1"/>
    <col min="13590" max="13590" width="13.125" bestFit="1" customWidth="1"/>
    <col min="13825" max="13825" width="6" bestFit="1" customWidth="1"/>
    <col min="13826" max="13826" width="25.625" customWidth="1"/>
    <col min="13827" max="13827" width="15.625" customWidth="1"/>
    <col min="13828" max="13828" width="13.375" customWidth="1"/>
    <col min="13829" max="13829" width="17.5" customWidth="1"/>
    <col min="13830" max="13830" width="15.875" customWidth="1"/>
    <col min="13831" max="13831" width="11.5" customWidth="1"/>
    <col min="13832" max="13832" width="12.625" customWidth="1"/>
    <col min="13833" max="13833" width="16.5" customWidth="1"/>
    <col min="13834" max="13834" width="13.625" customWidth="1"/>
    <col min="13835" max="13835" width="15.75" customWidth="1"/>
    <col min="13836" max="13836" width="14.375" customWidth="1"/>
    <col min="13837" max="13838" width="14.125" customWidth="1"/>
    <col min="13839" max="13839" width="12" customWidth="1"/>
    <col min="13840" max="13840" width="12.625" customWidth="1"/>
    <col min="13841" max="13841" width="13.5" customWidth="1"/>
    <col min="13842" max="13842" width="14.75" customWidth="1"/>
    <col min="13843" max="13843" width="14.25" customWidth="1"/>
    <col min="13844" max="13844" width="14.5" customWidth="1"/>
    <col min="13846" max="13846" width="13.125" bestFit="1" customWidth="1"/>
    <col min="14081" max="14081" width="6" bestFit="1" customWidth="1"/>
    <col min="14082" max="14082" width="25.625" customWidth="1"/>
    <col min="14083" max="14083" width="15.625" customWidth="1"/>
    <col min="14084" max="14084" width="13.375" customWidth="1"/>
    <col min="14085" max="14085" width="17.5" customWidth="1"/>
    <col min="14086" max="14086" width="15.875" customWidth="1"/>
    <col min="14087" max="14087" width="11.5" customWidth="1"/>
    <col min="14088" max="14088" width="12.625" customWidth="1"/>
    <col min="14089" max="14089" width="16.5" customWidth="1"/>
    <col min="14090" max="14090" width="13.625" customWidth="1"/>
    <col min="14091" max="14091" width="15.75" customWidth="1"/>
    <col min="14092" max="14092" width="14.375" customWidth="1"/>
    <col min="14093" max="14094" width="14.125" customWidth="1"/>
    <col min="14095" max="14095" width="12" customWidth="1"/>
    <col min="14096" max="14096" width="12.625" customWidth="1"/>
    <col min="14097" max="14097" width="13.5" customWidth="1"/>
    <col min="14098" max="14098" width="14.75" customWidth="1"/>
    <col min="14099" max="14099" width="14.25" customWidth="1"/>
    <col min="14100" max="14100" width="14.5" customWidth="1"/>
    <col min="14102" max="14102" width="13.125" bestFit="1" customWidth="1"/>
    <col min="14337" max="14337" width="6" bestFit="1" customWidth="1"/>
    <col min="14338" max="14338" width="25.625" customWidth="1"/>
    <col min="14339" max="14339" width="15.625" customWidth="1"/>
    <col min="14340" max="14340" width="13.375" customWidth="1"/>
    <col min="14341" max="14341" width="17.5" customWidth="1"/>
    <col min="14342" max="14342" width="15.875" customWidth="1"/>
    <col min="14343" max="14343" width="11.5" customWidth="1"/>
    <col min="14344" max="14344" width="12.625" customWidth="1"/>
    <col min="14345" max="14345" width="16.5" customWidth="1"/>
    <col min="14346" max="14346" width="13.625" customWidth="1"/>
    <col min="14347" max="14347" width="15.75" customWidth="1"/>
    <col min="14348" max="14348" width="14.375" customWidth="1"/>
    <col min="14349" max="14350" width="14.125" customWidth="1"/>
    <col min="14351" max="14351" width="12" customWidth="1"/>
    <col min="14352" max="14352" width="12.625" customWidth="1"/>
    <col min="14353" max="14353" width="13.5" customWidth="1"/>
    <col min="14354" max="14354" width="14.75" customWidth="1"/>
    <col min="14355" max="14355" width="14.25" customWidth="1"/>
    <col min="14356" max="14356" width="14.5" customWidth="1"/>
    <col min="14358" max="14358" width="13.125" bestFit="1" customWidth="1"/>
    <col min="14593" max="14593" width="6" bestFit="1" customWidth="1"/>
    <col min="14594" max="14594" width="25.625" customWidth="1"/>
    <col min="14595" max="14595" width="15.625" customWidth="1"/>
    <col min="14596" max="14596" width="13.375" customWidth="1"/>
    <col min="14597" max="14597" width="17.5" customWidth="1"/>
    <col min="14598" max="14598" width="15.875" customWidth="1"/>
    <col min="14599" max="14599" width="11.5" customWidth="1"/>
    <col min="14600" max="14600" width="12.625" customWidth="1"/>
    <col min="14601" max="14601" width="16.5" customWidth="1"/>
    <col min="14602" max="14602" width="13.625" customWidth="1"/>
    <col min="14603" max="14603" width="15.75" customWidth="1"/>
    <col min="14604" max="14604" width="14.375" customWidth="1"/>
    <col min="14605" max="14606" width="14.125" customWidth="1"/>
    <col min="14607" max="14607" width="12" customWidth="1"/>
    <col min="14608" max="14608" width="12.625" customWidth="1"/>
    <col min="14609" max="14609" width="13.5" customWidth="1"/>
    <col min="14610" max="14610" width="14.75" customWidth="1"/>
    <col min="14611" max="14611" width="14.25" customWidth="1"/>
    <col min="14612" max="14612" width="14.5" customWidth="1"/>
    <col min="14614" max="14614" width="13.125" bestFit="1" customWidth="1"/>
    <col min="14849" max="14849" width="6" bestFit="1" customWidth="1"/>
    <col min="14850" max="14850" width="25.625" customWidth="1"/>
    <col min="14851" max="14851" width="15.625" customWidth="1"/>
    <col min="14852" max="14852" width="13.375" customWidth="1"/>
    <col min="14853" max="14853" width="17.5" customWidth="1"/>
    <col min="14854" max="14854" width="15.875" customWidth="1"/>
    <col min="14855" max="14855" width="11.5" customWidth="1"/>
    <col min="14856" max="14856" width="12.625" customWidth="1"/>
    <col min="14857" max="14857" width="16.5" customWidth="1"/>
    <col min="14858" max="14858" width="13.625" customWidth="1"/>
    <col min="14859" max="14859" width="15.75" customWidth="1"/>
    <col min="14860" max="14860" width="14.375" customWidth="1"/>
    <col min="14861" max="14862" width="14.125" customWidth="1"/>
    <col min="14863" max="14863" width="12" customWidth="1"/>
    <col min="14864" max="14864" width="12.625" customWidth="1"/>
    <col min="14865" max="14865" width="13.5" customWidth="1"/>
    <col min="14866" max="14866" width="14.75" customWidth="1"/>
    <col min="14867" max="14867" width="14.25" customWidth="1"/>
    <col min="14868" max="14868" width="14.5" customWidth="1"/>
    <col min="14870" max="14870" width="13.125" bestFit="1" customWidth="1"/>
    <col min="15105" max="15105" width="6" bestFit="1" customWidth="1"/>
    <col min="15106" max="15106" width="25.625" customWidth="1"/>
    <col min="15107" max="15107" width="15.625" customWidth="1"/>
    <col min="15108" max="15108" width="13.375" customWidth="1"/>
    <col min="15109" max="15109" width="17.5" customWidth="1"/>
    <col min="15110" max="15110" width="15.875" customWidth="1"/>
    <col min="15111" max="15111" width="11.5" customWidth="1"/>
    <col min="15112" max="15112" width="12.625" customWidth="1"/>
    <col min="15113" max="15113" width="16.5" customWidth="1"/>
    <col min="15114" max="15114" width="13.625" customWidth="1"/>
    <col min="15115" max="15115" width="15.75" customWidth="1"/>
    <col min="15116" max="15116" width="14.375" customWidth="1"/>
    <col min="15117" max="15118" width="14.125" customWidth="1"/>
    <col min="15119" max="15119" width="12" customWidth="1"/>
    <col min="15120" max="15120" width="12.625" customWidth="1"/>
    <col min="15121" max="15121" width="13.5" customWidth="1"/>
    <col min="15122" max="15122" width="14.75" customWidth="1"/>
    <col min="15123" max="15123" width="14.25" customWidth="1"/>
    <col min="15124" max="15124" width="14.5" customWidth="1"/>
    <col min="15126" max="15126" width="13.125" bestFit="1" customWidth="1"/>
    <col min="15361" max="15361" width="6" bestFit="1" customWidth="1"/>
    <col min="15362" max="15362" width="25.625" customWidth="1"/>
    <col min="15363" max="15363" width="15.625" customWidth="1"/>
    <col min="15364" max="15364" width="13.375" customWidth="1"/>
    <col min="15365" max="15365" width="17.5" customWidth="1"/>
    <col min="15366" max="15366" width="15.875" customWidth="1"/>
    <col min="15367" max="15367" width="11.5" customWidth="1"/>
    <col min="15368" max="15368" width="12.625" customWidth="1"/>
    <col min="15369" max="15369" width="16.5" customWidth="1"/>
    <col min="15370" max="15370" width="13.625" customWidth="1"/>
    <col min="15371" max="15371" width="15.75" customWidth="1"/>
    <col min="15372" max="15372" width="14.375" customWidth="1"/>
    <col min="15373" max="15374" width="14.125" customWidth="1"/>
    <col min="15375" max="15375" width="12" customWidth="1"/>
    <col min="15376" max="15376" width="12.625" customWidth="1"/>
    <col min="15377" max="15377" width="13.5" customWidth="1"/>
    <col min="15378" max="15378" width="14.75" customWidth="1"/>
    <col min="15379" max="15379" width="14.25" customWidth="1"/>
    <col min="15380" max="15380" width="14.5" customWidth="1"/>
    <col min="15382" max="15382" width="13.125" bestFit="1" customWidth="1"/>
    <col min="15617" max="15617" width="6" bestFit="1" customWidth="1"/>
    <col min="15618" max="15618" width="25.625" customWidth="1"/>
    <col min="15619" max="15619" width="15.625" customWidth="1"/>
    <col min="15620" max="15620" width="13.375" customWidth="1"/>
    <col min="15621" max="15621" width="17.5" customWidth="1"/>
    <col min="15622" max="15622" width="15.875" customWidth="1"/>
    <col min="15623" max="15623" width="11.5" customWidth="1"/>
    <col min="15624" max="15624" width="12.625" customWidth="1"/>
    <col min="15625" max="15625" width="16.5" customWidth="1"/>
    <col min="15626" max="15626" width="13.625" customWidth="1"/>
    <col min="15627" max="15627" width="15.75" customWidth="1"/>
    <col min="15628" max="15628" width="14.375" customWidth="1"/>
    <col min="15629" max="15630" width="14.125" customWidth="1"/>
    <col min="15631" max="15631" width="12" customWidth="1"/>
    <col min="15632" max="15632" width="12.625" customWidth="1"/>
    <col min="15633" max="15633" width="13.5" customWidth="1"/>
    <col min="15634" max="15634" width="14.75" customWidth="1"/>
    <col min="15635" max="15635" width="14.25" customWidth="1"/>
    <col min="15636" max="15636" width="14.5" customWidth="1"/>
    <col min="15638" max="15638" width="13.125" bestFit="1" customWidth="1"/>
    <col min="15873" max="15873" width="6" bestFit="1" customWidth="1"/>
    <col min="15874" max="15874" width="25.625" customWidth="1"/>
    <col min="15875" max="15875" width="15.625" customWidth="1"/>
    <col min="15876" max="15876" width="13.375" customWidth="1"/>
    <col min="15877" max="15877" width="17.5" customWidth="1"/>
    <col min="15878" max="15878" width="15.875" customWidth="1"/>
    <col min="15879" max="15879" width="11.5" customWidth="1"/>
    <col min="15880" max="15880" width="12.625" customWidth="1"/>
    <col min="15881" max="15881" width="16.5" customWidth="1"/>
    <col min="15882" max="15882" width="13.625" customWidth="1"/>
    <col min="15883" max="15883" width="15.75" customWidth="1"/>
    <col min="15884" max="15884" width="14.375" customWidth="1"/>
    <col min="15885" max="15886" width="14.125" customWidth="1"/>
    <col min="15887" max="15887" width="12" customWidth="1"/>
    <col min="15888" max="15888" width="12.625" customWidth="1"/>
    <col min="15889" max="15889" width="13.5" customWidth="1"/>
    <col min="15890" max="15890" width="14.75" customWidth="1"/>
    <col min="15891" max="15891" width="14.25" customWidth="1"/>
    <col min="15892" max="15892" width="14.5" customWidth="1"/>
    <col min="15894" max="15894" width="13.125" bestFit="1" customWidth="1"/>
    <col min="16129" max="16129" width="6" bestFit="1" customWidth="1"/>
    <col min="16130" max="16130" width="25.625" customWidth="1"/>
    <col min="16131" max="16131" width="15.625" customWidth="1"/>
    <col min="16132" max="16132" width="13.375" customWidth="1"/>
    <col min="16133" max="16133" width="17.5" customWidth="1"/>
    <col min="16134" max="16134" width="15.875" customWidth="1"/>
    <col min="16135" max="16135" width="11.5" customWidth="1"/>
    <col min="16136" max="16136" width="12.625" customWidth="1"/>
    <col min="16137" max="16137" width="16.5" customWidth="1"/>
    <col min="16138" max="16138" width="13.625" customWidth="1"/>
    <col min="16139" max="16139" width="15.75" customWidth="1"/>
    <col min="16140" max="16140" width="14.375" customWidth="1"/>
    <col min="16141" max="16142" width="14.125" customWidth="1"/>
    <col min="16143" max="16143" width="12" customWidth="1"/>
    <col min="16144" max="16144" width="12.625" customWidth="1"/>
    <col min="16145" max="16145" width="13.5" customWidth="1"/>
    <col min="16146" max="16146" width="14.75" customWidth="1"/>
    <col min="16147" max="16147" width="14.25" customWidth="1"/>
    <col min="16148" max="16148" width="14.5" customWidth="1"/>
    <col min="16150" max="16150" width="13.125" bestFit="1" customWidth="1"/>
  </cols>
  <sheetData>
    <row r="1" spans="1:22" s="326" customFormat="1" ht="27.75" x14ac:dyDescent="0.65">
      <c r="A1" s="325" t="s">
        <v>1723</v>
      </c>
      <c r="C1" s="325"/>
      <c r="D1" s="325"/>
      <c r="E1" s="325"/>
      <c r="F1" s="325"/>
      <c r="G1" s="325"/>
      <c r="L1" s="327"/>
    </row>
    <row r="2" spans="1:22" s="328" customFormat="1" ht="120" x14ac:dyDescent="0.2">
      <c r="A2" s="498" t="s">
        <v>787</v>
      </c>
      <c r="B2" s="499" t="s">
        <v>788</v>
      </c>
      <c r="C2" s="499" t="s">
        <v>1724</v>
      </c>
      <c r="D2" s="342" t="s">
        <v>794</v>
      </c>
      <c r="E2" s="498" t="s">
        <v>791</v>
      </c>
      <c r="F2" s="498"/>
      <c r="G2" s="498"/>
      <c r="H2" s="498"/>
      <c r="I2" s="498"/>
      <c r="J2" s="498"/>
      <c r="K2" s="498"/>
      <c r="L2" s="498"/>
      <c r="M2" s="499" t="s">
        <v>789</v>
      </c>
      <c r="N2" s="499"/>
      <c r="O2" s="499"/>
      <c r="P2" s="499"/>
      <c r="Q2" s="499"/>
      <c r="R2" s="499"/>
      <c r="S2" s="461" t="s">
        <v>790</v>
      </c>
      <c r="T2" s="492" t="s">
        <v>1725</v>
      </c>
    </row>
    <row r="3" spans="1:22" s="210" customFormat="1" ht="87" customHeight="1" x14ac:dyDescent="0.2">
      <c r="A3" s="498"/>
      <c r="B3" s="499"/>
      <c r="C3" s="499"/>
      <c r="D3" s="336" t="s">
        <v>1726</v>
      </c>
      <c r="E3" s="336" t="s">
        <v>1727</v>
      </c>
      <c r="F3" s="336" t="s">
        <v>1728</v>
      </c>
      <c r="G3" s="336" t="s">
        <v>1729</v>
      </c>
      <c r="H3" s="336" t="s">
        <v>1730</v>
      </c>
      <c r="I3" s="155" t="s">
        <v>1731</v>
      </c>
      <c r="J3" s="336" t="s">
        <v>1732</v>
      </c>
      <c r="K3" s="336" t="s">
        <v>1733</v>
      </c>
      <c r="L3" s="155" t="s">
        <v>1734</v>
      </c>
      <c r="M3" s="337" t="s">
        <v>1735</v>
      </c>
      <c r="N3" s="337" t="s">
        <v>1736</v>
      </c>
      <c r="O3" s="337" t="s">
        <v>1737</v>
      </c>
      <c r="P3" s="336" t="s">
        <v>1738</v>
      </c>
      <c r="Q3" s="336" t="s">
        <v>758</v>
      </c>
      <c r="R3" s="337" t="s">
        <v>1739</v>
      </c>
      <c r="S3" s="500"/>
      <c r="T3" s="493"/>
    </row>
    <row r="4" spans="1:22" ht="24" x14ac:dyDescent="0.55000000000000004">
      <c r="A4" s="87">
        <v>1</v>
      </c>
      <c r="B4" s="388" t="s">
        <v>1790</v>
      </c>
      <c r="C4" s="329" t="s">
        <v>1791</v>
      </c>
      <c r="D4" s="330">
        <v>20000</v>
      </c>
      <c r="E4" s="330">
        <v>12600</v>
      </c>
      <c r="F4" s="330">
        <v>25425</v>
      </c>
      <c r="G4" s="330">
        <v>1017</v>
      </c>
      <c r="H4" s="330">
        <v>0</v>
      </c>
      <c r="I4" s="212">
        <v>26400</v>
      </c>
      <c r="J4" s="212">
        <v>0</v>
      </c>
      <c r="K4" s="212">
        <v>0</v>
      </c>
      <c r="L4" s="23">
        <v>106925</v>
      </c>
      <c r="M4" s="212">
        <v>80136</v>
      </c>
      <c r="N4" s="212">
        <v>5820</v>
      </c>
      <c r="O4" s="212">
        <v>104426.69</v>
      </c>
      <c r="P4" s="212">
        <v>0</v>
      </c>
      <c r="Q4" s="212">
        <v>192.8</v>
      </c>
      <c r="R4" s="212">
        <v>13474.11</v>
      </c>
      <c r="S4" s="212">
        <v>70000</v>
      </c>
      <c r="T4" s="331">
        <f>+D4+E4+F4+G4+H4+I4+J4+K4+L4+M4+N4+O4+P4+Q4+R4+S4</f>
        <v>466416.6</v>
      </c>
      <c r="V4" s="389"/>
    </row>
    <row r="5" spans="1:22" ht="24" x14ac:dyDescent="0.55000000000000004">
      <c r="A5" s="87">
        <v>2</v>
      </c>
      <c r="B5" s="388" t="s">
        <v>1792</v>
      </c>
      <c r="C5" s="87" t="s">
        <v>1791</v>
      </c>
      <c r="D5" s="331">
        <v>20000</v>
      </c>
      <c r="E5" s="331">
        <v>14000</v>
      </c>
      <c r="F5" s="331">
        <v>61971</v>
      </c>
      <c r="G5" s="331">
        <v>2478.84</v>
      </c>
      <c r="H5" s="331">
        <v>0</v>
      </c>
      <c r="I5" s="212">
        <v>33600</v>
      </c>
      <c r="J5" s="212">
        <v>0</v>
      </c>
      <c r="K5" s="212">
        <v>0</v>
      </c>
      <c r="L5" s="23">
        <v>121975</v>
      </c>
      <c r="M5" s="212">
        <v>145264</v>
      </c>
      <c r="N5" s="212">
        <v>10050</v>
      </c>
      <c r="O5" s="212">
        <v>34334.89</v>
      </c>
      <c r="P5" s="212">
        <v>1000</v>
      </c>
      <c r="Q5" s="212">
        <v>3458.75</v>
      </c>
      <c r="R5" s="212">
        <v>8477.23</v>
      </c>
      <c r="S5" s="212">
        <v>0</v>
      </c>
      <c r="T5" s="331">
        <f t="shared" ref="T5:T12" si="0">+D5+E5+F5+G5+H5+I5+J5+K5+L5+M5+N5+O5+P5+Q5+R5+S5</f>
        <v>456609.70999999996</v>
      </c>
      <c r="V5" s="389"/>
    </row>
    <row r="6" spans="1:22" ht="27" customHeight="1" x14ac:dyDescent="0.55000000000000004">
      <c r="A6" s="87">
        <v>3</v>
      </c>
      <c r="B6" s="388" t="s">
        <v>1793</v>
      </c>
      <c r="C6" s="87" t="s">
        <v>1794</v>
      </c>
      <c r="D6" s="331">
        <v>20000</v>
      </c>
      <c r="E6" s="331">
        <v>14000</v>
      </c>
      <c r="F6" s="331">
        <v>32561</v>
      </c>
      <c r="G6" s="331">
        <v>1302.44</v>
      </c>
      <c r="H6" s="331">
        <v>0</v>
      </c>
      <c r="I6" s="212">
        <v>12000</v>
      </c>
      <c r="J6" s="212">
        <v>0</v>
      </c>
      <c r="K6" s="212">
        <v>0</v>
      </c>
      <c r="L6" s="23">
        <v>93350</v>
      </c>
      <c r="M6" s="212">
        <v>180802</v>
      </c>
      <c r="N6" s="212">
        <v>10060</v>
      </c>
      <c r="O6" s="212">
        <v>35220.78</v>
      </c>
      <c r="P6" s="212">
        <v>900</v>
      </c>
      <c r="Q6" s="212">
        <v>10078</v>
      </c>
      <c r="R6" s="212">
        <v>7198.23</v>
      </c>
      <c r="S6" s="212">
        <v>33000</v>
      </c>
      <c r="T6" s="331">
        <f t="shared" si="0"/>
        <v>450472.44999999995</v>
      </c>
      <c r="V6" s="389"/>
    </row>
    <row r="7" spans="1:22" ht="24" customHeight="1" x14ac:dyDescent="0.55000000000000004">
      <c r="A7" s="87">
        <v>4</v>
      </c>
      <c r="B7" s="388" t="s">
        <v>1795</v>
      </c>
      <c r="C7" s="87" t="s">
        <v>1794</v>
      </c>
      <c r="D7" s="331">
        <v>18000</v>
      </c>
      <c r="E7" s="331">
        <v>6100</v>
      </c>
      <c r="F7" s="331">
        <v>10710</v>
      </c>
      <c r="G7" s="331">
        <v>428.4</v>
      </c>
      <c r="H7" s="331">
        <v>0</v>
      </c>
      <c r="I7" s="212">
        <v>0</v>
      </c>
      <c r="J7" s="212">
        <v>0</v>
      </c>
      <c r="K7" s="212">
        <v>0</v>
      </c>
      <c r="L7" s="23">
        <v>19875</v>
      </c>
      <c r="M7" s="212">
        <v>52461</v>
      </c>
      <c r="N7" s="212">
        <v>5800</v>
      </c>
      <c r="O7" s="212">
        <v>8254.7199999999993</v>
      </c>
      <c r="P7" s="212">
        <v>600</v>
      </c>
      <c r="Q7" s="212">
        <v>5524</v>
      </c>
      <c r="R7" s="212"/>
      <c r="S7" s="212">
        <v>70000</v>
      </c>
      <c r="T7" s="331">
        <f t="shared" si="0"/>
        <v>197753.12</v>
      </c>
      <c r="V7" s="389"/>
    </row>
    <row r="8" spans="1:22" ht="24.75" customHeight="1" x14ac:dyDescent="0.55000000000000004">
      <c r="A8" s="87">
        <v>5</v>
      </c>
      <c r="B8" s="388" t="s">
        <v>1796</v>
      </c>
      <c r="C8" s="87" t="s">
        <v>1794</v>
      </c>
      <c r="D8" s="331">
        <v>18000</v>
      </c>
      <c r="E8" s="331">
        <v>12200</v>
      </c>
      <c r="F8" s="331">
        <v>8715</v>
      </c>
      <c r="G8" s="331">
        <v>348.6</v>
      </c>
      <c r="H8" s="331">
        <v>0</v>
      </c>
      <c r="I8" s="212">
        <v>0</v>
      </c>
      <c r="J8" s="212">
        <v>0</v>
      </c>
      <c r="K8" s="212">
        <v>0</v>
      </c>
      <c r="L8" s="23">
        <v>65825</v>
      </c>
      <c r="M8" s="212">
        <v>70712</v>
      </c>
      <c r="N8" s="212">
        <v>5820</v>
      </c>
      <c r="O8" s="212">
        <v>16890.669999999998</v>
      </c>
      <c r="P8" s="212">
        <v>0</v>
      </c>
      <c r="Q8" s="212">
        <v>8435</v>
      </c>
      <c r="R8" s="212"/>
      <c r="S8" s="212">
        <v>81000</v>
      </c>
      <c r="T8" s="331">
        <f t="shared" si="0"/>
        <v>287946.27</v>
      </c>
      <c r="V8" s="389"/>
    </row>
    <row r="9" spans="1:22" s="20" customFormat="1" ht="27.75" x14ac:dyDescent="0.65">
      <c r="A9" s="87">
        <v>6</v>
      </c>
      <c r="B9" s="388" t="s">
        <v>1797</v>
      </c>
      <c r="C9" s="87" t="s">
        <v>1794</v>
      </c>
      <c r="D9" s="331">
        <v>18000</v>
      </c>
      <c r="E9" s="331">
        <v>12200</v>
      </c>
      <c r="F9" s="331">
        <v>31608</v>
      </c>
      <c r="G9" s="331">
        <v>1264.32</v>
      </c>
      <c r="H9" s="331">
        <v>0</v>
      </c>
      <c r="I9" s="212">
        <v>36000</v>
      </c>
      <c r="J9" s="212">
        <v>0</v>
      </c>
      <c r="K9" s="212">
        <v>0</v>
      </c>
      <c r="L9" s="23">
        <v>59650</v>
      </c>
      <c r="M9" s="212">
        <v>198573</v>
      </c>
      <c r="N9" s="212">
        <v>10050</v>
      </c>
      <c r="O9" s="212">
        <v>23943.89</v>
      </c>
      <c r="P9" s="212">
        <v>1600</v>
      </c>
      <c r="Q9" s="212">
        <v>6083</v>
      </c>
      <c r="R9" s="212">
        <v>24280.62</v>
      </c>
      <c r="S9" s="212">
        <v>37000</v>
      </c>
      <c r="T9" s="331">
        <f t="shared" si="0"/>
        <v>460252.83</v>
      </c>
      <c r="V9" s="389"/>
    </row>
    <row r="10" spans="1:22" s="20" customFormat="1" ht="27.75" x14ac:dyDescent="0.65">
      <c r="A10" s="87">
        <v>7</v>
      </c>
      <c r="B10" s="388" t="s">
        <v>1798</v>
      </c>
      <c r="C10" s="87" t="s">
        <v>1794</v>
      </c>
      <c r="D10" s="331">
        <v>18000</v>
      </c>
      <c r="E10" s="331">
        <v>12200</v>
      </c>
      <c r="F10" s="331">
        <v>38277</v>
      </c>
      <c r="G10" s="331">
        <v>1531.08</v>
      </c>
      <c r="H10" s="331">
        <v>0</v>
      </c>
      <c r="I10" s="212">
        <v>14400</v>
      </c>
      <c r="J10" s="212">
        <v>0</v>
      </c>
      <c r="K10" s="212">
        <v>0</v>
      </c>
      <c r="L10" s="23">
        <v>52800</v>
      </c>
      <c r="M10" s="212">
        <v>81012</v>
      </c>
      <c r="N10" s="212">
        <v>5800</v>
      </c>
      <c r="O10" s="212">
        <v>12709.48</v>
      </c>
      <c r="P10" s="212">
        <v>300</v>
      </c>
      <c r="Q10" s="212">
        <v>652.5</v>
      </c>
      <c r="R10" s="212"/>
      <c r="S10" s="212">
        <v>331000</v>
      </c>
      <c r="T10" s="331">
        <f t="shared" si="0"/>
        <v>568682.06000000006</v>
      </c>
      <c r="V10" s="389"/>
    </row>
    <row r="11" spans="1:22" s="20" customFormat="1" ht="27.75" x14ac:dyDescent="0.65">
      <c r="A11" s="87">
        <v>8</v>
      </c>
      <c r="B11" s="388" t="s">
        <v>1799</v>
      </c>
      <c r="C11" s="87" t="s">
        <v>1794</v>
      </c>
      <c r="D11" s="331">
        <v>18000</v>
      </c>
      <c r="E11" s="331">
        <v>12200</v>
      </c>
      <c r="F11" s="331">
        <v>27479</v>
      </c>
      <c r="G11" s="331">
        <v>1099.1600000000001</v>
      </c>
      <c r="H11" s="331">
        <v>0</v>
      </c>
      <c r="I11" s="212">
        <v>0</v>
      </c>
      <c r="J11" s="212">
        <v>0</v>
      </c>
      <c r="K11" s="212">
        <v>0</v>
      </c>
      <c r="L11" s="23">
        <v>50950</v>
      </c>
      <c r="M11" s="212">
        <v>50802</v>
      </c>
      <c r="N11" s="212">
        <v>5840</v>
      </c>
      <c r="O11" s="212">
        <v>7291.47</v>
      </c>
      <c r="P11" s="212">
        <v>60</v>
      </c>
      <c r="Q11" s="212">
        <v>520</v>
      </c>
      <c r="R11" s="212"/>
      <c r="S11" s="212">
        <v>81000</v>
      </c>
      <c r="T11" s="331">
        <f t="shared" si="0"/>
        <v>255241.63</v>
      </c>
      <c r="V11" s="389"/>
    </row>
    <row r="12" spans="1:22" s="20" customFormat="1" ht="27" customHeight="1" x14ac:dyDescent="0.65">
      <c r="A12" s="87">
        <v>9</v>
      </c>
      <c r="B12" s="388" t="s">
        <v>1800</v>
      </c>
      <c r="C12" s="87" t="s">
        <v>1791</v>
      </c>
      <c r="D12" s="331">
        <v>20000</v>
      </c>
      <c r="E12" s="331">
        <v>12600</v>
      </c>
      <c r="F12" s="331">
        <v>21946</v>
      </c>
      <c r="G12" s="331">
        <v>877.84</v>
      </c>
      <c r="H12" s="331">
        <v>0</v>
      </c>
      <c r="I12" s="212">
        <v>0</v>
      </c>
      <c r="J12" s="212">
        <v>0</v>
      </c>
      <c r="K12" s="212">
        <v>0</v>
      </c>
      <c r="L12" s="23">
        <v>78000</v>
      </c>
      <c r="M12" s="212">
        <v>178898</v>
      </c>
      <c r="N12" s="212">
        <v>10030</v>
      </c>
      <c r="O12" s="212">
        <v>26909.31</v>
      </c>
      <c r="P12" s="212">
        <v>0</v>
      </c>
      <c r="Q12" s="212">
        <v>2981</v>
      </c>
      <c r="R12" s="212">
        <v>6779.44</v>
      </c>
      <c r="S12" s="212">
        <v>11000</v>
      </c>
      <c r="T12" s="331">
        <f t="shared" si="0"/>
        <v>370021.58999999997</v>
      </c>
      <c r="V12" s="389"/>
    </row>
    <row r="13" spans="1:22" ht="24" x14ac:dyDescent="0.55000000000000004">
      <c r="A13" s="494" t="s">
        <v>666</v>
      </c>
      <c r="B13" s="495"/>
      <c r="C13" s="496"/>
      <c r="D13" s="332">
        <f t="shared" ref="D13:S13" si="1">SUM(D4:D12)</f>
        <v>170000</v>
      </c>
      <c r="E13" s="332">
        <f t="shared" si="1"/>
        <v>108100</v>
      </c>
      <c r="F13" s="332">
        <f t="shared" si="1"/>
        <v>258692</v>
      </c>
      <c r="G13" s="332">
        <f t="shared" si="1"/>
        <v>10347.68</v>
      </c>
      <c r="H13" s="332">
        <f t="shared" si="1"/>
        <v>0</v>
      </c>
      <c r="I13" s="332">
        <f t="shared" si="1"/>
        <v>122400</v>
      </c>
      <c r="J13" s="332">
        <f t="shared" si="1"/>
        <v>0</v>
      </c>
      <c r="K13" s="332">
        <f t="shared" si="1"/>
        <v>0</v>
      </c>
      <c r="L13" s="333">
        <f t="shared" si="1"/>
        <v>649350</v>
      </c>
      <c r="M13" s="334">
        <f t="shared" si="1"/>
        <v>1038660</v>
      </c>
      <c r="N13" s="334">
        <f t="shared" si="1"/>
        <v>69270</v>
      </c>
      <c r="O13" s="334">
        <f t="shared" si="1"/>
        <v>269981.90000000002</v>
      </c>
      <c r="P13" s="334">
        <f t="shared" si="1"/>
        <v>4460</v>
      </c>
      <c r="Q13" s="334">
        <f t="shared" si="1"/>
        <v>37925.050000000003</v>
      </c>
      <c r="R13" s="334">
        <f t="shared" si="1"/>
        <v>60209.630000000005</v>
      </c>
      <c r="S13" s="332">
        <f t="shared" si="1"/>
        <v>714000</v>
      </c>
      <c r="T13" s="335">
        <f>SUM(T4:T12)</f>
        <v>3513396.26</v>
      </c>
      <c r="V13" s="389"/>
    </row>
    <row r="14" spans="1:22" ht="27.75" x14ac:dyDescent="0.6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58"/>
      <c r="M14" s="20"/>
      <c r="N14" s="20"/>
      <c r="O14" s="390"/>
      <c r="P14" s="20"/>
      <c r="Q14" s="390"/>
      <c r="R14" s="20"/>
      <c r="S14" s="20"/>
      <c r="T14" s="20"/>
    </row>
    <row r="19" spans="12:14" x14ac:dyDescent="0.2">
      <c r="L19" s="497" t="s">
        <v>1801</v>
      </c>
      <c r="M19" s="497"/>
      <c r="N19" s="391">
        <v>211442.83</v>
      </c>
    </row>
    <row r="20" spans="12:14" x14ac:dyDescent="0.2">
      <c r="L20" s="497" t="s">
        <v>758</v>
      </c>
      <c r="M20" s="497"/>
      <c r="N20" s="392">
        <v>11217.25</v>
      </c>
    </row>
  </sheetData>
  <mergeCells count="10">
    <mergeCell ref="T2:T3"/>
    <mergeCell ref="A13:C13"/>
    <mergeCell ref="L19:M19"/>
    <mergeCell ref="L20:M20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96"/>
  <sheetViews>
    <sheetView zoomScale="70" zoomScaleNormal="70" workbookViewId="0">
      <pane xSplit="2" ySplit="4" topLeftCell="E5" activePane="bottomRight" state="frozen"/>
      <selection pane="topRight" activeCell="C1" sqref="C1"/>
      <selection pane="bottomLeft" activeCell="A4" sqref="A4"/>
      <selection pane="bottomRight" activeCell="M11" sqref="M11"/>
    </sheetView>
  </sheetViews>
  <sheetFormatPr defaultColWidth="9" defaultRowHeight="24" x14ac:dyDescent="0.55000000000000004"/>
  <cols>
    <col min="1" max="1" width="7.25" style="415" customWidth="1"/>
    <col min="2" max="2" width="48.125" style="131" customWidth="1"/>
    <col min="3" max="3" width="20.125" style="131" customWidth="1"/>
    <col min="4" max="4" width="22.625" style="27" customWidth="1"/>
    <col min="5" max="5" width="16.25" style="131" customWidth="1"/>
    <col min="6" max="6" width="31.5" style="131" customWidth="1"/>
    <col min="7" max="7" width="16.875" style="131" bestFit="1" customWidth="1"/>
    <col min="8" max="8" width="16.375" style="131" bestFit="1" customWidth="1"/>
    <col min="9" max="9" width="16.375" style="131" customWidth="1"/>
    <col min="10" max="10" width="13.625" style="131" customWidth="1"/>
    <col min="11" max="12" width="15.625" style="131" customWidth="1"/>
    <col min="13" max="13" width="18.875" style="131" customWidth="1"/>
    <col min="14" max="16384" width="9" style="131"/>
  </cols>
  <sheetData>
    <row r="1" spans="1:13" ht="30" customHeight="1" x14ac:dyDescent="0.55000000000000004">
      <c r="A1" s="435" t="s">
        <v>1553</v>
      </c>
      <c r="B1" s="435"/>
      <c r="C1" s="435"/>
      <c r="D1" s="435"/>
      <c r="E1" s="435"/>
      <c r="F1" s="419"/>
      <c r="G1" s="402"/>
    </row>
    <row r="2" spans="1:13" ht="30" customHeight="1" x14ac:dyDescent="0.55000000000000004">
      <c r="A2" s="435" t="s">
        <v>1806</v>
      </c>
      <c r="B2" s="435"/>
      <c r="C2" s="435"/>
      <c r="D2" s="435"/>
      <c r="E2" s="419"/>
      <c r="F2" s="419"/>
      <c r="G2" s="419"/>
    </row>
    <row r="3" spans="1:13" ht="30.75" customHeight="1" x14ac:dyDescent="0.55000000000000004">
      <c r="A3" s="436" t="s">
        <v>1652</v>
      </c>
      <c r="B3" s="436"/>
      <c r="C3" s="436"/>
      <c r="D3" s="436"/>
      <c r="E3" s="436"/>
      <c r="F3" s="420"/>
      <c r="G3" s="433" t="s">
        <v>1668</v>
      </c>
      <c r="H3" s="433"/>
      <c r="I3" s="433"/>
      <c r="J3" s="433"/>
      <c r="K3" s="433"/>
      <c r="L3" s="434"/>
    </row>
    <row r="4" spans="1:13" ht="63.75" customHeight="1" x14ac:dyDescent="0.55000000000000004">
      <c r="A4" s="336" t="s">
        <v>693</v>
      </c>
      <c r="B4" s="155" t="s">
        <v>694</v>
      </c>
      <c r="C4" s="336" t="s">
        <v>1664</v>
      </c>
      <c r="D4" s="337" t="s">
        <v>1554</v>
      </c>
      <c r="E4" s="403" t="s">
        <v>695</v>
      </c>
      <c r="F4" s="155" t="s">
        <v>694</v>
      </c>
      <c r="G4" s="404" t="s">
        <v>665</v>
      </c>
      <c r="H4" s="279" t="s">
        <v>1674</v>
      </c>
      <c r="I4" s="279" t="s">
        <v>1678</v>
      </c>
      <c r="J4" s="279" t="s">
        <v>1666</v>
      </c>
      <c r="K4" s="280" t="s">
        <v>1667</v>
      </c>
      <c r="L4" s="280" t="s">
        <v>1679</v>
      </c>
      <c r="M4" s="270"/>
    </row>
    <row r="5" spans="1:13" x14ac:dyDescent="0.55000000000000004">
      <c r="A5" s="164" t="s">
        <v>0</v>
      </c>
      <c r="B5" s="38" t="s">
        <v>1</v>
      </c>
      <c r="C5" s="353">
        <v>42604940.82</v>
      </c>
      <c r="D5" s="23">
        <f>SUMIF('1.WS-Re-Exp'!$F$2:$F$598,Planfin2561!A5,'1.WS-Re-Exp'!$C$2:$C$598)</f>
        <v>38817227.019999996</v>
      </c>
      <c r="E5" s="271">
        <f>((D5-C5)/D5)*100</f>
        <v>-9.757816543794954</v>
      </c>
      <c r="F5" s="38" t="s">
        <v>1</v>
      </c>
      <c r="G5" s="273">
        <f>VLOOKUP($A5,'HGR2559'!$B$2:$I$28,3,0)</f>
        <v>42947488.159999996</v>
      </c>
      <c r="H5" s="273">
        <f>VLOOKUP($A5,'HGR2559'!$B$2:$I$28,5,0)</f>
        <v>38690106.07</v>
      </c>
      <c r="I5" s="273">
        <f>VLOOKUP($A5,'HGR2559'!$B$2:$I$28,8,0)</f>
        <v>49542386.659999996</v>
      </c>
      <c r="J5" s="273">
        <f>VLOOKUP($A5,'HGR2559'!$B$2:$I$28,4,0)</f>
        <v>17.234995430000001</v>
      </c>
      <c r="K5" s="273">
        <f>D5-H5</f>
        <v>127120.94999999553</v>
      </c>
      <c r="L5" s="273">
        <f>D5-I5</f>
        <v>-10725159.640000001</v>
      </c>
    </row>
    <row r="6" spans="1:13" x14ac:dyDescent="0.55000000000000004">
      <c r="A6" s="164" t="s">
        <v>2</v>
      </c>
      <c r="B6" s="38" t="s">
        <v>3</v>
      </c>
      <c r="C6" s="353">
        <v>122333.33</v>
      </c>
      <c r="D6" s="23">
        <f>SUMIF('1.WS-Re-Exp'!$F$2:$F$598,Planfin2561!A6,'1.WS-Re-Exp'!$C$2:$C$598)</f>
        <v>110100</v>
      </c>
      <c r="E6" s="271">
        <f t="shared" ref="E6:E31" si="0">((D6-C6)/D6)*100</f>
        <v>-11.111108083560401</v>
      </c>
      <c r="F6" s="38" t="s">
        <v>3</v>
      </c>
      <c r="G6" s="273">
        <f>VLOOKUP($A6,'HGR2559'!$B$2:$I$28,3,0)</f>
        <v>103133.3333</v>
      </c>
      <c r="H6" s="273">
        <f>VLOOKUP($A6,'HGR2559'!$B$2:$I$28,5,0)</f>
        <v>124916.1473</v>
      </c>
      <c r="I6" s="273">
        <f>VLOOKUP($A6,'HGR2559'!$B$2:$I$28,8,0)</f>
        <v>248131.13449999999</v>
      </c>
      <c r="J6" s="273">
        <f>VLOOKUP($A6,'HGR2559'!$B$2:$I$28,4,0)</f>
        <v>25.31389222</v>
      </c>
      <c r="K6" s="273">
        <f t="shared" ref="K6:K31" si="1">D6-H6</f>
        <v>-14816.147299999997</v>
      </c>
      <c r="L6" s="273">
        <f t="shared" ref="L6:L31" si="2">D6-I6</f>
        <v>-138031.13449999999</v>
      </c>
    </row>
    <row r="7" spans="1:13" x14ac:dyDescent="0.55000000000000004">
      <c r="A7" s="164" t="s">
        <v>4</v>
      </c>
      <c r="B7" s="38" t="s">
        <v>5</v>
      </c>
      <c r="C7" s="353">
        <v>13630.66</v>
      </c>
      <c r="D7" s="23">
        <f>SUMIF('1.WS-Re-Exp'!$F$2:$F$598,Planfin2561!A7,'1.WS-Re-Exp'!$C$2:$C$598)</f>
        <v>12267.6</v>
      </c>
      <c r="E7" s="271">
        <f t="shared" si="0"/>
        <v>-11.111056767419866</v>
      </c>
      <c r="F7" s="38" t="s">
        <v>5</v>
      </c>
      <c r="G7" s="273">
        <f>VLOOKUP($A7,'HGR2559'!$B$2:$I$28,3,0)</f>
        <v>44162.666669999999</v>
      </c>
      <c r="H7" s="273">
        <f>VLOOKUP($A7,'HGR2559'!$B$2:$I$28,5,0)</f>
        <v>130689.62549999999</v>
      </c>
      <c r="I7" s="273">
        <f>VLOOKUP($A7,'HGR2559'!$B$2:$I$28,8,0)</f>
        <v>398764.69559999998</v>
      </c>
      <c r="J7" s="273">
        <f>VLOOKUP($A7,'HGR2559'!$B$2:$I$28,4,0)</f>
        <v>-68.105307760000002</v>
      </c>
      <c r="K7" s="273">
        <f t="shared" si="1"/>
        <v>-118422.02549999999</v>
      </c>
      <c r="L7" s="273">
        <f t="shared" si="2"/>
        <v>-386497.0956</v>
      </c>
    </row>
    <row r="8" spans="1:13" x14ac:dyDescent="0.55000000000000004">
      <c r="A8" s="164" t="s">
        <v>1305</v>
      </c>
      <c r="B8" s="38" t="s">
        <v>731</v>
      </c>
      <c r="C8" s="353">
        <v>174893.32</v>
      </c>
      <c r="D8" s="23">
        <f>SUMIF('1.WS-Re-Exp'!$F$2:$F$598,Planfin2561!A8,'1.WS-Re-Exp'!$C$2:$C$598)</f>
        <v>175452.6</v>
      </c>
      <c r="E8" s="271">
        <f t="shared" si="0"/>
        <v>0.31876415624504784</v>
      </c>
      <c r="F8" s="38" t="s">
        <v>731</v>
      </c>
      <c r="G8" s="273">
        <f>VLOOKUP($A8,'HGR2559'!$B$2:$I$28,3,0)</f>
        <v>197792.72</v>
      </c>
      <c r="H8" s="273">
        <f>VLOOKUP($A8,'HGR2559'!$B$2:$I$28,5,0)</f>
        <v>725564.46030000004</v>
      </c>
      <c r="I8" s="273">
        <f>VLOOKUP($A8,'HGR2559'!$B$2:$I$28,8,0)</f>
        <v>1208397.2124000001</v>
      </c>
      <c r="J8" s="273">
        <f>VLOOKUP($A8,'HGR2559'!$B$2:$I$28,4,0)</f>
        <v>4.9894544879999998</v>
      </c>
      <c r="K8" s="273">
        <f t="shared" si="1"/>
        <v>-550111.86030000006</v>
      </c>
      <c r="L8" s="273">
        <f t="shared" si="2"/>
        <v>-1032944.6124000001</v>
      </c>
    </row>
    <row r="9" spans="1:13" x14ac:dyDescent="0.55000000000000004">
      <c r="A9" s="164" t="s">
        <v>6</v>
      </c>
      <c r="B9" s="38" t="s">
        <v>7</v>
      </c>
      <c r="C9" s="353">
        <v>2585155.9700000002</v>
      </c>
      <c r="D9" s="23">
        <f>SUMIF('1.WS-Re-Exp'!$F$2:$F$598,Planfin2561!A9,'1.WS-Re-Exp'!$C$2:$C$598)</f>
        <v>2792881.8</v>
      </c>
      <c r="E9" s="271">
        <f t="shared" si="0"/>
        <v>7.4376878391344601</v>
      </c>
      <c r="F9" s="38" t="s">
        <v>7</v>
      </c>
      <c r="G9" s="273">
        <f>VLOOKUP($A9,'HGR2559'!$B$2:$I$28,3,0)</f>
        <v>2787878.307</v>
      </c>
      <c r="H9" s="273">
        <f>VLOOKUP($A9,'HGR2559'!$B$2:$I$28,5,0)</f>
        <v>5579122.3339999998</v>
      </c>
      <c r="I9" s="273">
        <f>VLOOKUP($A9,'HGR2559'!$B$2:$I$28,8,0)</f>
        <v>10184327.825999999</v>
      </c>
      <c r="J9" s="273">
        <f>VLOOKUP($A9,'HGR2559'!$B$2:$I$28,4,0)</f>
        <v>9.500306492</v>
      </c>
      <c r="K9" s="273">
        <f t="shared" si="1"/>
        <v>-2786240.534</v>
      </c>
      <c r="L9" s="273">
        <f t="shared" si="2"/>
        <v>-7391446.0259999996</v>
      </c>
    </row>
    <row r="10" spans="1:13" x14ac:dyDescent="0.55000000000000004">
      <c r="A10" s="164" t="s">
        <v>8</v>
      </c>
      <c r="B10" s="38" t="s">
        <v>9</v>
      </c>
      <c r="C10" s="353">
        <v>1087900.52</v>
      </c>
      <c r="D10" s="23">
        <f>SUMIF('1.WS-Re-Exp'!$F$2:$F$598,Planfin2561!A10,'1.WS-Re-Exp'!$C$2:$C$598)</f>
        <v>1013161.4</v>
      </c>
      <c r="E10" s="271">
        <f t="shared" si="0"/>
        <v>-7.3768226859017725</v>
      </c>
      <c r="F10" s="38" t="s">
        <v>9</v>
      </c>
      <c r="G10" s="273">
        <f>VLOOKUP($A10,'HGR2559'!$B$2:$I$28,3,0)</f>
        <v>1166312.3600000001</v>
      </c>
      <c r="H10" s="273">
        <f>VLOOKUP($A10,'HGR2559'!$B$2:$I$28,5,0)</f>
        <v>1436263.828</v>
      </c>
      <c r="I10" s="273">
        <f>VLOOKUP($A10,'HGR2559'!$B$2:$I$28,8,0)</f>
        <v>2824876.7539999997</v>
      </c>
      <c r="J10" s="273">
        <f>VLOOKUP($A10,'HGR2559'!$B$2:$I$28,4,0)</f>
        <v>10.32359479</v>
      </c>
      <c r="K10" s="273">
        <f t="shared" si="1"/>
        <v>-423102.42799999996</v>
      </c>
      <c r="L10" s="273">
        <f t="shared" si="2"/>
        <v>-1811715.3539999998</v>
      </c>
    </row>
    <row r="11" spans="1:13" x14ac:dyDescent="0.55000000000000004">
      <c r="A11" s="164" t="s">
        <v>10</v>
      </c>
      <c r="B11" s="38" t="s">
        <v>11</v>
      </c>
      <c r="C11" s="353">
        <v>1771222.2</v>
      </c>
      <c r="D11" s="23">
        <f>SUMIF('1.WS-Re-Exp'!$F$2:$F$598,Planfin2561!A11,'1.WS-Re-Exp'!$C$2:$C$598)</f>
        <v>1812587.6700000002</v>
      </c>
      <c r="E11" s="271">
        <f t="shared" si="0"/>
        <v>2.2821224421106319</v>
      </c>
      <c r="F11" s="38" t="s">
        <v>11</v>
      </c>
      <c r="G11" s="273">
        <f>VLOOKUP($A11,'HGR2559'!$B$2:$I$28,3,0)</f>
        <v>627936</v>
      </c>
      <c r="H11" s="273">
        <f>VLOOKUP($A11,'HGR2559'!$B$2:$I$28,5,0)</f>
        <v>335600.31679999997</v>
      </c>
      <c r="I11" s="273">
        <f>VLOOKUP($A11,'HGR2559'!$B$2:$I$28,8,0)</f>
        <v>1125992.0104</v>
      </c>
      <c r="J11" s="273">
        <f>VLOOKUP($A11,'HGR2559'!$B$2:$I$28,4,0)</f>
        <v>-75.324569019999998</v>
      </c>
      <c r="K11" s="273">
        <f t="shared" si="1"/>
        <v>1476987.3532000002</v>
      </c>
      <c r="L11" s="273">
        <f t="shared" si="2"/>
        <v>686595.65960000013</v>
      </c>
    </row>
    <row r="12" spans="1:13" x14ac:dyDescent="0.55000000000000004">
      <c r="A12" s="164" t="s">
        <v>12</v>
      </c>
      <c r="B12" s="38" t="s">
        <v>13</v>
      </c>
      <c r="C12" s="353">
        <v>6969822.1200000001</v>
      </c>
      <c r="D12" s="23">
        <f>SUMIF('1.WS-Re-Exp'!$F$2:$F$598,Planfin2561!A12,'1.WS-Re-Exp'!$C$2:$C$598)</f>
        <v>6904142.4399999995</v>
      </c>
      <c r="E12" s="271">
        <f t="shared" si="0"/>
        <v>-0.95130829890584701</v>
      </c>
      <c r="F12" s="38" t="s">
        <v>13</v>
      </c>
      <c r="G12" s="273">
        <f>VLOOKUP($A12,'HGR2559'!$B$2:$I$28,3,0)</f>
        <v>6477881.1730000004</v>
      </c>
      <c r="H12" s="273">
        <f>VLOOKUP($A12,'HGR2559'!$B$2:$I$28,5,0)</f>
        <v>4169177.7880000002</v>
      </c>
      <c r="I12" s="273">
        <f>VLOOKUP($A12,'HGR2559'!$B$2:$I$28,8,0)</f>
        <v>8116824.6290000007</v>
      </c>
      <c r="J12" s="273">
        <f>VLOOKUP($A12,'HGR2559'!$B$2:$I$28,4,0)</f>
        <v>159.95978030000001</v>
      </c>
      <c r="K12" s="273">
        <f t="shared" si="1"/>
        <v>2734964.6519999993</v>
      </c>
      <c r="L12" s="273">
        <f t="shared" si="2"/>
        <v>-1212682.1890000012</v>
      </c>
    </row>
    <row r="13" spans="1:13" x14ac:dyDescent="0.55000000000000004">
      <c r="A13" s="164" t="s">
        <v>14</v>
      </c>
      <c r="B13" s="38" t="s">
        <v>15</v>
      </c>
      <c r="C13" s="353">
        <v>25276023.219999999</v>
      </c>
      <c r="D13" s="23">
        <f>SUMIF('1.WS-Re-Exp'!$F$2:$F$598,Planfin2561!A13,'1.WS-Re-Exp'!$C$2:$C$598)</f>
        <v>26955305.190000001</v>
      </c>
      <c r="E13" s="271">
        <f t="shared" si="0"/>
        <v>6.229875559424161</v>
      </c>
      <c r="F13" s="38" t="s">
        <v>15</v>
      </c>
      <c r="G13" s="273">
        <f>VLOOKUP($A13,'HGR2559'!$B$2:$I$28,3,0)</f>
        <v>25218941.030000001</v>
      </c>
      <c r="H13" s="273">
        <f>VLOOKUP($A13,'HGR2559'!$B$2:$I$28,5,0)</f>
        <v>30845434.219999999</v>
      </c>
      <c r="I13" s="273">
        <f>VLOOKUP($A13,'HGR2559'!$B$2:$I$28,8,0)</f>
        <v>40211171.200000003</v>
      </c>
      <c r="J13" s="273">
        <f>VLOOKUP($A13,'HGR2559'!$B$2:$I$28,4,0)</f>
        <v>13.904089040000001</v>
      </c>
      <c r="K13" s="273">
        <f t="shared" si="1"/>
        <v>-3890129.0299999975</v>
      </c>
      <c r="L13" s="273">
        <f t="shared" si="2"/>
        <v>-13255866.010000002</v>
      </c>
    </row>
    <row r="14" spans="1:13" x14ac:dyDescent="0.55000000000000004">
      <c r="A14" s="164" t="s">
        <v>16</v>
      </c>
      <c r="B14" s="38" t="s">
        <v>17</v>
      </c>
      <c r="C14" s="353">
        <v>4898458.96</v>
      </c>
      <c r="D14" s="23">
        <f>SUMIF('1.WS-Re-Exp'!$F$2:$F$598,Planfin2561!A14,'1.WS-Re-Exp'!$C$2:$C$598)</f>
        <v>4985058.3600000003</v>
      </c>
      <c r="E14" s="271">
        <f t="shared" si="0"/>
        <v>1.7371792614279518</v>
      </c>
      <c r="F14" s="38" t="s">
        <v>17</v>
      </c>
      <c r="G14" s="273">
        <f>VLOOKUP($A14,'HGR2559'!$B$2:$I$28,3,0)</f>
        <v>3071931.253</v>
      </c>
      <c r="H14" s="273">
        <f>VLOOKUP($A14,'HGR2559'!$B$2:$I$28,5,0)</f>
        <v>6680681.9800000004</v>
      </c>
      <c r="I14" s="273">
        <f>VLOOKUP($A14,'HGR2559'!$B$2:$I$28,8,0)</f>
        <v>12096536.970000001</v>
      </c>
      <c r="J14" s="273">
        <f>VLOOKUP($A14,'HGR2559'!$B$2:$I$28,4,0)</f>
        <v>-47.403595680000002</v>
      </c>
      <c r="K14" s="273">
        <f t="shared" si="1"/>
        <v>-1695623.62</v>
      </c>
      <c r="L14" s="273">
        <f t="shared" si="2"/>
        <v>-7111478.6100000003</v>
      </c>
    </row>
    <row r="15" spans="1:13" x14ac:dyDescent="0.55000000000000004">
      <c r="A15" s="164" t="s">
        <v>18</v>
      </c>
      <c r="B15" s="38" t="s">
        <v>690</v>
      </c>
      <c r="C15" s="353">
        <v>2232834.64</v>
      </c>
      <c r="D15" s="23">
        <f>SUMIF('1.WS-Re-Exp'!$F$2:$F$598,Planfin2561!A15,'1.WS-Re-Exp'!$C$2:$C$598)</f>
        <v>1775232.06</v>
      </c>
      <c r="E15" s="271">
        <f t="shared" si="0"/>
        <v>-25.777057000649261</v>
      </c>
      <c r="F15" s="38" t="s">
        <v>690</v>
      </c>
      <c r="G15" s="273">
        <f>VLOOKUP($A15,'HGR2559'!$B$2:$I$28,3,0)</f>
        <v>8512545.6669999994</v>
      </c>
      <c r="H15" s="273">
        <f>VLOOKUP($A15,'HGR2559'!$B$2:$I$28,5,0)</f>
        <v>3841459.8139999998</v>
      </c>
      <c r="I15" s="273">
        <f>VLOOKUP($A15,'HGR2559'!$B$2:$I$28,8,0)</f>
        <v>6413826.2189999996</v>
      </c>
      <c r="J15" s="273">
        <f>VLOOKUP($A15,'HGR2559'!$B$2:$I$28,4,0)</f>
        <v>304.36723139999998</v>
      </c>
      <c r="K15" s="273">
        <f t="shared" si="1"/>
        <v>-2066227.7539999997</v>
      </c>
      <c r="L15" s="273">
        <f t="shared" si="2"/>
        <v>-4638594.159</v>
      </c>
    </row>
    <row r="16" spans="1:13" x14ac:dyDescent="0.55000000000000004">
      <c r="A16" s="166" t="s">
        <v>696</v>
      </c>
      <c r="B16" s="405" t="s">
        <v>676</v>
      </c>
      <c r="C16" s="357">
        <v>87737215.760000005</v>
      </c>
      <c r="D16" s="167">
        <f>SUM(D5:D15)</f>
        <v>85353416.140000001</v>
      </c>
      <c r="E16" s="272">
        <f t="shared" si="0"/>
        <v>-2.7928578934556101</v>
      </c>
      <c r="F16" s="405" t="s">
        <v>676</v>
      </c>
      <c r="G16" s="274">
        <f>VLOOKUP($A16,'HGR2559'!$B$2:$I$28,3,0)</f>
        <v>91156002.670000002</v>
      </c>
      <c r="H16" s="274">
        <f>VLOOKUP($A16,'HGR2559'!$B$2:$I$28,5,0)</f>
        <v>92559016.579999998</v>
      </c>
      <c r="I16" s="274">
        <f>VLOOKUP($A16,'HGR2559'!$B$2:$I$28,8,0)</f>
        <v>114070720.65000001</v>
      </c>
      <c r="J16" s="274">
        <f>VLOOKUP($A16,'HGR2559'!$B$2:$I$28,4,0)</f>
        <v>20.307942879999999</v>
      </c>
      <c r="K16" s="273">
        <f t="shared" si="1"/>
        <v>-7205600.4399999976</v>
      </c>
      <c r="L16" s="273">
        <f t="shared" si="2"/>
        <v>-28717304.510000005</v>
      </c>
    </row>
    <row r="17" spans="1:12" x14ac:dyDescent="0.55000000000000004">
      <c r="A17" s="164" t="s">
        <v>19</v>
      </c>
      <c r="B17" s="38" t="s">
        <v>20</v>
      </c>
      <c r="C17" s="354">
        <v>6445787.4199999999</v>
      </c>
      <c r="D17" s="23">
        <f>SUMIF('1.WS-Re-Exp'!$F$2:$F$598,Planfin2561!A17,'1.WS-Re-Exp'!$C$2:$C$598)</f>
        <v>6305337.7800000003</v>
      </c>
      <c r="E17" s="271">
        <f t="shared" si="0"/>
        <v>-2.2274721022162223</v>
      </c>
      <c r="F17" s="38" t="s">
        <v>20</v>
      </c>
      <c r="G17" s="273">
        <f>VLOOKUP($A17,'HGR2559'!$B$2:$I$28,3,0)</f>
        <v>4891234.5329999998</v>
      </c>
      <c r="H17" s="273">
        <f>VLOOKUP($A17,'HGR2559'!$B$2:$I$28,5,0)</f>
        <v>7747056.7309999997</v>
      </c>
      <c r="I17" s="273">
        <f>VLOOKUP($A17,'HGR2559'!$B$2:$I$28,8,0)</f>
        <v>10716074.319</v>
      </c>
      <c r="J17" s="273">
        <f>VLOOKUP($A17,'HGR2559'!$B$2:$I$28,4,0)</f>
        <v>-3.7773004729999999</v>
      </c>
      <c r="K17" s="273">
        <f t="shared" si="1"/>
        <v>-1441718.9509999994</v>
      </c>
      <c r="L17" s="273">
        <f t="shared" si="2"/>
        <v>-4410736.5389999999</v>
      </c>
    </row>
    <row r="18" spans="1:12" x14ac:dyDescent="0.55000000000000004">
      <c r="A18" s="164" t="s">
        <v>21</v>
      </c>
      <c r="B18" s="38" t="s">
        <v>22</v>
      </c>
      <c r="C18" s="355">
        <v>1990076</v>
      </c>
      <c r="D18" s="23">
        <f>SUMIF('1.WS-Re-Exp'!$F$2:$F$598,Planfin2561!A18,'1.WS-Re-Exp'!$C$2:$C$598)</f>
        <v>1966641.76</v>
      </c>
      <c r="E18" s="271">
        <f t="shared" si="0"/>
        <v>-1.1915866161613486</v>
      </c>
      <c r="F18" s="38" t="s">
        <v>22</v>
      </c>
      <c r="G18" s="273">
        <f>VLOOKUP($A18,'HGR2559'!$B$2:$I$28,3,0)</f>
        <v>2274069.267</v>
      </c>
      <c r="H18" s="273">
        <f>VLOOKUP($A18,'HGR2559'!$B$2:$I$28,5,0)</f>
        <v>2457763.713</v>
      </c>
      <c r="I18" s="273">
        <f>VLOOKUP($A18,'HGR2559'!$B$2:$I$28,8,0)</f>
        <v>3640523.3619999997</v>
      </c>
      <c r="J18" s="273">
        <f>VLOOKUP($A18,'HGR2559'!$B$2:$I$28,4,0)</f>
        <v>16.075010460000001</v>
      </c>
      <c r="K18" s="273">
        <f t="shared" si="1"/>
        <v>-491121.95299999998</v>
      </c>
      <c r="L18" s="273">
        <f t="shared" si="2"/>
        <v>-1673881.6019999997</v>
      </c>
    </row>
    <row r="19" spans="1:12" x14ac:dyDescent="0.55000000000000004">
      <c r="A19" s="164" t="s">
        <v>732</v>
      </c>
      <c r="B19" s="38" t="s">
        <v>733</v>
      </c>
      <c r="C19" s="355">
        <v>176834.54</v>
      </c>
      <c r="D19" s="23">
        <f>SUMIF('1.WS-Re-Exp'!$F$2:$F$598,Planfin2561!A19,'1.WS-Re-Exp'!$C$2:$C$598)</f>
        <v>175000</v>
      </c>
      <c r="E19" s="271">
        <f t="shared" si="0"/>
        <v>-1.048308571428576</v>
      </c>
      <c r="F19" s="38" t="s">
        <v>733</v>
      </c>
      <c r="G19" s="273">
        <f>VLOOKUP($A19,'HGR2559'!$B$2:$I$28,3,0)</f>
        <v>234714.3333</v>
      </c>
      <c r="H19" s="273">
        <f>VLOOKUP($A19,'HGR2559'!$B$2:$I$28,5,0)</f>
        <v>437182.80550000002</v>
      </c>
      <c r="I19" s="273">
        <f>VLOOKUP($A19,'HGR2559'!$B$2:$I$28,8,0)</f>
        <v>739642.57799999998</v>
      </c>
      <c r="J19" s="273">
        <f>VLOOKUP($A19,'HGR2559'!$B$2:$I$28,4,0)</f>
        <v>-13.22686609</v>
      </c>
      <c r="K19" s="273">
        <f t="shared" si="1"/>
        <v>-262182.80550000002</v>
      </c>
      <c r="L19" s="273">
        <f t="shared" si="2"/>
        <v>-564642.57799999998</v>
      </c>
    </row>
    <row r="20" spans="1:12" x14ac:dyDescent="0.55000000000000004">
      <c r="A20" s="164" t="s">
        <v>23</v>
      </c>
      <c r="B20" s="38" t="s">
        <v>24</v>
      </c>
      <c r="C20" s="355">
        <v>2978063.24</v>
      </c>
      <c r="D20" s="23">
        <f>SUMIF('1.WS-Re-Exp'!$F$2:$F$598,Planfin2561!A20,'1.WS-Re-Exp'!$C$2:$C$598)</f>
        <v>2959486.08</v>
      </c>
      <c r="E20" s="271">
        <f t="shared" si="0"/>
        <v>-0.62771574178176726</v>
      </c>
      <c r="F20" s="38" t="s">
        <v>24</v>
      </c>
      <c r="G20" s="273">
        <f>VLOOKUP($A20,'HGR2559'!$B$2:$I$28,3,0)</f>
        <v>3311464</v>
      </c>
      <c r="H20" s="273">
        <f>VLOOKUP($A20,'HGR2559'!$B$2:$I$28,5,0)</f>
        <v>3106387.8080000002</v>
      </c>
      <c r="I20" s="273">
        <f>VLOOKUP($A20,'HGR2559'!$B$2:$I$28,8,0)</f>
        <v>4504869.99</v>
      </c>
      <c r="J20" s="273">
        <f>VLOOKUP($A20,'HGR2559'!$B$2:$I$28,4,0)</f>
        <v>24.78150282</v>
      </c>
      <c r="K20" s="273">
        <f t="shared" si="1"/>
        <v>-146901.72800000012</v>
      </c>
      <c r="L20" s="273">
        <f t="shared" si="2"/>
        <v>-1545383.9100000001</v>
      </c>
    </row>
    <row r="21" spans="1:12" x14ac:dyDescent="0.55000000000000004">
      <c r="A21" s="164" t="s">
        <v>25</v>
      </c>
      <c r="B21" s="38" t="s">
        <v>26</v>
      </c>
      <c r="C21" s="355">
        <v>25287466.399999999</v>
      </c>
      <c r="D21" s="23">
        <f>SUMIF('1.WS-Re-Exp'!$F$2:$F$598,Planfin2561!A21,'1.WS-Re-Exp'!$C$2:$C$598)</f>
        <v>26955305.189999998</v>
      </c>
      <c r="E21" s="271">
        <f t="shared" si="0"/>
        <v>6.1874231370926625</v>
      </c>
      <c r="F21" s="38" t="s">
        <v>26</v>
      </c>
      <c r="G21" s="273">
        <f>VLOOKUP($A21,'HGR2559'!$B$2:$I$28,3,0)</f>
        <v>25235167.640000001</v>
      </c>
      <c r="H21" s="273">
        <f>VLOOKUP($A21,'HGR2559'!$B$2:$I$28,5,0)</f>
        <v>30941519.899999999</v>
      </c>
      <c r="I21" s="273">
        <f>VLOOKUP($A21,'HGR2559'!$B$2:$I$28,8,0)</f>
        <v>40539205.357999995</v>
      </c>
      <c r="J21" s="273">
        <f>VLOOKUP($A21,'HGR2559'!$B$2:$I$28,4,0)</f>
        <v>10.732219799999999</v>
      </c>
      <c r="K21" s="273">
        <f t="shared" si="1"/>
        <v>-3986214.7100000009</v>
      </c>
      <c r="L21" s="273">
        <f t="shared" si="2"/>
        <v>-13583900.167999998</v>
      </c>
    </row>
    <row r="22" spans="1:12" x14ac:dyDescent="0.55000000000000004">
      <c r="A22" s="164" t="s">
        <v>27</v>
      </c>
      <c r="B22" s="39" t="s">
        <v>724</v>
      </c>
      <c r="C22" s="355">
        <v>6649390.0700000003</v>
      </c>
      <c r="D22" s="23">
        <f>SUMIF('1.WS-Re-Exp'!$F$2:$F$598,Planfin2561!A22,'1.WS-Re-Exp'!$C$2:$C$598)</f>
        <v>6949260.2400000002</v>
      </c>
      <c r="E22" s="271">
        <f t="shared" si="0"/>
        <v>4.315138009567475</v>
      </c>
      <c r="F22" s="39" t="s">
        <v>724</v>
      </c>
      <c r="G22" s="273">
        <f>VLOOKUP($A22,'HGR2559'!$B$2:$I$28,3,0)</f>
        <v>5997796.6270000003</v>
      </c>
      <c r="H22" s="273">
        <f>VLOOKUP($A22,'HGR2559'!$B$2:$I$28,5,0)</f>
        <v>8262340.1100000003</v>
      </c>
      <c r="I22" s="273">
        <f>VLOOKUP($A22,'HGR2559'!$B$2:$I$28,8,0)</f>
        <v>10799426.593</v>
      </c>
      <c r="J22" s="273">
        <f>VLOOKUP($A22,'HGR2559'!$B$2:$I$28,4,0)</f>
        <v>-2.660697646</v>
      </c>
      <c r="K22" s="273">
        <f t="shared" si="1"/>
        <v>-1313079.8700000001</v>
      </c>
      <c r="L22" s="273">
        <f t="shared" si="2"/>
        <v>-3850166.3530000001</v>
      </c>
    </row>
    <row r="23" spans="1:12" x14ac:dyDescent="0.55000000000000004">
      <c r="A23" s="164" t="s">
        <v>29</v>
      </c>
      <c r="B23" s="38" t="s">
        <v>30</v>
      </c>
      <c r="C23" s="355">
        <v>13018486.65</v>
      </c>
      <c r="D23" s="23">
        <f>SUMIF('1.WS-Re-Exp'!$F$2:$F$598,Planfin2561!A23,'1.WS-Re-Exp'!$C$2:$C$598)</f>
        <v>13507826</v>
      </c>
      <c r="E23" s="271">
        <f t="shared" si="0"/>
        <v>3.6226358704946273</v>
      </c>
      <c r="F23" s="38" t="s">
        <v>30</v>
      </c>
      <c r="G23" s="273">
        <f>VLOOKUP($A23,'HGR2559'!$B$2:$I$28,3,0)</f>
        <v>14160226.67</v>
      </c>
      <c r="H23" s="273">
        <f>VLOOKUP($A23,'HGR2559'!$B$2:$I$28,5,0)</f>
        <v>13680877.279999999</v>
      </c>
      <c r="I23" s="273">
        <f>VLOOKUP($A23,'HGR2559'!$B$2:$I$28,8,0)</f>
        <v>17474982.675999999</v>
      </c>
      <c r="J23" s="273">
        <f>VLOOKUP($A23,'HGR2559'!$B$2:$I$28,4,0)</f>
        <v>35.464222650000004</v>
      </c>
      <c r="K23" s="273">
        <f t="shared" si="1"/>
        <v>-173051.27999999933</v>
      </c>
      <c r="L23" s="273">
        <f t="shared" si="2"/>
        <v>-3967156.675999999</v>
      </c>
    </row>
    <row r="24" spans="1:12" x14ac:dyDescent="0.55000000000000004">
      <c r="A24" s="164" t="s">
        <v>31</v>
      </c>
      <c r="B24" s="38" t="s">
        <v>32</v>
      </c>
      <c r="C24" s="356">
        <v>1445112.62</v>
      </c>
      <c r="D24" s="23">
        <f>SUMIF('1.WS-Re-Exp'!$F$2:$F$598,Planfin2561!A24,'1.WS-Re-Exp'!$C$2:$C$598)</f>
        <v>1412688.84</v>
      </c>
      <c r="E24" s="271">
        <f t="shared" si="0"/>
        <v>-2.2951820020040667</v>
      </c>
      <c r="F24" s="38" t="s">
        <v>32</v>
      </c>
      <c r="G24" s="273">
        <f>VLOOKUP($A24,'HGR2559'!$B$2:$I$28,3,0)</f>
        <v>1320995.52</v>
      </c>
      <c r="H24" s="273">
        <f>VLOOKUP($A24,'HGR2559'!$B$2:$I$28,5,0)</f>
        <v>1908050.71</v>
      </c>
      <c r="I24" s="273">
        <f>VLOOKUP($A24,'HGR2559'!$B$2:$I$28,8,0)</f>
        <v>2695340.1689999998</v>
      </c>
      <c r="J24" s="273">
        <f>VLOOKUP($A24,'HGR2559'!$B$2:$I$28,4,0)</f>
        <v>-17.964080930000002</v>
      </c>
      <c r="K24" s="273">
        <f t="shared" si="1"/>
        <v>-495361.86999999988</v>
      </c>
      <c r="L24" s="273">
        <f t="shared" si="2"/>
        <v>-1282651.3289999997</v>
      </c>
    </row>
    <row r="25" spans="1:12" x14ac:dyDescent="0.55000000000000004">
      <c r="A25" s="164" t="s">
        <v>33</v>
      </c>
      <c r="B25" s="38" t="s">
        <v>34</v>
      </c>
      <c r="C25" s="356">
        <v>3321862.03</v>
      </c>
      <c r="D25" s="23">
        <f>SUMIF('1.WS-Re-Exp'!$F$2:$F$598,Planfin2561!A25,'1.WS-Re-Exp'!$C$2:$C$598)</f>
        <v>3034763.2899999996</v>
      </c>
      <c r="E25" s="271">
        <f t="shared" si="0"/>
        <v>-9.4603338898303431</v>
      </c>
      <c r="F25" s="38" t="s">
        <v>34</v>
      </c>
      <c r="G25" s="273">
        <f>VLOOKUP($A25,'HGR2559'!$B$2:$I$28,3,0)</f>
        <v>6364151.773</v>
      </c>
      <c r="H25" s="273">
        <f>VLOOKUP($A25,'HGR2559'!$B$2:$I$28,5,0)</f>
        <v>4040828.5819999999</v>
      </c>
      <c r="I25" s="273">
        <f>VLOOKUP($A25,'HGR2559'!$B$2:$I$28,8,0)</f>
        <v>6509372.8859999999</v>
      </c>
      <c r="J25" s="273">
        <f>VLOOKUP($A25,'HGR2559'!$B$2:$I$28,4,0)</f>
        <v>26.991471929999999</v>
      </c>
      <c r="K25" s="273">
        <f t="shared" si="1"/>
        <v>-1006065.2920000004</v>
      </c>
      <c r="L25" s="273">
        <f t="shared" si="2"/>
        <v>-3474609.5960000004</v>
      </c>
    </row>
    <row r="26" spans="1:12" x14ac:dyDescent="0.55000000000000004">
      <c r="A26" s="164" t="s">
        <v>35</v>
      </c>
      <c r="B26" s="38" t="s">
        <v>36</v>
      </c>
      <c r="C26" s="355">
        <v>1969791.74</v>
      </c>
      <c r="D26" s="23">
        <f>SUMIF('1.WS-Re-Exp'!$F$2:$F$598,Planfin2561!A26,'1.WS-Re-Exp'!$C$2:$C$598)</f>
        <v>1970341.23</v>
      </c>
      <c r="E26" s="271">
        <f t="shared" si="0"/>
        <v>2.7888062820468448E-2</v>
      </c>
      <c r="F26" s="38" t="s">
        <v>36</v>
      </c>
      <c r="G26" s="273">
        <f>VLOOKUP($A26,'HGR2559'!$B$2:$I$28,3,0)</f>
        <v>2343827.4929999998</v>
      </c>
      <c r="H26" s="273">
        <f>VLOOKUP($A26,'HGR2559'!$B$2:$I$28,5,0)</f>
        <v>2294277.227</v>
      </c>
      <c r="I26" s="273">
        <f>VLOOKUP($A26,'HGR2559'!$B$2:$I$28,8,0)</f>
        <v>2937667.3480000002</v>
      </c>
      <c r="J26" s="273">
        <f>VLOOKUP($A26,'HGR2559'!$B$2:$I$28,4,0)</f>
        <v>6.2337943239999998</v>
      </c>
      <c r="K26" s="273">
        <f t="shared" si="1"/>
        <v>-323935.99699999997</v>
      </c>
      <c r="L26" s="273">
        <f t="shared" si="2"/>
        <v>-967326.11800000025</v>
      </c>
    </row>
    <row r="27" spans="1:12" x14ac:dyDescent="0.55000000000000004">
      <c r="A27" s="164" t="s">
        <v>37</v>
      </c>
      <c r="B27" s="38" t="s">
        <v>38</v>
      </c>
      <c r="C27" s="355">
        <v>2593641.5</v>
      </c>
      <c r="D27" s="23">
        <f>SUMIF('1.WS-Re-Exp'!$F$2:$F$598,Planfin2561!A27,'1.WS-Re-Exp'!$C$2:$C$598)</f>
        <v>2699355.6</v>
      </c>
      <c r="E27" s="271">
        <f t="shared" si="0"/>
        <v>3.9162717205543456</v>
      </c>
      <c r="F27" s="38" t="s">
        <v>38</v>
      </c>
      <c r="G27" s="273">
        <f>VLOOKUP($A27,'HGR2559'!$B$2:$I$28,3,0)</f>
        <v>2703748.7069999999</v>
      </c>
      <c r="H27" s="273">
        <f>VLOOKUP($A27,'HGR2559'!$B$2:$I$28,5,0)</f>
        <v>3194504.1779999998</v>
      </c>
      <c r="I27" s="273">
        <f>VLOOKUP($A27,'HGR2559'!$B$2:$I$28,8,0)</f>
        <v>4561238.6319999993</v>
      </c>
      <c r="J27" s="273">
        <f>VLOOKUP($A27,'HGR2559'!$B$2:$I$28,4,0)</f>
        <v>-21.277914370000001</v>
      </c>
      <c r="K27" s="273">
        <f t="shared" si="1"/>
        <v>-495148.57799999975</v>
      </c>
      <c r="L27" s="273">
        <f t="shared" si="2"/>
        <v>-1861883.0319999992</v>
      </c>
    </row>
    <row r="28" spans="1:12" x14ac:dyDescent="0.55000000000000004">
      <c r="A28" s="164" t="s">
        <v>39</v>
      </c>
      <c r="B28" s="38" t="s">
        <v>40</v>
      </c>
      <c r="C28" s="355">
        <v>5836403.6200000001</v>
      </c>
      <c r="D28" s="23">
        <f>SUMIF('1.WS-Re-Exp'!$F$2:$F$598,Planfin2561!A28,'1.WS-Re-Exp'!$C$2:$C$598)</f>
        <v>4959214.6300000018</v>
      </c>
      <c r="E28" s="271">
        <f t="shared" si="0"/>
        <v>-17.68806263583712</v>
      </c>
      <c r="F28" s="38" t="s">
        <v>40</v>
      </c>
      <c r="G28" s="273">
        <f>VLOOKUP($A28,'HGR2559'!$B$2:$I$28,3,0)</f>
        <v>5811707.2929999996</v>
      </c>
      <c r="H28" s="273">
        <f>VLOOKUP($A28,'HGR2559'!$B$2:$I$28,5,0)</f>
        <v>5277303.2910000002</v>
      </c>
      <c r="I28" s="273">
        <f>VLOOKUP($A28,'HGR2559'!$B$2:$I$28,8,0)</f>
        <v>7302264.8279999997</v>
      </c>
      <c r="J28" s="273">
        <f>VLOOKUP($A28,'HGR2559'!$B$2:$I$28,4,0)</f>
        <v>40.193388599999999</v>
      </c>
      <c r="K28" s="273">
        <f t="shared" si="1"/>
        <v>-318088.66099999845</v>
      </c>
      <c r="L28" s="273">
        <f t="shared" si="2"/>
        <v>-2343050.197999998</v>
      </c>
    </row>
    <row r="29" spans="1:12" x14ac:dyDescent="0.55000000000000004">
      <c r="A29" s="164" t="s">
        <v>734</v>
      </c>
      <c r="B29" s="38" t="s">
        <v>735</v>
      </c>
      <c r="C29" s="355">
        <v>1047511.61</v>
      </c>
      <c r="D29" s="23">
        <f>SUMIF('1.WS-Re-Exp'!$F$2:$F$598,Planfin2561!A29,'1.WS-Re-Exp'!$C$2:$C$598)</f>
        <v>1002902.9800000001</v>
      </c>
      <c r="E29" s="271">
        <f t="shared" si="0"/>
        <v>-4.4479506881114146</v>
      </c>
      <c r="F29" s="38" t="s">
        <v>735</v>
      </c>
      <c r="G29" s="273">
        <f>VLOOKUP($A29,'HGR2559'!$B$2:$I$28,3,0)</f>
        <v>992494.82669999998</v>
      </c>
      <c r="H29" s="273">
        <f>VLOOKUP($A29,'HGR2559'!$B$2:$I$28,5,0)</f>
        <v>376645.2487</v>
      </c>
      <c r="I29" s="273">
        <f>VLOOKUP($A29,'HGR2559'!$B$2:$I$28,8,0)</f>
        <v>1037353.8273</v>
      </c>
      <c r="J29" s="273">
        <f>VLOOKUP($A29,'HGR2559'!$B$2:$I$28,4,0)</f>
        <v>126.25215420000001</v>
      </c>
      <c r="K29" s="273">
        <f t="shared" si="1"/>
        <v>626257.7313000001</v>
      </c>
      <c r="L29" s="273">
        <f t="shared" si="2"/>
        <v>-34450.847299999907</v>
      </c>
    </row>
    <row r="30" spans="1:12" x14ac:dyDescent="0.55000000000000004">
      <c r="A30" s="164" t="s">
        <v>41</v>
      </c>
      <c r="B30" s="38" t="s">
        <v>42</v>
      </c>
      <c r="C30" s="356">
        <v>8659032.0800000001</v>
      </c>
      <c r="D30" s="23">
        <f>SUMIF('1.WS-Re-Exp'!$F$2:$F$598,Planfin2561!A30,'1.WS-Re-Exp'!$C$2:$C$598)</f>
        <v>11885652.17</v>
      </c>
      <c r="E30" s="271">
        <f t="shared" si="0"/>
        <v>27.147185899854581</v>
      </c>
      <c r="F30" s="38" t="s">
        <v>42</v>
      </c>
      <c r="G30" s="273">
        <f>VLOOKUP($A30,'HGR2559'!$B$2:$I$28,3,0)</f>
        <v>10717138.84</v>
      </c>
      <c r="H30" s="273">
        <f>VLOOKUP($A30,'HGR2559'!$B$2:$I$28,5,0)</f>
        <v>7491895.3099999996</v>
      </c>
      <c r="I30" s="273">
        <f>VLOOKUP($A30,'HGR2559'!$B$2:$I$28,8,0)</f>
        <v>12701234.583000001</v>
      </c>
      <c r="J30" s="273">
        <f>VLOOKUP($A30,'HGR2559'!$B$2:$I$28,4,0)</f>
        <v>-12.322193070000001</v>
      </c>
      <c r="K30" s="273">
        <f t="shared" si="1"/>
        <v>4393756.8600000003</v>
      </c>
      <c r="L30" s="273">
        <f t="shared" si="2"/>
        <v>-815582.41300000064</v>
      </c>
    </row>
    <row r="31" spans="1:12" s="30" customFormat="1" x14ac:dyDescent="0.55000000000000004">
      <c r="A31" s="166" t="s">
        <v>697</v>
      </c>
      <c r="B31" s="166" t="s">
        <v>698</v>
      </c>
      <c r="C31" s="357">
        <v>81419459.519999996</v>
      </c>
      <c r="D31" s="167">
        <f>SUM(D17:D30)</f>
        <v>85783775.789999992</v>
      </c>
      <c r="E31" s="272">
        <f t="shared" si="0"/>
        <v>5.0875777264501734</v>
      </c>
      <c r="F31" s="166" t="s">
        <v>698</v>
      </c>
      <c r="G31" s="274">
        <f>VLOOKUP($A31,'HGR2559'!$B$2:$I$28,3,0)</f>
        <v>86358737.519999996</v>
      </c>
      <c r="H31" s="274">
        <f>VLOOKUP($A31,'HGR2559'!$B$2:$I$28,5,0)</f>
        <v>91216632.890000001</v>
      </c>
      <c r="I31" s="274">
        <f>VLOOKUP($A31,'HGR2559'!$B$2:$I$28,8,0)</f>
        <v>112241859.38</v>
      </c>
      <c r="J31" s="274">
        <f>VLOOKUP($A31,'HGR2559'!$B$2:$I$28,4,0)</f>
        <v>10.093923459999999</v>
      </c>
      <c r="K31" s="273">
        <f t="shared" si="1"/>
        <v>-5432857.1000000089</v>
      </c>
      <c r="L31" s="273">
        <f t="shared" si="2"/>
        <v>-26458083.590000004</v>
      </c>
    </row>
    <row r="32" spans="1:12" s="30" customFormat="1" x14ac:dyDescent="0.55000000000000004">
      <c r="A32" s="166" t="s">
        <v>699</v>
      </c>
      <c r="B32" s="168" t="s">
        <v>700</v>
      </c>
      <c r="C32" s="169">
        <f>C16-C31</f>
        <v>6317756.2400000095</v>
      </c>
      <c r="D32" s="169">
        <f>D16-D31</f>
        <v>-430359.64999999106</v>
      </c>
      <c r="E32" s="156"/>
      <c r="F32" s="156"/>
      <c r="G32" s="156"/>
    </row>
    <row r="33" spans="1:11" s="30" customFormat="1" x14ac:dyDescent="0.55000000000000004">
      <c r="A33" s="406" t="s">
        <v>729</v>
      </c>
      <c r="B33" s="170" t="s">
        <v>730</v>
      </c>
      <c r="C33" s="407" t="str">
        <f>IF(D33&gt;0,"เกินดุล",IF(D33=0,"สมดุล","ขาดดุล"))</f>
        <v>เกินดุล</v>
      </c>
      <c r="D33" s="239">
        <f>D32-D15+D28</f>
        <v>2753622.9200000106</v>
      </c>
      <c r="E33" s="156"/>
      <c r="F33" s="156"/>
      <c r="G33" s="156"/>
      <c r="I33" s="30" t="s">
        <v>1680</v>
      </c>
    </row>
    <row r="34" spans="1:11" s="30" customFormat="1" x14ac:dyDescent="0.55000000000000004">
      <c r="A34" s="408"/>
      <c r="B34" s="171"/>
      <c r="C34" s="409"/>
      <c r="D34" s="156"/>
      <c r="E34" s="156"/>
      <c r="F34" s="156"/>
      <c r="G34" s="156"/>
      <c r="I34" s="410"/>
      <c r="J34" s="418" t="s">
        <v>1681</v>
      </c>
      <c r="K34" s="418"/>
    </row>
    <row r="35" spans="1:11" x14ac:dyDescent="0.55000000000000004">
      <c r="A35" s="411"/>
      <c r="B35" s="172" t="s">
        <v>701</v>
      </c>
      <c r="C35" s="173"/>
      <c r="D35" s="132"/>
      <c r="E35" s="132"/>
      <c r="F35" s="132"/>
      <c r="G35" s="132"/>
      <c r="I35" s="412"/>
      <c r="J35" s="418" t="s">
        <v>1682</v>
      </c>
      <c r="K35" s="418"/>
    </row>
    <row r="36" spans="1:11" x14ac:dyDescent="0.55000000000000004">
      <c r="A36" s="181" t="s">
        <v>738</v>
      </c>
      <c r="B36" s="174" t="s">
        <v>728</v>
      </c>
      <c r="C36" s="175">
        <v>0</v>
      </c>
      <c r="D36" s="176">
        <f>Expense!E39</f>
        <v>2753622.9199999915</v>
      </c>
      <c r="E36" s="132"/>
      <c r="F36" s="132"/>
      <c r="G36" s="132"/>
      <c r="J36" s="27"/>
      <c r="K36" s="27"/>
    </row>
    <row r="37" spans="1:11" x14ac:dyDescent="0.55000000000000004">
      <c r="A37" s="181"/>
      <c r="B37" s="177" t="s">
        <v>818</v>
      </c>
      <c r="C37" s="182" t="str">
        <f>IF(D37&gt;=0,"ไม่เกิน","เกิน")</f>
        <v>เกิน</v>
      </c>
      <c r="D37" s="176">
        <f>IF(D36&lt;0,0-D86,((D36*20%)-D86))</f>
        <v>-226075.41600000171</v>
      </c>
      <c r="E37" s="132"/>
      <c r="F37" s="132"/>
      <c r="G37" s="132"/>
      <c r="J37" s="413"/>
      <c r="K37" s="413"/>
    </row>
    <row r="38" spans="1:11" x14ac:dyDescent="0.55000000000000004">
      <c r="A38" s="183" t="s">
        <v>43</v>
      </c>
      <c r="B38" s="178" t="s">
        <v>997</v>
      </c>
      <c r="C38" s="358">
        <v>12417424.24</v>
      </c>
      <c r="D38" s="179">
        <v>11582881.619999999</v>
      </c>
      <c r="E38" s="157"/>
      <c r="F38" s="157"/>
      <c r="G38" s="157"/>
    </row>
    <row r="39" spans="1:11" x14ac:dyDescent="0.55000000000000004">
      <c r="A39" s="183" t="s">
        <v>44</v>
      </c>
      <c r="B39" s="180" t="s">
        <v>998</v>
      </c>
      <c r="C39" s="359">
        <v>12006743.93</v>
      </c>
      <c r="D39" s="179">
        <v>10646442.34</v>
      </c>
      <c r="E39" s="157"/>
      <c r="F39" s="157"/>
      <c r="G39" s="157"/>
    </row>
    <row r="40" spans="1:11" x14ac:dyDescent="0.55000000000000004">
      <c r="A40" s="183" t="s">
        <v>702</v>
      </c>
      <c r="B40" s="180" t="s">
        <v>999</v>
      </c>
      <c r="C40" s="359">
        <v>22197175.59</v>
      </c>
      <c r="D40" s="179">
        <v>19062525.489999998</v>
      </c>
      <c r="E40" s="157"/>
      <c r="F40" s="157"/>
      <c r="G40" s="157"/>
    </row>
    <row r="41" spans="1:11" ht="16.5" customHeight="1" x14ac:dyDescent="0.55000000000000004">
      <c r="A41" s="414"/>
      <c r="B41" s="25"/>
      <c r="C41" s="157"/>
      <c r="D41" s="28"/>
      <c r="E41" s="157"/>
      <c r="F41" s="157"/>
      <c r="G41" s="157"/>
    </row>
    <row r="42" spans="1:11" ht="26.25" customHeight="1" x14ac:dyDescent="0.55000000000000004">
      <c r="A42" s="428" t="s">
        <v>703</v>
      </c>
      <c r="B42" s="428"/>
      <c r="C42" s="437"/>
      <c r="D42" s="191" t="s">
        <v>1555</v>
      </c>
      <c r="E42" s="159"/>
      <c r="F42" s="159"/>
      <c r="G42" s="159"/>
    </row>
    <row r="43" spans="1:11" x14ac:dyDescent="0.55000000000000004">
      <c r="B43" s="438" t="s">
        <v>704</v>
      </c>
      <c r="C43" s="438"/>
      <c r="D43" s="184">
        <f>SUM('2.WS-ยา วชภฯ'!J3)</f>
        <v>6338400</v>
      </c>
    </row>
    <row r="44" spans="1:11" x14ac:dyDescent="0.55000000000000004">
      <c r="B44" s="426" t="s">
        <v>705</v>
      </c>
      <c r="C44" s="426"/>
      <c r="D44" s="184">
        <f>SUM('2.WS-ยา วชภฯ'!J4)</f>
        <v>1602070</v>
      </c>
    </row>
    <row r="45" spans="1:11" ht="26.25" customHeight="1" x14ac:dyDescent="0.55000000000000004">
      <c r="B45" s="426" t="s">
        <v>706</v>
      </c>
      <c r="C45" s="426"/>
      <c r="D45" s="184">
        <f>SUM('2.WS-ยา วชภฯ'!J5)</f>
        <v>3320000</v>
      </c>
    </row>
    <row r="46" spans="1:11" ht="26.25" customHeight="1" x14ac:dyDescent="0.55000000000000004">
      <c r="B46" s="439" t="s">
        <v>666</v>
      </c>
      <c r="C46" s="440"/>
      <c r="D46" s="184">
        <f>SUM(D43:D45)</f>
        <v>11260470</v>
      </c>
    </row>
    <row r="47" spans="1:11" ht="23.25" customHeight="1" x14ac:dyDescent="0.55000000000000004"/>
    <row r="48" spans="1:11" ht="21" customHeight="1" x14ac:dyDescent="0.55000000000000004">
      <c r="A48" s="185" t="s">
        <v>743</v>
      </c>
      <c r="B48" s="416"/>
      <c r="C48" s="185"/>
      <c r="D48" s="191" t="s">
        <v>1555</v>
      </c>
      <c r="E48" s="159"/>
      <c r="F48" s="159"/>
      <c r="G48" s="159"/>
    </row>
    <row r="49" spans="1:9" x14ac:dyDescent="0.55000000000000004">
      <c r="B49" s="430" t="s">
        <v>624</v>
      </c>
      <c r="C49" s="430"/>
      <c r="D49" s="165">
        <f>SUM('3.WS-วัสดุอื่น'!G3)</f>
        <v>261286</v>
      </c>
    </row>
    <row r="50" spans="1:9" x14ac:dyDescent="0.55000000000000004">
      <c r="B50" s="430" t="s">
        <v>625</v>
      </c>
      <c r="C50" s="430"/>
      <c r="D50" s="165">
        <f>SUM('3.WS-วัสดุอื่น'!G4)</f>
        <v>0</v>
      </c>
    </row>
    <row r="51" spans="1:9" x14ac:dyDescent="0.55000000000000004">
      <c r="B51" s="430" t="s">
        <v>626</v>
      </c>
      <c r="C51" s="430"/>
      <c r="D51" s="165">
        <f>SUM('3.WS-วัสดุอื่น'!G5)</f>
        <v>550000</v>
      </c>
      <c r="H51" s="25"/>
      <c r="I51" s="25"/>
    </row>
    <row r="52" spans="1:9" x14ac:dyDescent="0.55000000000000004">
      <c r="B52" s="430" t="s">
        <v>627</v>
      </c>
      <c r="C52" s="430"/>
      <c r="D52" s="165">
        <f>SUM('3.WS-วัสดุอื่น'!G6)</f>
        <v>40000</v>
      </c>
      <c r="H52" s="25"/>
      <c r="I52" s="25"/>
    </row>
    <row r="53" spans="1:9" x14ac:dyDescent="0.55000000000000004">
      <c r="B53" s="430" t="s">
        <v>628</v>
      </c>
      <c r="C53" s="430"/>
      <c r="D53" s="165">
        <f>SUM('3.WS-วัสดุอื่น'!G7)</f>
        <v>0</v>
      </c>
      <c r="H53" s="25"/>
      <c r="I53" s="25"/>
    </row>
    <row r="54" spans="1:9" x14ac:dyDescent="0.55000000000000004">
      <c r="B54" s="430" t="s">
        <v>629</v>
      </c>
      <c r="C54" s="430"/>
      <c r="D54" s="165">
        <f>SUM('3.WS-วัสดุอื่น'!G8)</f>
        <v>85090</v>
      </c>
      <c r="H54" s="25"/>
      <c r="I54" s="25"/>
    </row>
    <row r="55" spans="1:9" x14ac:dyDescent="0.55000000000000004">
      <c r="B55" s="430" t="s">
        <v>630</v>
      </c>
      <c r="C55" s="430"/>
      <c r="D55" s="165">
        <f>SUM('3.WS-วัสดุอื่น'!G9)</f>
        <v>595535</v>
      </c>
      <c r="H55" s="25"/>
      <c r="I55" s="25"/>
    </row>
    <row r="56" spans="1:9" x14ac:dyDescent="0.55000000000000004">
      <c r="B56" s="430" t="s">
        <v>631</v>
      </c>
      <c r="C56" s="430"/>
      <c r="D56" s="165">
        <f>SUM('3.WS-วัสดุอื่น'!G10)</f>
        <v>540000</v>
      </c>
      <c r="H56" s="25"/>
      <c r="I56" s="25"/>
    </row>
    <row r="57" spans="1:9" x14ac:dyDescent="0.55000000000000004">
      <c r="B57" s="430" t="s">
        <v>632</v>
      </c>
      <c r="C57" s="430"/>
      <c r="D57" s="165">
        <f>SUM('3.WS-วัสดุอื่น'!G11)</f>
        <v>125850</v>
      </c>
      <c r="H57" s="25"/>
      <c r="I57" s="25"/>
    </row>
    <row r="58" spans="1:9" x14ac:dyDescent="0.55000000000000004">
      <c r="B58" s="430" t="s">
        <v>633</v>
      </c>
      <c r="C58" s="430"/>
      <c r="D58" s="165">
        <f>SUM('3.WS-วัสดุอื่น'!G12)</f>
        <v>200000</v>
      </c>
      <c r="H58" s="25"/>
      <c r="I58" s="25"/>
    </row>
    <row r="59" spans="1:9" x14ac:dyDescent="0.55000000000000004">
      <c r="B59" s="430" t="s">
        <v>634</v>
      </c>
      <c r="C59" s="430"/>
      <c r="D59" s="165">
        <f>SUM('3.WS-วัสดุอื่น'!G13)</f>
        <v>0</v>
      </c>
      <c r="H59" s="25"/>
      <c r="I59" s="25"/>
    </row>
    <row r="60" spans="1:9" x14ac:dyDescent="0.55000000000000004">
      <c r="B60" s="425" t="s">
        <v>666</v>
      </c>
      <c r="C60" s="425"/>
      <c r="D60" s="184">
        <f>SUM(D49:D59)</f>
        <v>2397761</v>
      </c>
      <c r="H60" s="25"/>
      <c r="I60" s="25"/>
    </row>
    <row r="61" spans="1:9" ht="28.5" customHeight="1" x14ac:dyDescent="0.55000000000000004">
      <c r="B61" s="160"/>
      <c r="D61" s="28"/>
      <c r="E61" s="25"/>
      <c r="F61" s="25"/>
      <c r="G61" s="25"/>
      <c r="H61" s="25"/>
      <c r="I61" s="25"/>
    </row>
    <row r="62" spans="1:9" ht="28.5" customHeight="1" x14ac:dyDescent="0.55000000000000004">
      <c r="A62" s="428" t="s">
        <v>752</v>
      </c>
      <c r="B62" s="428"/>
      <c r="C62" s="428"/>
      <c r="D62" s="428"/>
      <c r="E62" s="159"/>
      <c r="F62" s="159"/>
      <c r="G62" s="159"/>
      <c r="H62" s="25"/>
      <c r="I62" s="25"/>
    </row>
    <row r="63" spans="1:9" x14ac:dyDescent="0.55000000000000004">
      <c r="B63" s="431" t="s">
        <v>1556</v>
      </c>
      <c r="C63" s="432"/>
      <c r="D63" s="191" t="s">
        <v>707</v>
      </c>
      <c r="E63" s="161"/>
      <c r="F63" s="161"/>
      <c r="G63" s="161"/>
      <c r="H63" s="25"/>
      <c r="I63" s="25"/>
    </row>
    <row r="64" spans="1:9" x14ac:dyDescent="0.55000000000000004">
      <c r="B64" s="424" t="s">
        <v>708</v>
      </c>
      <c r="C64" s="424"/>
      <c r="D64" s="165">
        <f>SUM('4.WS-แผน จน.'!E4)</f>
        <v>5745265.9849999994</v>
      </c>
      <c r="E64" s="25"/>
      <c r="F64" s="25"/>
      <c r="G64" s="25"/>
      <c r="H64" s="25"/>
      <c r="I64" s="25"/>
    </row>
    <row r="65" spans="1:11" x14ac:dyDescent="0.55000000000000004">
      <c r="B65" s="424" t="s">
        <v>709</v>
      </c>
      <c r="C65" s="424"/>
      <c r="D65" s="165">
        <f>SUM('4.WS-แผน จน.'!E5)</f>
        <v>2893546.8309999998</v>
      </c>
      <c r="E65" s="25"/>
      <c r="F65" s="25"/>
      <c r="G65" s="25"/>
      <c r="H65" s="25"/>
      <c r="I65" s="25"/>
    </row>
    <row r="66" spans="1:11" x14ac:dyDescent="0.55000000000000004">
      <c r="B66" s="424" t="s">
        <v>710</v>
      </c>
      <c r="C66" s="424"/>
      <c r="D66" s="165">
        <f>SUM('4.WS-แผน จน.'!E6)</f>
        <v>3516118.9</v>
      </c>
      <c r="E66" s="25"/>
      <c r="F66" s="25"/>
      <c r="G66" s="25"/>
      <c r="H66" s="25"/>
      <c r="I66" s="25"/>
    </row>
    <row r="67" spans="1:11" x14ac:dyDescent="0.55000000000000004">
      <c r="B67" s="424" t="s">
        <v>711</v>
      </c>
      <c r="C67" s="424"/>
      <c r="D67" s="165">
        <f>SUM('4.WS-แผน จน.'!E7)</f>
        <v>4841975.7</v>
      </c>
      <c r="E67" s="25"/>
      <c r="F67" s="25"/>
      <c r="G67" s="25"/>
      <c r="H67" s="25"/>
      <c r="I67" s="25"/>
    </row>
    <row r="68" spans="1:11" x14ac:dyDescent="0.55000000000000004">
      <c r="B68" s="424" t="s">
        <v>712</v>
      </c>
      <c r="C68" s="424"/>
      <c r="D68" s="165">
        <f>SUM('4.WS-แผน จน.'!E8)</f>
        <v>10832149.800000001</v>
      </c>
      <c r="E68" s="25"/>
      <c r="F68" s="25"/>
      <c r="G68" s="25"/>
      <c r="H68" s="25"/>
      <c r="I68" s="25"/>
    </row>
    <row r="69" spans="1:11" x14ac:dyDescent="0.55000000000000004">
      <c r="B69" s="424" t="s">
        <v>713</v>
      </c>
      <c r="C69" s="424"/>
      <c r="D69" s="165">
        <f>SUM('4.WS-แผน จน.'!E9)</f>
        <v>1157512.5</v>
      </c>
      <c r="E69" s="25"/>
      <c r="F69" s="25"/>
      <c r="G69" s="25"/>
      <c r="H69" s="25"/>
      <c r="I69" s="25"/>
    </row>
    <row r="70" spans="1:11" x14ac:dyDescent="0.55000000000000004">
      <c r="B70" s="424" t="s">
        <v>804</v>
      </c>
      <c r="C70" s="424"/>
      <c r="D70" s="165">
        <f>SUM('4.WS-แผน จน.'!E10)</f>
        <v>2650159.8270000005</v>
      </c>
      <c r="E70" s="25"/>
      <c r="F70" s="25"/>
      <c r="G70" s="25"/>
      <c r="H70" s="25"/>
      <c r="I70" s="25"/>
      <c r="J70" s="413"/>
      <c r="K70" s="413"/>
    </row>
    <row r="71" spans="1:11" x14ac:dyDescent="0.55000000000000004">
      <c r="B71" s="424" t="s">
        <v>714</v>
      </c>
      <c r="C71" s="424"/>
      <c r="D71" s="165">
        <f>SUM('4.WS-แผน จน.'!E11)</f>
        <v>3531890.1779999998</v>
      </c>
      <c r="E71" s="25"/>
      <c r="F71" s="25"/>
      <c r="G71" s="25"/>
      <c r="H71" s="25"/>
      <c r="I71" s="25"/>
    </row>
    <row r="72" spans="1:11" x14ac:dyDescent="0.55000000000000004">
      <c r="B72" s="425" t="s">
        <v>666</v>
      </c>
      <c r="C72" s="425"/>
      <c r="D72" s="184">
        <f>SUM(D64:D71)</f>
        <v>35168619.721000001</v>
      </c>
      <c r="E72" s="25"/>
      <c r="F72" s="25"/>
      <c r="G72" s="25"/>
      <c r="H72" s="25"/>
      <c r="I72" s="25"/>
    </row>
    <row r="73" spans="1:11" ht="12.75" customHeight="1" x14ac:dyDescent="0.55000000000000004">
      <c r="B73" s="25"/>
      <c r="D73" s="28"/>
      <c r="E73" s="25"/>
      <c r="F73" s="25"/>
      <c r="G73" s="25"/>
      <c r="H73" s="25"/>
      <c r="I73" s="25"/>
    </row>
    <row r="74" spans="1:11" ht="24.75" customHeight="1" x14ac:dyDescent="0.55000000000000004">
      <c r="A74" s="162" t="s">
        <v>753</v>
      </c>
      <c r="C74" s="162"/>
      <c r="D74" s="131"/>
      <c r="E74" s="162"/>
      <c r="F74" s="162"/>
      <c r="G74" s="162"/>
      <c r="H74" s="25"/>
      <c r="I74" s="25"/>
    </row>
    <row r="75" spans="1:11" ht="27" customHeight="1" x14ac:dyDescent="0.55000000000000004">
      <c r="B75" s="429" t="s">
        <v>1557</v>
      </c>
      <c r="C75" s="429"/>
      <c r="D75" s="209" t="s">
        <v>707</v>
      </c>
      <c r="E75" s="25"/>
      <c r="F75" s="25"/>
      <c r="G75" s="25"/>
      <c r="H75" s="25"/>
      <c r="I75" s="25"/>
    </row>
    <row r="76" spans="1:11" ht="23.25" customHeight="1" x14ac:dyDescent="0.55000000000000004">
      <c r="B76" s="423" t="s">
        <v>715</v>
      </c>
      <c r="C76" s="423"/>
      <c r="D76" s="165">
        <f>SUM('5.WS-แผน ลน.'!E4)</f>
        <v>2733206.088</v>
      </c>
      <c r="E76" s="25"/>
      <c r="F76" s="25"/>
      <c r="G76" s="25"/>
    </row>
    <row r="77" spans="1:11" ht="27" customHeight="1" x14ac:dyDescent="0.55000000000000004">
      <c r="B77" s="423" t="s">
        <v>716</v>
      </c>
      <c r="C77" s="423"/>
      <c r="D77" s="165">
        <f>SUM('5.WS-แผน ลน.'!E5)</f>
        <v>2437067.2280000001</v>
      </c>
      <c r="E77" s="25"/>
      <c r="F77" s="25"/>
      <c r="G77" s="25"/>
    </row>
    <row r="78" spans="1:11" ht="26.25" customHeight="1" x14ac:dyDescent="0.55000000000000004">
      <c r="B78" s="423" t="s">
        <v>717</v>
      </c>
      <c r="C78" s="423"/>
      <c r="D78" s="165">
        <f>SUM('5.WS-แผน ลน.'!E6)</f>
        <v>1208409.3900000001</v>
      </c>
      <c r="E78" s="25"/>
      <c r="F78" s="25"/>
      <c r="G78" s="25"/>
    </row>
    <row r="79" spans="1:11" ht="25.5" customHeight="1" x14ac:dyDescent="0.55000000000000004">
      <c r="B79" s="423" t="s">
        <v>718</v>
      </c>
      <c r="C79" s="423"/>
      <c r="D79" s="165">
        <f>SUM('5.WS-แผน ลน.'!E7)</f>
        <v>66905.600000000006</v>
      </c>
      <c r="E79" s="25"/>
      <c r="F79" s="25"/>
      <c r="G79" s="25"/>
    </row>
    <row r="80" spans="1:11" ht="25.5" customHeight="1" x14ac:dyDescent="0.55000000000000004">
      <c r="B80" s="423" t="s">
        <v>719</v>
      </c>
      <c r="C80" s="423"/>
      <c r="D80" s="165">
        <f>SUM('5.WS-แผน ลน.'!E8)</f>
        <v>58600.704000000005</v>
      </c>
      <c r="E80" s="25"/>
      <c r="F80" s="25"/>
      <c r="G80" s="25"/>
    </row>
    <row r="81" spans="1:14" ht="25.5" customHeight="1" x14ac:dyDescent="0.55000000000000004">
      <c r="B81" s="423" t="s">
        <v>720</v>
      </c>
      <c r="C81" s="423"/>
      <c r="D81" s="165">
        <f>SUM('5.WS-แผน ลน.'!E9)</f>
        <v>126346.61700000001</v>
      </c>
      <c r="E81" s="25"/>
      <c r="F81" s="25"/>
      <c r="G81" s="25"/>
    </row>
    <row r="82" spans="1:14" ht="24.75" customHeight="1" x14ac:dyDescent="0.55000000000000004">
      <c r="B82" s="423" t="s">
        <v>721</v>
      </c>
      <c r="C82" s="423"/>
      <c r="D82" s="165">
        <f>SUM('5.WS-แผน ลน.'!E10)</f>
        <v>232886.28999999998</v>
      </c>
    </row>
    <row r="83" spans="1:14" ht="23.25" customHeight="1" x14ac:dyDescent="0.55000000000000004">
      <c r="B83" s="425" t="s">
        <v>666</v>
      </c>
      <c r="C83" s="425"/>
      <c r="D83" s="184">
        <f>SUM(D76:D82)</f>
        <v>6863421.9169999994</v>
      </c>
      <c r="E83" s="25"/>
      <c r="F83" s="25"/>
      <c r="G83" s="25"/>
      <c r="H83" s="25"/>
      <c r="I83" s="25"/>
    </row>
    <row r="84" spans="1:14" ht="27" customHeight="1" x14ac:dyDescent="0.55000000000000004">
      <c r="B84" s="25"/>
      <c r="D84" s="28"/>
    </row>
    <row r="85" spans="1:14" ht="23.25" customHeight="1" x14ac:dyDescent="0.55000000000000004">
      <c r="A85" s="162" t="s">
        <v>754</v>
      </c>
      <c r="C85" s="162"/>
      <c r="D85" s="215" t="s">
        <v>707</v>
      </c>
      <c r="E85" s="162"/>
      <c r="F85" s="162"/>
      <c r="G85" s="162"/>
    </row>
    <row r="86" spans="1:14" x14ac:dyDescent="0.55000000000000004">
      <c r="A86" s="414"/>
      <c r="B86" s="423" t="s">
        <v>1558</v>
      </c>
      <c r="C86" s="423"/>
      <c r="D86" s="190">
        <f>SUM('6.WS-แผนลงทุน'!G4)</f>
        <v>776800</v>
      </c>
      <c r="E86" s="157"/>
      <c r="F86" s="157"/>
      <c r="G86" s="157"/>
    </row>
    <row r="87" spans="1:14" x14ac:dyDescent="0.55000000000000004">
      <c r="A87" s="414"/>
      <c r="B87" s="423" t="s">
        <v>1559</v>
      </c>
      <c r="C87" s="423"/>
      <c r="D87" s="190">
        <f>SUM('6.WS-แผนลงทุน'!G5)</f>
        <v>2282441.2200000002</v>
      </c>
      <c r="E87" s="157"/>
      <c r="F87" s="157"/>
      <c r="G87" s="157"/>
      <c r="J87" s="25"/>
      <c r="K87" s="25"/>
      <c r="L87" s="25"/>
      <c r="M87" s="25"/>
      <c r="N87" s="25"/>
    </row>
    <row r="88" spans="1:14" x14ac:dyDescent="0.55000000000000004">
      <c r="A88" s="414"/>
      <c r="B88" s="423" t="s">
        <v>1560</v>
      </c>
      <c r="C88" s="423"/>
      <c r="D88" s="190">
        <f>SUM('6.WS-แผนลงทุน'!G6)</f>
        <v>0</v>
      </c>
      <c r="E88" s="157"/>
      <c r="F88" s="157"/>
      <c r="G88" s="157"/>
      <c r="J88" s="25"/>
      <c r="K88" s="25"/>
      <c r="L88" s="25"/>
      <c r="M88" s="25"/>
      <c r="N88" s="25"/>
    </row>
    <row r="89" spans="1:14" ht="25.5" customHeight="1" x14ac:dyDescent="0.55000000000000004">
      <c r="B89" s="425" t="s">
        <v>666</v>
      </c>
      <c r="C89" s="425"/>
      <c r="D89" s="184">
        <f>SUM(D86:D88)</f>
        <v>3059241.22</v>
      </c>
      <c r="J89" s="25"/>
      <c r="K89" s="25"/>
      <c r="L89" s="25"/>
      <c r="M89" s="25"/>
      <c r="N89" s="25"/>
    </row>
    <row r="90" spans="1:14" ht="21.75" customHeight="1" x14ac:dyDescent="0.55000000000000004">
      <c r="J90" s="25"/>
      <c r="K90" s="25"/>
      <c r="L90" s="25"/>
      <c r="M90" s="25"/>
      <c r="N90" s="25"/>
    </row>
    <row r="91" spans="1:14" ht="23.25" customHeight="1" x14ac:dyDescent="0.55000000000000004">
      <c r="B91" s="162" t="s">
        <v>755</v>
      </c>
      <c r="C91" s="162"/>
      <c r="D91" s="341" t="s">
        <v>707</v>
      </c>
      <c r="E91" s="162"/>
      <c r="F91" s="162"/>
      <c r="G91" s="162"/>
    </row>
    <row r="92" spans="1:14" x14ac:dyDescent="0.55000000000000004">
      <c r="A92" s="414"/>
      <c r="B92" s="426" t="s">
        <v>794</v>
      </c>
      <c r="C92" s="426"/>
      <c r="D92" s="23">
        <f>SUM('7.WS-แผน รพ.สต.'!C12)</f>
        <v>6565676.1699999999</v>
      </c>
      <c r="E92" s="25"/>
      <c r="F92" s="25"/>
      <c r="G92" s="25"/>
    </row>
    <row r="93" spans="1:14" x14ac:dyDescent="0.55000000000000004">
      <c r="A93" s="414"/>
      <c r="B93" s="423" t="s">
        <v>791</v>
      </c>
      <c r="C93" s="423"/>
      <c r="D93" s="23">
        <f>SUM('7.WS-แผน รพ.สต.'!D12)</f>
        <v>649350</v>
      </c>
      <c r="E93" s="25"/>
      <c r="F93" s="25"/>
      <c r="G93" s="25"/>
    </row>
    <row r="94" spans="1:14" x14ac:dyDescent="0.55000000000000004">
      <c r="A94" s="414"/>
      <c r="B94" s="427" t="s">
        <v>789</v>
      </c>
      <c r="C94" s="427"/>
      <c r="D94" s="23">
        <f>SUM('7.WS-แผน รพ.สต.'!E12)</f>
        <v>1480506.5799999998</v>
      </c>
      <c r="E94" s="25"/>
      <c r="F94" s="25"/>
      <c r="G94" s="25"/>
    </row>
    <row r="95" spans="1:14" x14ac:dyDescent="0.55000000000000004">
      <c r="B95" s="427" t="s">
        <v>790</v>
      </c>
      <c r="C95" s="427"/>
      <c r="D95" s="23">
        <f>SUM('7.WS-แผน รพ.สต.'!F12)</f>
        <v>714000</v>
      </c>
    </row>
    <row r="96" spans="1:14" x14ac:dyDescent="0.55000000000000004">
      <c r="B96" s="425" t="s">
        <v>666</v>
      </c>
      <c r="C96" s="425"/>
      <c r="D96" s="184">
        <f>SUM(D92:D95)</f>
        <v>9409532.75</v>
      </c>
    </row>
  </sheetData>
  <mergeCells count="50">
    <mergeCell ref="G3:L3"/>
    <mergeCell ref="B53:C53"/>
    <mergeCell ref="A1:E1"/>
    <mergeCell ref="A3:E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  <mergeCell ref="A2:D2"/>
    <mergeCell ref="B59:C59"/>
    <mergeCell ref="B63:C63"/>
    <mergeCell ref="B60:C60"/>
    <mergeCell ref="B64:C64"/>
    <mergeCell ref="B65:C65"/>
    <mergeCell ref="B54:C54"/>
    <mergeCell ref="B55:C55"/>
    <mergeCell ref="B56:C56"/>
    <mergeCell ref="B57:C57"/>
    <mergeCell ref="B58:C58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K5:K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" right="0.17" top="0.27559055118110237" bottom="0.49" header="0.31496062992125984" footer="0.2"/>
  <pageSetup paperSize="9" scale="75" orientation="portrait" r:id="rId1"/>
  <headerFooter>
    <oddFooter>&amp;LPlanfin60&amp;R&amp;P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E14" sqref="E14"/>
    </sheetView>
  </sheetViews>
  <sheetFormatPr defaultColWidth="16.875" defaultRowHeight="24" x14ac:dyDescent="0.55000000000000004"/>
  <cols>
    <col min="1" max="1" width="10.25" style="26" customWidth="1"/>
    <col min="2" max="2" width="20.375" style="26" bestFit="1" customWidth="1"/>
    <col min="3" max="3" width="17.875" style="26" bestFit="1" customWidth="1"/>
    <col min="4" max="4" width="25.75" style="26" bestFit="1" customWidth="1"/>
    <col min="5" max="5" width="91.625" style="26" customWidth="1"/>
    <col min="6" max="16384" width="16.875" style="26"/>
  </cols>
  <sheetData>
    <row r="1" spans="1:7" s="220" customFormat="1" ht="24.75" thickBot="1" x14ac:dyDescent="0.6">
      <c r="A1" s="26"/>
      <c r="B1" s="264" t="s">
        <v>1631</v>
      </c>
      <c r="C1" s="264" t="s">
        <v>1632</v>
      </c>
      <c r="D1" s="264" t="s">
        <v>1633</v>
      </c>
      <c r="E1" s="265"/>
    </row>
    <row r="2" spans="1:7" ht="83.25" x14ac:dyDescent="0.55000000000000004">
      <c r="A2" s="282" t="s">
        <v>1634</v>
      </c>
      <c r="B2" s="282" t="s">
        <v>1635</v>
      </c>
      <c r="C2" s="282" t="s">
        <v>1636</v>
      </c>
      <c r="D2" s="282" t="s">
        <v>1637</v>
      </c>
      <c r="E2" s="501" t="s">
        <v>1630</v>
      </c>
    </row>
    <row r="3" spans="1:7" ht="27.75" x14ac:dyDescent="0.55000000000000004">
      <c r="A3" s="283" t="s">
        <v>1638</v>
      </c>
      <c r="B3" s="284" t="s">
        <v>1639</v>
      </c>
      <c r="C3" s="283" t="s">
        <v>1640</v>
      </c>
      <c r="D3" s="284" t="s">
        <v>1641</v>
      </c>
      <c r="E3" s="502"/>
    </row>
    <row r="4" spans="1:7" ht="27.75" x14ac:dyDescent="0.55000000000000004">
      <c r="A4" s="285"/>
      <c r="B4" s="284" t="s">
        <v>1642</v>
      </c>
      <c r="C4" s="286" t="s">
        <v>1683</v>
      </c>
      <c r="D4" s="286" t="s">
        <v>1684</v>
      </c>
      <c r="E4" s="502"/>
    </row>
    <row r="5" spans="1:7" ht="21" customHeight="1" thickBot="1" x14ac:dyDescent="0.6">
      <c r="A5" s="287"/>
      <c r="B5" s="287"/>
      <c r="C5" s="288" t="s">
        <v>1643</v>
      </c>
      <c r="D5" s="287"/>
      <c r="E5" s="503"/>
    </row>
    <row r="6" spans="1:7" ht="32.25" thickTop="1" thickBot="1" x14ac:dyDescent="0.75">
      <c r="A6" s="289">
        <v>1</v>
      </c>
      <c r="B6" s="289" t="s">
        <v>1644</v>
      </c>
      <c r="C6" s="289" t="s">
        <v>1645</v>
      </c>
      <c r="D6" s="289" t="s">
        <v>1609</v>
      </c>
      <c r="E6" s="290" t="s">
        <v>1663</v>
      </c>
      <c r="F6" s="281"/>
      <c r="G6" s="306" t="s">
        <v>1609</v>
      </c>
    </row>
    <row r="7" spans="1:7" ht="31.5" thickBot="1" x14ac:dyDescent="0.75">
      <c r="A7" s="291">
        <v>2</v>
      </c>
      <c r="B7" s="291" t="s">
        <v>1644</v>
      </c>
      <c r="C7" s="291" t="s">
        <v>1645</v>
      </c>
      <c r="D7" s="292" t="s">
        <v>1610</v>
      </c>
      <c r="E7" s="293" t="s">
        <v>1648</v>
      </c>
      <c r="F7" s="303"/>
      <c r="G7" s="306" t="s">
        <v>1687</v>
      </c>
    </row>
    <row r="8" spans="1:7" ht="20.45" customHeight="1" thickBot="1" x14ac:dyDescent="0.75">
      <c r="A8" s="294">
        <v>3</v>
      </c>
      <c r="B8" s="294" t="s">
        <v>1644</v>
      </c>
      <c r="C8" s="294" t="s">
        <v>1685</v>
      </c>
      <c r="D8" s="294" t="s">
        <v>1609</v>
      </c>
      <c r="E8" s="295" t="s">
        <v>1657</v>
      </c>
      <c r="F8" s="303"/>
      <c r="G8" s="306" t="s">
        <v>1687</v>
      </c>
    </row>
    <row r="9" spans="1:7" ht="20.45" customHeight="1" thickBot="1" x14ac:dyDescent="0.75">
      <c r="A9" s="296">
        <v>4</v>
      </c>
      <c r="B9" s="296" t="s">
        <v>1644</v>
      </c>
      <c r="C9" s="296" t="s">
        <v>1685</v>
      </c>
      <c r="D9" s="297" t="s">
        <v>1610</v>
      </c>
      <c r="E9" s="298" t="s">
        <v>1662</v>
      </c>
      <c r="F9" s="304"/>
      <c r="G9" s="306" t="s">
        <v>1688</v>
      </c>
    </row>
    <row r="10" spans="1:7" ht="20.45" customHeight="1" thickBot="1" x14ac:dyDescent="0.75">
      <c r="A10" s="299">
        <v>5</v>
      </c>
      <c r="B10" s="300" t="s">
        <v>1610</v>
      </c>
      <c r="C10" s="300" t="s">
        <v>1686</v>
      </c>
      <c r="D10" s="299" t="s">
        <v>1609</v>
      </c>
      <c r="E10" s="301" t="s">
        <v>1649</v>
      </c>
      <c r="F10" s="303"/>
      <c r="G10" s="306" t="s">
        <v>1687</v>
      </c>
    </row>
    <row r="11" spans="1:7" ht="20.45" customHeight="1" thickBot="1" x14ac:dyDescent="0.75">
      <c r="A11" s="296">
        <v>6</v>
      </c>
      <c r="B11" s="297" t="s">
        <v>1610</v>
      </c>
      <c r="C11" s="297" t="s">
        <v>1686</v>
      </c>
      <c r="D11" s="297" t="s">
        <v>1650</v>
      </c>
      <c r="E11" s="298" t="s">
        <v>1660</v>
      </c>
      <c r="F11" s="304"/>
      <c r="G11" s="306" t="s">
        <v>1688</v>
      </c>
    </row>
    <row r="12" spans="1:7" ht="20.45" customHeight="1" thickBot="1" x14ac:dyDescent="0.75">
      <c r="A12" s="294">
        <v>7</v>
      </c>
      <c r="B12" s="302" t="s">
        <v>1610</v>
      </c>
      <c r="C12" s="302" t="s">
        <v>1650</v>
      </c>
      <c r="D12" s="294" t="s">
        <v>1609</v>
      </c>
      <c r="E12" s="295" t="s">
        <v>1658</v>
      </c>
      <c r="F12" s="304"/>
      <c r="G12" s="306" t="s">
        <v>1688</v>
      </c>
    </row>
    <row r="13" spans="1:7" ht="20.45" customHeight="1" x14ac:dyDescent="0.7">
      <c r="A13" s="296">
        <v>8</v>
      </c>
      <c r="B13" s="297" t="s">
        <v>1610</v>
      </c>
      <c r="C13" s="297" t="s">
        <v>1650</v>
      </c>
      <c r="D13" s="297" t="s">
        <v>1610</v>
      </c>
      <c r="E13" s="298" t="s">
        <v>1659</v>
      </c>
      <c r="F13" s="305"/>
      <c r="G13" s="306" t="s">
        <v>1689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A61" sqref="A1:XFD1048576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F23" sqref="F23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0" customWidth="1"/>
    <col min="11" max="11" width="11.75" style="1" bestFit="1" customWidth="1"/>
    <col min="12" max="16384" width="9" style="1"/>
  </cols>
  <sheetData>
    <row r="1" spans="3:10" ht="30.75" x14ac:dyDescent="0.7">
      <c r="C1" s="43"/>
      <c r="D1" s="85" t="s">
        <v>742</v>
      </c>
      <c r="E1" s="441">
        <v>2561</v>
      </c>
      <c r="F1" s="442"/>
      <c r="G1" s="443"/>
    </row>
    <row r="2" spans="3:10" s="4" customFormat="1" ht="53.25" customHeight="1" x14ac:dyDescent="0.55000000000000004">
      <c r="C2" s="44">
        <v>1</v>
      </c>
      <c r="D2" s="45" t="s">
        <v>637</v>
      </c>
      <c r="E2" s="5" t="s">
        <v>641</v>
      </c>
      <c r="F2" s="35" t="s">
        <v>643</v>
      </c>
      <c r="G2" s="50" t="s">
        <v>642</v>
      </c>
      <c r="J2" s="41"/>
    </row>
    <row r="3" spans="3:10" x14ac:dyDescent="0.55000000000000004">
      <c r="C3" s="51">
        <v>41010</v>
      </c>
      <c r="D3" s="52" t="s">
        <v>1</v>
      </c>
      <c r="E3" s="32">
        <v>68678</v>
      </c>
      <c r="F3" s="6">
        <f>G3/E3</f>
        <v>393.94422930195987</v>
      </c>
      <c r="G3" s="53">
        <f>SUMIF('1.WS-Re-Exp'!$E$2:$E$598,Revenue!C3,'1.WS-Re-Exp'!$C$2:$C$598)</f>
        <v>27055301.780000001</v>
      </c>
    </row>
    <row r="4" spans="3:10" x14ac:dyDescent="0.55000000000000004">
      <c r="C4" s="51">
        <v>41020</v>
      </c>
      <c r="D4" s="52" t="s">
        <v>5</v>
      </c>
      <c r="E4" s="33">
        <v>104</v>
      </c>
      <c r="F4" s="7">
        <f t="shared" ref="F4:F10" si="0">G4/E4</f>
        <v>31.96153846153846</v>
      </c>
      <c r="G4" s="54">
        <f>SUMIF('1.WS-Re-Exp'!$E$2:$E$598,Revenue!C4,'1.WS-Re-Exp'!$C$2:$C$598)</f>
        <v>3324</v>
      </c>
      <c r="H4" s="1">
        <v>1</v>
      </c>
    </row>
    <row r="5" spans="3:10" x14ac:dyDescent="0.55000000000000004">
      <c r="C5" s="51">
        <v>41030</v>
      </c>
      <c r="D5" s="52" t="s">
        <v>679</v>
      </c>
      <c r="E5" s="33">
        <v>305</v>
      </c>
      <c r="F5" s="7">
        <f t="shared" si="0"/>
        <v>467.53573770491801</v>
      </c>
      <c r="G5" s="54">
        <f>SUMIF('1.WS-Re-Exp'!$E$2:$E$598,Revenue!C5,'1.WS-Re-Exp'!$C$2:$C$598)</f>
        <v>142598.39999999999</v>
      </c>
    </row>
    <row r="6" spans="3:10" x14ac:dyDescent="0.55000000000000004">
      <c r="C6" s="51">
        <v>41040</v>
      </c>
      <c r="D6" s="52" t="s">
        <v>7</v>
      </c>
      <c r="E6" s="33">
        <v>5116</v>
      </c>
      <c r="F6" s="7">
        <f t="shared" si="0"/>
        <v>373.20688037529317</v>
      </c>
      <c r="G6" s="54">
        <f>SUMIF('1.WS-Re-Exp'!$E$2:$E$598,Revenue!C6,'1.WS-Re-Exp'!$C$2:$C$598)</f>
        <v>1909326.4</v>
      </c>
    </row>
    <row r="7" spans="3:10" x14ac:dyDescent="0.55000000000000004">
      <c r="C7" s="51">
        <v>41050</v>
      </c>
      <c r="D7" s="52" t="s">
        <v>9</v>
      </c>
      <c r="E7" s="33">
        <v>2630</v>
      </c>
      <c r="F7" s="7">
        <f t="shared" si="0"/>
        <v>239.07794676806083</v>
      </c>
      <c r="G7" s="54">
        <f>SUMIF('1.WS-Re-Exp'!$E$2:$E$598,Revenue!C7,'1.WS-Re-Exp'!$C$2:$C$598)</f>
        <v>628775</v>
      </c>
    </row>
    <row r="8" spans="3:10" x14ac:dyDescent="0.55000000000000004">
      <c r="C8" s="51">
        <v>41060</v>
      </c>
      <c r="D8" s="52" t="s">
        <v>11</v>
      </c>
      <c r="E8" s="33">
        <v>1084</v>
      </c>
      <c r="F8" s="7">
        <f t="shared" si="0"/>
        <v>358.90647601476013</v>
      </c>
      <c r="G8" s="54">
        <f>SUMIF('1.WS-Re-Exp'!$E$2:$E$598,Revenue!C8,'1.WS-Re-Exp'!$C$2:$C$598)</f>
        <v>389054.62</v>
      </c>
    </row>
    <row r="9" spans="3:10" x14ac:dyDescent="0.55000000000000004">
      <c r="C9" s="51">
        <v>41070</v>
      </c>
      <c r="D9" s="52" t="s">
        <v>13</v>
      </c>
      <c r="E9" s="33">
        <v>7625</v>
      </c>
      <c r="F9" s="7">
        <f t="shared" si="0"/>
        <v>512.86344786885252</v>
      </c>
      <c r="G9" s="54">
        <f>SUMIF('1.WS-Re-Exp'!$E$2:$E$598,Revenue!C9,'1.WS-Re-Exp'!$C$2:$C$598)</f>
        <v>3910583.79</v>
      </c>
    </row>
    <row r="10" spans="3:10" x14ac:dyDescent="0.55000000000000004">
      <c r="C10" s="51">
        <v>41111</v>
      </c>
      <c r="D10" s="18" t="s">
        <v>677</v>
      </c>
      <c r="E10" s="36">
        <f>SUM(E3:E9)</f>
        <v>85542</v>
      </c>
      <c r="F10" s="7">
        <f t="shared" si="0"/>
        <v>397.92106789647192</v>
      </c>
      <c r="G10" s="55">
        <f>SUM(G3:G9)</f>
        <v>34038963.990000002</v>
      </c>
    </row>
    <row r="11" spans="3:10" x14ac:dyDescent="0.55000000000000004">
      <c r="C11" s="46">
        <v>2</v>
      </c>
      <c r="D11" s="47" t="s">
        <v>740</v>
      </c>
      <c r="E11" s="15" t="s">
        <v>792</v>
      </c>
      <c r="F11" s="37" t="s">
        <v>640</v>
      </c>
      <c r="G11" s="56" t="s">
        <v>741</v>
      </c>
    </row>
    <row r="12" spans="3:10" x14ac:dyDescent="0.55000000000000004">
      <c r="C12" s="51">
        <v>42010</v>
      </c>
      <c r="D12" s="52" t="s">
        <v>1</v>
      </c>
      <c r="E12" s="34">
        <v>942.27</v>
      </c>
      <c r="F12" s="417">
        <f t="shared" ref="F12:F19" si="1">G12/E12</f>
        <v>9684.8027423137737</v>
      </c>
      <c r="G12" s="54">
        <f>SUMIF('1.WS-Re-Exp'!$E$2:$E$598,Revenue!C12,'1.WS-Re-Exp'!$C$2:$C$598)</f>
        <v>9125699.0800000001</v>
      </c>
    </row>
    <row r="13" spans="3:10" x14ac:dyDescent="0.55000000000000004">
      <c r="C13" s="51">
        <v>42020</v>
      </c>
      <c r="D13" s="52" t="s">
        <v>5</v>
      </c>
      <c r="E13" s="34">
        <v>0.2225</v>
      </c>
      <c r="F13" s="417">
        <f t="shared" si="1"/>
        <v>40195.955056179773</v>
      </c>
      <c r="G13" s="54">
        <f>SUMIF('1.WS-Re-Exp'!$E$2:$E$598,Revenue!C13,'1.WS-Re-Exp'!$C$2:$C$598)</f>
        <v>8943.6</v>
      </c>
      <c r="H13" s="1">
        <v>2</v>
      </c>
    </row>
    <row r="14" spans="3:10" x14ac:dyDescent="0.55000000000000004">
      <c r="C14" s="51">
        <v>42030</v>
      </c>
      <c r="D14" s="52" t="s">
        <v>679</v>
      </c>
      <c r="E14" s="34">
        <v>2.4175</v>
      </c>
      <c r="F14" s="417">
        <f t="shared" si="1"/>
        <v>10704.943123061013</v>
      </c>
      <c r="G14" s="54">
        <f>SUMIF('1.WS-Re-Exp'!$E$2:$E$598,Revenue!C14,'1.WS-Re-Exp'!$C$2:$C$598)</f>
        <v>25879.200000000001</v>
      </c>
    </row>
    <row r="15" spans="3:10" x14ac:dyDescent="0.55000000000000004">
      <c r="C15" s="51">
        <v>42040</v>
      </c>
      <c r="D15" s="52" t="s">
        <v>7</v>
      </c>
      <c r="E15" s="34">
        <v>44.889299999999999</v>
      </c>
      <c r="F15" s="417">
        <f t="shared" si="1"/>
        <v>14617.078011909298</v>
      </c>
      <c r="G15" s="54">
        <f>SUMIF('1.WS-Re-Exp'!$E$2:$E$598,Revenue!C15,'1.WS-Re-Exp'!$C$2:$C$598)</f>
        <v>656150.4</v>
      </c>
    </row>
    <row r="16" spans="3:10" x14ac:dyDescent="0.55000000000000004">
      <c r="C16" s="51">
        <v>42050</v>
      </c>
      <c r="D16" s="52" t="s">
        <v>9</v>
      </c>
      <c r="E16" s="34">
        <v>31.3325</v>
      </c>
      <c r="F16" s="417">
        <f t="shared" si="1"/>
        <v>11732.354583898508</v>
      </c>
      <c r="G16" s="54">
        <f>SUMIF('1.WS-Re-Exp'!$E$2:$E$598,Revenue!C16,'1.WS-Re-Exp'!$C$2:$C$598)</f>
        <v>367604</v>
      </c>
    </row>
    <row r="17" spans="3:11" x14ac:dyDescent="0.55000000000000004">
      <c r="C17" s="51">
        <v>42060</v>
      </c>
      <c r="D17" s="52" t="s">
        <v>11</v>
      </c>
      <c r="E17" s="34">
        <v>28.615600000000001</v>
      </c>
      <c r="F17" s="417">
        <f t="shared" si="1"/>
        <v>19015.264750695424</v>
      </c>
      <c r="G17" s="54">
        <f>SUMIF('1.WS-Re-Exp'!$E$2:$E$598,Revenue!C17,'1.WS-Re-Exp'!$C$2:$C$598)</f>
        <v>544133.21</v>
      </c>
    </row>
    <row r="18" spans="3:11" x14ac:dyDescent="0.55000000000000004">
      <c r="C18" s="51">
        <v>42070</v>
      </c>
      <c r="D18" s="52" t="s">
        <v>13</v>
      </c>
      <c r="E18" s="34">
        <v>142.6275</v>
      </c>
      <c r="F18" s="417">
        <f t="shared" si="1"/>
        <v>19935.354682652363</v>
      </c>
      <c r="G18" s="54">
        <f>SUMIF('1.WS-Re-Exp'!$E$2:$E$598,Revenue!C18,'1.WS-Re-Exp'!$C$2:$C$598)</f>
        <v>2843329.8</v>
      </c>
    </row>
    <row r="19" spans="3:11" x14ac:dyDescent="0.55000000000000004">
      <c r="C19" s="51">
        <v>42222</v>
      </c>
      <c r="D19" s="18" t="s">
        <v>678</v>
      </c>
      <c r="E19" s="14">
        <f>SUM(E12:E18)</f>
        <v>1192.3749</v>
      </c>
      <c r="F19" s="417">
        <f t="shared" si="1"/>
        <v>11382.107498237341</v>
      </c>
      <c r="G19" s="55">
        <f>SUM(G12:G18)</f>
        <v>13571739.289999999</v>
      </c>
    </row>
    <row r="20" spans="3:11" x14ac:dyDescent="0.55000000000000004">
      <c r="C20" s="46">
        <v>3</v>
      </c>
      <c r="D20" s="47" t="s">
        <v>664</v>
      </c>
      <c r="E20" s="9"/>
      <c r="F20" s="8"/>
      <c r="G20" s="54"/>
    </row>
    <row r="21" spans="3:11" x14ac:dyDescent="0.55000000000000004">
      <c r="C21" s="51">
        <v>43010</v>
      </c>
      <c r="D21" s="52" t="s">
        <v>1</v>
      </c>
      <c r="E21" s="9"/>
      <c r="F21" s="8"/>
      <c r="G21" s="54">
        <f>SUMIF('1.WS-Re-Exp'!$E$2:$E$598,Revenue!C21,'1.WS-Re-Exp'!$C$2:$C$598)</f>
        <v>1357703.29</v>
      </c>
    </row>
    <row r="22" spans="3:11" x14ac:dyDescent="0.55000000000000004">
      <c r="C22" s="51">
        <v>43020</v>
      </c>
      <c r="D22" s="57" t="s">
        <v>7</v>
      </c>
      <c r="E22" s="9"/>
      <c r="F22" s="8"/>
      <c r="G22" s="54">
        <f>SUMIF('1.WS-Re-Exp'!$E$2:$E$598,Revenue!C22,'1.WS-Re-Exp'!$C$2:$C$598)</f>
        <v>227405</v>
      </c>
      <c r="H22" s="1">
        <v>3</v>
      </c>
    </row>
    <row r="23" spans="3:11" x14ac:dyDescent="0.55000000000000004">
      <c r="C23" s="51">
        <v>43030</v>
      </c>
      <c r="D23" s="52" t="s">
        <v>9</v>
      </c>
      <c r="E23" s="9"/>
      <c r="F23" s="8"/>
      <c r="G23" s="54">
        <f>SUMIF('1.WS-Re-Exp'!$E$2:$E$598,Revenue!C23,'1.WS-Re-Exp'!$C$2:$C$598)</f>
        <v>13652</v>
      </c>
    </row>
    <row r="24" spans="3:11" x14ac:dyDescent="0.55000000000000004">
      <c r="C24" s="51">
        <v>43040</v>
      </c>
      <c r="D24" s="52" t="s">
        <v>11</v>
      </c>
      <c r="E24" s="9"/>
      <c r="F24" s="8"/>
      <c r="G24" s="54">
        <f>SUMIF('1.WS-Re-Exp'!$E$2:$E$598,Revenue!C24,'1.WS-Re-Exp'!$C$2:$C$598)</f>
        <v>879399.84</v>
      </c>
    </row>
    <row r="25" spans="3:11" x14ac:dyDescent="0.55000000000000004">
      <c r="C25" s="51">
        <v>43050</v>
      </c>
      <c r="D25" s="52" t="s">
        <v>13</v>
      </c>
      <c r="E25" s="9"/>
      <c r="F25" s="8"/>
      <c r="G25" s="54">
        <f>SUMIF('1.WS-Re-Exp'!$E$2:$E$598,Revenue!C25,'1.WS-Re-Exp'!$C$2:$C$598)</f>
        <v>150228.85</v>
      </c>
    </row>
    <row r="26" spans="3:11" ht="18" customHeight="1" x14ac:dyDescent="0.55000000000000004">
      <c r="C26" s="51">
        <v>43060</v>
      </c>
      <c r="D26" s="52" t="s">
        <v>3</v>
      </c>
      <c r="E26" s="9"/>
      <c r="F26" s="8"/>
      <c r="G26" s="54">
        <f>SUMIF('1.WS-Re-Exp'!$E$2:$E$598,Revenue!C26,'1.WS-Re-Exp'!$C$2:$C$598)</f>
        <v>110100</v>
      </c>
    </row>
    <row r="27" spans="3:11" s="10" customFormat="1" x14ac:dyDescent="0.55000000000000004">
      <c r="C27" s="58">
        <v>43333</v>
      </c>
      <c r="D27" s="59" t="s">
        <v>682</v>
      </c>
      <c r="E27" s="12"/>
      <c r="F27" s="13"/>
      <c r="G27" s="55">
        <f>SUM(G21:G26)</f>
        <v>2738488.98</v>
      </c>
      <c r="J27" s="11"/>
    </row>
    <row r="28" spans="3:11" x14ac:dyDescent="0.55000000000000004">
      <c r="C28" s="46">
        <v>4</v>
      </c>
      <c r="D28" s="47" t="s">
        <v>749</v>
      </c>
      <c r="E28" s="8"/>
      <c r="F28" s="8"/>
      <c r="G28" s="60"/>
    </row>
    <row r="29" spans="3:11" x14ac:dyDescent="0.55000000000000004">
      <c r="C29" s="51">
        <v>44010</v>
      </c>
      <c r="D29" s="90" t="s">
        <v>668</v>
      </c>
      <c r="E29" s="91"/>
      <c r="F29" s="92"/>
      <c r="G29" s="93">
        <f>SUMIF('1.WS-Re-Exp'!$E$2:$E$598,Revenue!C29,'1.WS-Re-Exp'!$C$2:$C$598)</f>
        <v>1278522.8700000001</v>
      </c>
      <c r="K29" s="42"/>
    </row>
    <row r="30" spans="3:11" x14ac:dyDescent="0.55000000000000004">
      <c r="C30" s="51">
        <v>44020</v>
      </c>
      <c r="D30" s="90" t="s">
        <v>669</v>
      </c>
      <c r="E30" s="91"/>
      <c r="F30" s="92"/>
      <c r="G30" s="93">
        <f>SUMIF('1.WS-Re-Exp'!$E$2:$E$598,Revenue!C30,'1.WS-Re-Exp'!$C$2:$C$598)</f>
        <v>0</v>
      </c>
      <c r="K30" s="42"/>
    </row>
    <row r="31" spans="3:11" x14ac:dyDescent="0.55000000000000004">
      <c r="C31" s="51">
        <v>44030</v>
      </c>
      <c r="D31" s="90" t="s">
        <v>670</v>
      </c>
      <c r="E31" s="91"/>
      <c r="F31" s="92"/>
      <c r="G31" s="93">
        <f>SUMIF('1.WS-Re-Exp'!$E$2:$E$598,Revenue!C31,'1.WS-Re-Exp'!$C$2:$C$598)</f>
        <v>6975</v>
      </c>
      <c r="K31" s="42"/>
    </row>
    <row r="32" spans="3:11" x14ac:dyDescent="0.55000000000000004">
      <c r="C32" s="51">
        <v>44040</v>
      </c>
      <c r="D32" s="90" t="s">
        <v>671</v>
      </c>
      <c r="E32" s="91"/>
      <c r="F32" s="92"/>
      <c r="G32" s="93">
        <f>SUMIF('1.WS-Re-Exp'!$E$2:$E$598,Revenue!C32,'1.WS-Re-Exp'!$C$2:$C$598)</f>
        <v>3130.4</v>
      </c>
      <c r="K32" s="42"/>
    </row>
    <row r="33" spans="3:11" x14ac:dyDescent="0.55000000000000004">
      <c r="C33" s="51">
        <v>44050</v>
      </c>
      <c r="D33" s="90" t="s">
        <v>672</v>
      </c>
      <c r="E33" s="91"/>
      <c r="F33" s="92"/>
      <c r="G33" s="93">
        <f>SUMIF('1.WS-Re-Exp'!$E$2:$E$598,Revenue!C33,'1.WS-Re-Exp'!$C$2:$C$598)</f>
        <v>0</v>
      </c>
      <c r="K33" s="42"/>
    </row>
    <row r="34" spans="3:11" x14ac:dyDescent="0.55000000000000004">
      <c r="C34" s="51">
        <v>44444</v>
      </c>
      <c r="D34" s="94" t="s">
        <v>723</v>
      </c>
      <c r="E34" s="91"/>
      <c r="F34" s="92"/>
      <c r="G34" s="95">
        <f>SUM(G29:G33)</f>
        <v>1288628.27</v>
      </c>
    </row>
    <row r="35" spans="3:11" x14ac:dyDescent="0.55000000000000004">
      <c r="C35" s="48">
        <v>5</v>
      </c>
      <c r="D35" s="47" t="s">
        <v>744</v>
      </c>
      <c r="E35" s="9"/>
      <c r="F35" s="8"/>
      <c r="G35" s="54"/>
    </row>
    <row r="36" spans="3:11" x14ac:dyDescent="0.55000000000000004">
      <c r="C36" s="51">
        <v>45010</v>
      </c>
      <c r="D36" s="92" t="s">
        <v>683</v>
      </c>
      <c r="E36" s="91"/>
      <c r="F36" s="92"/>
      <c r="G36" s="93">
        <f>SUM(G3,G12,G21,G29)</f>
        <v>38817227.019999996</v>
      </c>
      <c r="H36" s="1">
        <v>5</v>
      </c>
    </row>
    <row r="37" spans="3:11" x14ac:dyDescent="0.55000000000000004">
      <c r="C37" s="51">
        <v>45020</v>
      </c>
      <c r="D37" s="92" t="s">
        <v>684</v>
      </c>
      <c r="E37" s="91"/>
      <c r="F37" s="92"/>
      <c r="G37" s="93">
        <f>SUM(G4,G13)</f>
        <v>12267.6</v>
      </c>
    </row>
    <row r="38" spans="3:11" x14ac:dyDescent="0.55000000000000004">
      <c r="C38" s="51">
        <v>45030</v>
      </c>
      <c r="D38" s="92" t="s">
        <v>679</v>
      </c>
      <c r="E38" s="91"/>
      <c r="F38" s="92"/>
      <c r="G38" s="93">
        <f>SUM(G5,G14,G31)</f>
        <v>175452.6</v>
      </c>
    </row>
    <row r="39" spans="3:11" x14ac:dyDescent="0.55000000000000004">
      <c r="C39" s="51">
        <v>45040</v>
      </c>
      <c r="D39" s="92" t="s">
        <v>685</v>
      </c>
      <c r="E39" s="91"/>
      <c r="F39" s="92"/>
      <c r="G39" s="93">
        <f>SUM(G6,G15,G22,G30)</f>
        <v>2792881.8</v>
      </c>
    </row>
    <row r="40" spans="3:11" x14ac:dyDescent="0.55000000000000004">
      <c r="C40" s="51">
        <v>45050</v>
      </c>
      <c r="D40" s="92" t="s">
        <v>686</v>
      </c>
      <c r="E40" s="91"/>
      <c r="F40" s="92"/>
      <c r="G40" s="93">
        <f>SUM(G7,G16,G23,G32)</f>
        <v>1013161.4</v>
      </c>
    </row>
    <row r="41" spans="3:11" x14ac:dyDescent="0.55000000000000004">
      <c r="C41" s="51">
        <v>45060</v>
      </c>
      <c r="D41" s="92" t="s">
        <v>687</v>
      </c>
      <c r="E41" s="91"/>
      <c r="F41" s="92"/>
      <c r="G41" s="93">
        <f>SUM(G8,G17,G24,G33)</f>
        <v>1812587.67</v>
      </c>
    </row>
    <row r="42" spans="3:11" x14ac:dyDescent="0.55000000000000004">
      <c r="C42" s="51">
        <v>45070</v>
      </c>
      <c r="D42" s="61" t="s">
        <v>13</v>
      </c>
      <c r="E42" s="9"/>
      <c r="F42" s="8"/>
      <c r="G42" s="54">
        <f>SUM(G9,G18,G25)</f>
        <v>6904142.4399999995</v>
      </c>
    </row>
    <row r="43" spans="3:11" x14ac:dyDescent="0.55000000000000004">
      <c r="C43" s="51">
        <v>45080</v>
      </c>
      <c r="D43" s="62" t="s">
        <v>3</v>
      </c>
      <c r="E43" s="9"/>
      <c r="F43" s="8"/>
      <c r="G43" s="54">
        <f>G26</f>
        <v>110100</v>
      </c>
    </row>
    <row r="44" spans="3:11" x14ac:dyDescent="0.55000000000000004">
      <c r="C44" s="51">
        <v>45090</v>
      </c>
      <c r="D44" s="59" t="s">
        <v>688</v>
      </c>
      <c r="E44" s="9"/>
      <c r="F44" s="8"/>
      <c r="G44" s="55">
        <f>SUM(G36:G43)</f>
        <v>51637820.529999994</v>
      </c>
    </row>
    <row r="45" spans="3:11" s="2" customFormat="1" x14ac:dyDescent="0.55000000000000004">
      <c r="C45" s="51">
        <v>45100</v>
      </c>
      <c r="D45" s="52" t="s">
        <v>15</v>
      </c>
      <c r="E45" s="17"/>
      <c r="F45" s="18"/>
      <c r="G45" s="63">
        <f>SUMIF('1.WS-Re-Exp'!$E$2:$E$598,Revenue!C45,'1.WS-Re-Exp'!$C$2:$C$598)</f>
        <v>26955305.190000001</v>
      </c>
      <c r="J45" s="11"/>
    </row>
    <row r="46" spans="3:11" x14ac:dyDescent="0.55000000000000004">
      <c r="C46" s="51">
        <v>45110</v>
      </c>
      <c r="D46" s="8" t="s">
        <v>17</v>
      </c>
      <c r="E46" s="9"/>
      <c r="F46" s="8"/>
      <c r="G46" s="54">
        <f>SUMIF('1.WS-Re-Exp'!$E$2:$E$598,Revenue!C46,'1.WS-Re-Exp'!$C$2:$C$598)</f>
        <v>4985058.3600000003</v>
      </c>
    </row>
    <row r="47" spans="3:11" x14ac:dyDescent="0.55000000000000004">
      <c r="C47" s="51">
        <v>45555</v>
      </c>
      <c r="D47" s="18" t="s">
        <v>689</v>
      </c>
      <c r="E47" s="9"/>
      <c r="F47" s="8"/>
      <c r="G47" s="55">
        <f>SUM(G44:G46)</f>
        <v>83578184.079999998</v>
      </c>
    </row>
    <row r="48" spans="3:11" x14ac:dyDescent="0.55000000000000004">
      <c r="C48" s="48">
        <v>6</v>
      </c>
      <c r="D48" s="49" t="s">
        <v>690</v>
      </c>
      <c r="E48" s="9"/>
      <c r="F48" s="8"/>
      <c r="G48" s="54"/>
    </row>
    <row r="49" spans="3:7" x14ac:dyDescent="0.55000000000000004">
      <c r="C49" s="51">
        <v>46010</v>
      </c>
      <c r="D49" s="8" t="s">
        <v>673</v>
      </c>
      <c r="E49" s="9"/>
      <c r="F49" s="8"/>
      <c r="G49" s="54">
        <f>SUMIF('1.WS-Re-Exp'!$E$2:$E$598,Revenue!C49,'1.WS-Re-Exp'!$C$2:$C$598)</f>
        <v>0</v>
      </c>
    </row>
    <row r="50" spans="3:7" x14ac:dyDescent="0.55000000000000004">
      <c r="C50" s="51">
        <v>46020</v>
      </c>
      <c r="D50" s="8" t="s">
        <v>674</v>
      </c>
      <c r="E50" s="9"/>
      <c r="F50" s="8"/>
      <c r="G50" s="54">
        <f>SUMIF('1.WS-Re-Exp'!$E$2:$E$598,Revenue!C50,'1.WS-Re-Exp'!$C$2:$C$598)</f>
        <v>1775232.06</v>
      </c>
    </row>
    <row r="51" spans="3:7" x14ac:dyDescent="0.55000000000000004">
      <c r="C51" s="51">
        <v>46030</v>
      </c>
      <c r="D51" s="8" t="s">
        <v>675</v>
      </c>
      <c r="E51" s="9"/>
      <c r="F51" s="8"/>
      <c r="G51" s="54">
        <f>SUMIF('1.WS-Re-Exp'!$E$2:$E$598,Revenue!C51,'1.WS-Re-Exp'!$C$2:$C$598)</f>
        <v>0</v>
      </c>
    </row>
    <row r="52" spans="3:7" ht="24.75" thickBot="1" x14ac:dyDescent="0.6">
      <c r="C52" s="64" t="s">
        <v>725</v>
      </c>
      <c r="D52" s="13" t="s">
        <v>676</v>
      </c>
      <c r="E52" s="8"/>
      <c r="F52" s="8"/>
      <c r="G52" s="65">
        <f>SUM(G47,G49:G51)</f>
        <v>85353416.140000001</v>
      </c>
    </row>
    <row r="53" spans="3:7" ht="24.75" thickBot="1" x14ac:dyDescent="0.6">
      <c r="C53" s="66"/>
      <c r="D53" s="67"/>
      <c r="E53" s="67"/>
      <c r="F53" s="67"/>
      <c r="G53" s="68"/>
    </row>
    <row r="55" spans="3:7" x14ac:dyDescent="0.55000000000000004">
      <c r="E55" s="10" t="s">
        <v>750</v>
      </c>
    </row>
    <row r="56" spans="3:7" x14ac:dyDescent="0.55000000000000004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>&amp;L&amp;14Revenue&amp;R&amp;12 3&amp;11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43"/>
  <sheetViews>
    <sheetView workbookViewId="0">
      <selection activeCell="E12" sqref="E12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444" t="s">
        <v>802</v>
      </c>
      <c r="D1" s="445"/>
      <c r="E1" s="104" t="s">
        <v>1665</v>
      </c>
      <c r="F1" s="70"/>
    </row>
    <row r="2" spans="3:6" s="16" customFormat="1" ht="24" x14ac:dyDescent="0.2">
      <c r="C2" s="105">
        <v>1</v>
      </c>
      <c r="D2" s="98" t="s">
        <v>639</v>
      </c>
      <c r="E2" s="106" t="s">
        <v>665</v>
      </c>
      <c r="F2" s="97" t="s">
        <v>739</v>
      </c>
    </row>
    <row r="3" spans="3:6" x14ac:dyDescent="0.5">
      <c r="C3" s="107">
        <v>51010</v>
      </c>
      <c r="D3" s="99" t="s">
        <v>221</v>
      </c>
      <c r="E3" s="108">
        <f>SUMIF('1.WS-Re-Exp'!$E$2:$E$598,Expense!C3,'1.WS-Re-Exp'!$C$2:$C$598)</f>
        <v>6305337.7800000003</v>
      </c>
      <c r="F3" s="71"/>
    </row>
    <row r="4" spans="3:6" x14ac:dyDescent="0.5">
      <c r="C4" s="107">
        <v>51020</v>
      </c>
      <c r="D4" s="99" t="s">
        <v>223</v>
      </c>
      <c r="E4" s="108">
        <f>SUMIF('1.WS-Re-Exp'!$E$2:$E$598,Expense!C4,'1.WS-Re-Exp'!$C$2:$C$598)</f>
        <v>0</v>
      </c>
      <c r="F4" s="71"/>
    </row>
    <row r="5" spans="3:6" x14ac:dyDescent="0.5">
      <c r="C5" s="107">
        <v>51030</v>
      </c>
      <c r="D5" s="99" t="s">
        <v>644</v>
      </c>
      <c r="E5" s="108">
        <f>SUMIF('1.WS-Re-Exp'!$E$2:$E$598,Expense!C5,'1.WS-Re-Exp'!$C$2:$C$598)</f>
        <v>1966641.76</v>
      </c>
      <c r="F5" s="71"/>
    </row>
    <row r="6" spans="3:6" x14ac:dyDescent="0.5">
      <c r="C6" s="107">
        <v>51040</v>
      </c>
      <c r="D6" s="99" t="s">
        <v>645</v>
      </c>
      <c r="E6" s="108">
        <f>SUMIF('1.WS-Re-Exp'!$E$2:$E$598,Expense!C6,'1.WS-Re-Exp'!$C$2:$C$598)</f>
        <v>2959486.08</v>
      </c>
      <c r="F6" s="71"/>
    </row>
    <row r="7" spans="3:6" x14ac:dyDescent="0.5">
      <c r="C7" s="107">
        <v>51050</v>
      </c>
      <c r="D7" s="99" t="s">
        <v>226</v>
      </c>
      <c r="E7" s="108">
        <f>SUMIF('1.WS-Re-Exp'!$E$2:$E$598,Expense!C7,'1.WS-Re-Exp'!$C$2:$C$598)</f>
        <v>175000</v>
      </c>
      <c r="F7" s="71"/>
    </row>
    <row r="8" spans="3:6" x14ac:dyDescent="0.5">
      <c r="C8" s="107">
        <v>51060</v>
      </c>
      <c r="D8" s="99" t="s">
        <v>646</v>
      </c>
      <c r="E8" s="108">
        <f>SUMIF('1.WS-Re-Exp'!$E$2:$E$598,Expense!C8,'1.WS-Re-Exp'!$C$2:$C$598)</f>
        <v>2699355.6</v>
      </c>
      <c r="F8" s="71"/>
    </row>
    <row r="9" spans="3:6" x14ac:dyDescent="0.5">
      <c r="C9" s="107">
        <v>51070</v>
      </c>
      <c r="D9" s="99" t="s">
        <v>647</v>
      </c>
      <c r="E9" s="108">
        <f>SUMIF('1.WS-Re-Exp'!$E$2:$E$598,Expense!C9,'1.WS-Re-Exp'!$C$2:$C$598)</f>
        <v>8216626</v>
      </c>
      <c r="F9" s="71"/>
    </row>
    <row r="10" spans="3:6" x14ac:dyDescent="0.5">
      <c r="C10" s="107">
        <v>51080</v>
      </c>
      <c r="D10" s="99" t="s">
        <v>648</v>
      </c>
      <c r="E10" s="108">
        <f>SUMIF('1.WS-Re-Exp'!$E$2:$E$598,Expense!C10,'1.WS-Re-Exp'!$C$2:$C$598)</f>
        <v>1970341.23</v>
      </c>
      <c r="F10" s="71"/>
    </row>
    <row r="11" spans="3:6" x14ac:dyDescent="0.5">
      <c r="C11" s="107">
        <v>51090</v>
      </c>
      <c r="D11" s="99" t="s">
        <v>372</v>
      </c>
      <c r="E11" s="109">
        <f>SUMIF('1.WS-Re-Exp'!$E$2:$E$598,Expense!C11,'1.WS-Re-Exp'!$C$2:$C$598)</f>
        <v>1450000</v>
      </c>
      <c r="F11" s="63"/>
    </row>
    <row r="12" spans="3:6" x14ac:dyDescent="0.5">
      <c r="C12" s="107">
        <v>51100</v>
      </c>
      <c r="D12" s="99" t="s">
        <v>649</v>
      </c>
      <c r="E12" s="109">
        <f>SUMIF('1.WS-Re-Exp'!$E$2:$E$598,Expense!C12,'1.WS-Re-Exp'!$C$2:$C$598)</f>
        <v>0</v>
      </c>
      <c r="F12" s="63"/>
    </row>
    <row r="13" spans="3:6" x14ac:dyDescent="0.5">
      <c r="C13" s="107">
        <v>51110</v>
      </c>
      <c r="D13" s="99" t="s">
        <v>650</v>
      </c>
      <c r="E13" s="109">
        <f>SUMIF('1.WS-Re-Exp'!$E$2:$E$598,Expense!C13,'1.WS-Re-Exp'!$C$2:$C$598)</f>
        <v>580000</v>
      </c>
      <c r="F13" s="63"/>
    </row>
    <row r="14" spans="3:6" x14ac:dyDescent="0.5">
      <c r="C14" s="107">
        <v>51120</v>
      </c>
      <c r="D14" s="99" t="s">
        <v>651</v>
      </c>
      <c r="E14" s="109">
        <f>SUMIF('1.WS-Re-Exp'!$E$2:$E$598,Expense!C14,'1.WS-Re-Exp'!$C$2:$C$598)</f>
        <v>812969.17999999993</v>
      </c>
      <c r="F14" s="63"/>
    </row>
    <row r="15" spans="3:6" x14ac:dyDescent="0.5">
      <c r="C15" s="107">
        <v>51130</v>
      </c>
      <c r="D15" s="99" t="s">
        <v>652</v>
      </c>
      <c r="E15" s="109">
        <f>SUMIF('1.WS-Re-Exp'!$E$2:$E$598,Expense!C15,'1.WS-Re-Exp'!$C$2:$C$598)</f>
        <v>191794.11</v>
      </c>
      <c r="F15" s="63"/>
    </row>
    <row r="16" spans="3:6" x14ac:dyDescent="0.5">
      <c r="C16" s="107">
        <v>51140</v>
      </c>
      <c r="D16" s="99" t="s">
        <v>653</v>
      </c>
      <c r="E16" s="109">
        <f>SUMIF('1.WS-Re-Exp'!$E$2:$E$598,Expense!C16,'1.WS-Re-Exp'!$C$2:$C$598)</f>
        <v>649350</v>
      </c>
      <c r="F16" s="63"/>
    </row>
    <row r="17" spans="2:6" ht="28.5" thickBot="1" x14ac:dyDescent="0.7">
      <c r="C17" s="110">
        <v>51111</v>
      </c>
      <c r="D17" s="96" t="s">
        <v>666</v>
      </c>
      <c r="E17" s="111">
        <f>SUM(E3:E16)</f>
        <v>27976901.739999998</v>
      </c>
      <c r="F17" s="72">
        <f>SUM(F3:F16)</f>
        <v>0</v>
      </c>
    </row>
    <row r="18" spans="2:6" ht="24" x14ac:dyDescent="0.55000000000000004">
      <c r="C18" s="112">
        <v>2</v>
      </c>
      <c r="D18" s="100" t="s">
        <v>638</v>
      </c>
      <c r="E18" s="111"/>
      <c r="F18" s="73"/>
    </row>
    <row r="19" spans="2:6" ht="24" x14ac:dyDescent="0.55000000000000004">
      <c r="B19" s="30"/>
      <c r="C19" s="107">
        <v>52010</v>
      </c>
      <c r="D19" s="99" t="s">
        <v>26</v>
      </c>
      <c r="E19" s="109">
        <f>SUMIF('1.WS-Re-Exp'!$E$2:$E$598,Expense!C19,'1.WS-Re-Exp'!$C$2:$C$598)</f>
        <v>26955305.189999998</v>
      </c>
      <c r="F19" s="74"/>
    </row>
    <row r="20" spans="2:6" x14ac:dyDescent="0.5">
      <c r="C20" s="107">
        <v>52020</v>
      </c>
      <c r="D20" s="99" t="s">
        <v>654</v>
      </c>
      <c r="E20" s="109">
        <f>SUMIF('1.WS-Re-Exp'!$E$2:$E$598,Expense!C20,'1.WS-Re-Exp'!$C$2:$C$598)</f>
        <v>4231937.84</v>
      </c>
      <c r="F20" s="74"/>
    </row>
    <row r="21" spans="2:6" x14ac:dyDescent="0.5">
      <c r="C21" s="107">
        <v>52030</v>
      </c>
      <c r="D21" s="99" t="s">
        <v>28</v>
      </c>
      <c r="E21" s="109">
        <f>SUMIF('1.WS-Re-Exp'!$E$2:$E$598,Expense!C21,'1.WS-Re-Exp'!$C$2:$C$598)</f>
        <v>2717322.4</v>
      </c>
      <c r="F21" s="74"/>
    </row>
    <row r="22" spans="2:6" x14ac:dyDescent="0.5">
      <c r="C22" s="107">
        <v>52040</v>
      </c>
      <c r="D22" s="99" t="s">
        <v>655</v>
      </c>
      <c r="E22" s="109">
        <f>SUMIF('1.WS-Re-Exp'!$E$2:$E$598,Expense!C22,'1.WS-Re-Exp'!$C$2:$C$598)</f>
        <v>0</v>
      </c>
      <c r="F22" s="74"/>
    </row>
    <row r="23" spans="2:6" x14ac:dyDescent="0.5">
      <c r="C23" s="113">
        <v>52050</v>
      </c>
      <c r="D23" s="101" t="s">
        <v>656</v>
      </c>
      <c r="E23" s="111">
        <f>SUM(E19:E22)</f>
        <v>33904565.43</v>
      </c>
      <c r="F23" s="73">
        <f>SUM(F19:F22)</f>
        <v>0</v>
      </c>
    </row>
    <row r="24" spans="2:6" x14ac:dyDescent="0.5">
      <c r="C24" s="107">
        <v>52060</v>
      </c>
      <c r="D24" s="99" t="s">
        <v>657</v>
      </c>
      <c r="E24" s="109">
        <f>SUMIF('1.WS-Re-Exp'!$E$2:$E$598,Expense!C24,'1.WS-Re-Exp'!$C$2:$C$598)</f>
        <v>1412688.84</v>
      </c>
      <c r="F24" s="74"/>
    </row>
    <row r="25" spans="2:6" ht="24" x14ac:dyDescent="0.55000000000000004">
      <c r="C25" s="107">
        <v>52070</v>
      </c>
      <c r="D25" s="99" t="s">
        <v>658</v>
      </c>
      <c r="E25" s="114">
        <f>SUMIF('1.WS-Re-Exp'!$E$2:$E$598,Expense!C25,'1.WS-Re-Exp'!$C$2:$C$598)</f>
        <v>1324000</v>
      </c>
      <c r="F25" s="75"/>
    </row>
    <row r="26" spans="2:6" x14ac:dyDescent="0.5">
      <c r="C26" s="107">
        <v>52080</v>
      </c>
      <c r="D26" s="99" t="s">
        <v>691</v>
      </c>
      <c r="E26" s="109">
        <f>SUMIF('1.WS-Re-Exp'!$E$2:$E$598,Expense!C26,'1.WS-Re-Exp'!$C$2:$C$598)</f>
        <v>3967200</v>
      </c>
      <c r="F26" s="74"/>
    </row>
    <row r="27" spans="2:6" x14ac:dyDescent="0.5">
      <c r="C27" s="107">
        <v>52090</v>
      </c>
      <c r="D27" s="99" t="s">
        <v>692</v>
      </c>
      <c r="E27" s="109">
        <f>SUMIF('1.WS-Re-Exp'!$E$2:$E$598,Expense!C27,'1.WS-Re-Exp'!$C$2:$C$598)</f>
        <v>0</v>
      </c>
      <c r="F27" s="74"/>
    </row>
    <row r="28" spans="2:6" x14ac:dyDescent="0.5">
      <c r="C28" s="107">
        <v>52100</v>
      </c>
      <c r="D28" s="99" t="s">
        <v>663</v>
      </c>
      <c r="E28" s="115">
        <f>SUMIF('1.WS-Re-Exp'!$E$2:$E$598,Expense!C28,'1.WS-Re-Exp'!$C$2:$C$598)</f>
        <v>1400000</v>
      </c>
      <c r="F28" s="76"/>
    </row>
    <row r="29" spans="2:6" s="10" customFormat="1" ht="24" x14ac:dyDescent="0.55000000000000004">
      <c r="C29" s="116">
        <v>52222</v>
      </c>
      <c r="D29" s="102" t="s">
        <v>667</v>
      </c>
      <c r="E29" s="117">
        <f>SUM(E23,E24,E25,E26,E27,E28)</f>
        <v>42008454.270000003</v>
      </c>
      <c r="F29" s="75">
        <f>SUM(F23,F24,F25,F26,F27,F28)</f>
        <v>0</v>
      </c>
    </row>
    <row r="30" spans="2:6" s="10" customFormat="1" ht="24" x14ac:dyDescent="0.55000000000000004">
      <c r="C30" s="112">
        <v>3</v>
      </c>
      <c r="D30" s="100" t="s">
        <v>664</v>
      </c>
      <c r="E30" s="117"/>
      <c r="F30" s="75"/>
    </row>
    <row r="31" spans="2:6" x14ac:dyDescent="0.5">
      <c r="C31" s="107">
        <v>53010</v>
      </c>
      <c r="D31" s="99" t="s">
        <v>662</v>
      </c>
      <c r="E31" s="109">
        <f>SUMIF('1.WS-Re-Exp'!$E$2:$E$598,Expense!C31,'1.WS-Re-Exp'!$C$2:$C$598)</f>
        <v>1002902.9800000001</v>
      </c>
      <c r="F31" s="76"/>
    </row>
    <row r="32" spans="2:6" ht="24" x14ac:dyDescent="0.55000000000000004">
      <c r="C32" s="107">
        <v>53020</v>
      </c>
      <c r="D32" s="99" t="s">
        <v>659</v>
      </c>
      <c r="E32" s="109">
        <f>SUMIF('1.WS-Re-Exp'!$E$2:$E$598,Expense!C32,'1.WS-Re-Exp'!$C$2:$C$598)</f>
        <v>1744797.7000000002</v>
      </c>
      <c r="F32" s="75"/>
    </row>
    <row r="33" spans="3:6" x14ac:dyDescent="0.5">
      <c r="C33" s="107">
        <v>53030</v>
      </c>
      <c r="D33" s="99" t="s">
        <v>660</v>
      </c>
      <c r="E33" s="109">
        <f>SUMIF('1.WS-Re-Exp'!$E$2:$E$598,Expense!C33,'1.WS-Re-Exp'!$C$2:$C$598)</f>
        <v>3214416.9299999997</v>
      </c>
      <c r="F33" s="76"/>
    </row>
    <row r="34" spans="3:6" x14ac:dyDescent="0.5">
      <c r="C34" s="107">
        <v>53040</v>
      </c>
      <c r="D34" s="99" t="s">
        <v>680</v>
      </c>
      <c r="E34" s="109">
        <f>SUMIF('1.WS-Re-Exp'!$E$2:$E$598,Expense!C34,'1.WS-Re-Exp'!$C$2:$C$598)</f>
        <v>3195626</v>
      </c>
      <c r="F34" s="76"/>
    </row>
    <row r="35" spans="3:6" x14ac:dyDescent="0.5">
      <c r="C35" s="107">
        <v>53050</v>
      </c>
      <c r="D35" s="103" t="s">
        <v>681</v>
      </c>
      <c r="E35" s="109">
        <f>SUMIF('1.WS-Re-Exp'!$E$2:$E$598,Expense!C35,'1.WS-Re-Exp'!$C$2:$C$598)</f>
        <v>6640676.1699999999</v>
      </c>
      <c r="F35" s="76"/>
    </row>
    <row r="36" spans="3:6" x14ac:dyDescent="0.5">
      <c r="C36" s="107">
        <v>53060</v>
      </c>
      <c r="D36" s="99" t="s">
        <v>661</v>
      </c>
      <c r="E36" s="109">
        <f>SUMIF('1.WS-Re-Exp'!$E$2:$E$598,Expense!C36,'1.WS-Re-Exp'!$C$2:$C$598)</f>
        <v>0</v>
      </c>
      <c r="F36" s="76"/>
    </row>
    <row r="37" spans="3:6" ht="24" x14ac:dyDescent="0.55000000000000004">
      <c r="C37" s="107" t="s">
        <v>726</v>
      </c>
      <c r="D37" s="101" t="s">
        <v>722</v>
      </c>
      <c r="E37" s="117">
        <f>SUM(E17,E29,E31:E36)</f>
        <v>85783775.790000007</v>
      </c>
      <c r="F37" s="77">
        <f>SUM(F17,F29,F31:F36)</f>
        <v>0</v>
      </c>
    </row>
    <row r="38" spans="3:6" s="10" customFormat="1" ht="24" x14ac:dyDescent="0.55000000000000004">
      <c r="C38" s="116">
        <v>61000</v>
      </c>
      <c r="D38" s="102" t="s">
        <v>727</v>
      </c>
      <c r="E38" s="118">
        <f>Revenue!G52-Expense!E37</f>
        <v>-430359.65000000596</v>
      </c>
      <c r="F38" s="78"/>
    </row>
    <row r="39" spans="3:6" s="10" customFormat="1" ht="24" x14ac:dyDescent="0.55000000000000004">
      <c r="C39" s="116">
        <v>62000</v>
      </c>
      <c r="D39" s="102" t="s">
        <v>793</v>
      </c>
      <c r="E39" s="118">
        <f>Revenue!G47-Expense!E37+E32+E33+E36</f>
        <v>2753622.9199999915</v>
      </c>
      <c r="F39" s="79"/>
    </row>
    <row r="40" spans="3:6" ht="22.5" thickBot="1" x14ac:dyDescent="0.55000000000000004">
      <c r="C40" s="119"/>
      <c r="D40" s="120"/>
      <c r="E40" s="121"/>
      <c r="F40" s="68"/>
    </row>
    <row r="41" spans="3:6" x14ac:dyDescent="0.5">
      <c r="D41" s="2"/>
    </row>
    <row r="42" spans="3:6" ht="24" x14ac:dyDescent="0.55000000000000004">
      <c r="D42" s="69"/>
      <c r="E42" s="10" t="s">
        <v>750</v>
      </c>
    </row>
    <row r="43" spans="3:6" x14ac:dyDescent="0.5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&amp;LEXPENSE&amp;R&amp;12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29" sqref="D29:H36"/>
    </sheetView>
  </sheetViews>
  <sheetFormatPr defaultRowHeight="14.25" x14ac:dyDescent="0.2"/>
  <cols>
    <col min="3" max="3" width="39.75" bestFit="1" customWidth="1"/>
    <col min="4" max="4" width="14.25" style="86" bestFit="1" customWidth="1"/>
    <col min="5" max="5" width="9.25" style="86" bestFit="1" customWidth="1"/>
    <col min="6" max="6" width="17.375" style="86" customWidth="1"/>
    <col min="7" max="7" width="15.25" style="275" bestFit="1" customWidth="1"/>
    <col min="8" max="8" width="12.75" customWidth="1"/>
    <col min="9" max="9" width="14.25" bestFit="1" customWidth="1"/>
  </cols>
  <sheetData>
    <row r="1" spans="1:9" x14ac:dyDescent="0.2">
      <c r="A1" s="277" t="s">
        <v>1669</v>
      </c>
      <c r="B1" s="277" t="s">
        <v>1670</v>
      </c>
      <c r="C1" s="277" t="s">
        <v>1671</v>
      </c>
      <c r="D1" s="277" t="s">
        <v>665</v>
      </c>
      <c r="E1" s="277" t="s">
        <v>1672</v>
      </c>
      <c r="F1" s="277" t="s">
        <v>1673</v>
      </c>
      <c r="G1" s="278" t="s">
        <v>1675</v>
      </c>
      <c r="H1" s="277" t="s">
        <v>1676</v>
      </c>
      <c r="I1" s="277" t="s">
        <v>1677</v>
      </c>
    </row>
    <row r="2" spans="1:9" x14ac:dyDescent="0.2">
      <c r="A2">
        <v>1</v>
      </c>
      <c r="B2" t="s">
        <v>0</v>
      </c>
      <c r="C2" t="s">
        <v>1</v>
      </c>
      <c r="D2" s="348">
        <v>42947488.159999996</v>
      </c>
      <c r="E2" s="348">
        <v>17.234995430000001</v>
      </c>
      <c r="F2" s="307">
        <v>38690106.07</v>
      </c>
      <c r="G2" s="276">
        <v>10852280.59</v>
      </c>
      <c r="H2" s="351">
        <v>3</v>
      </c>
      <c r="I2" s="150">
        <f>SUM(F2:G2)</f>
        <v>49542386.659999996</v>
      </c>
    </row>
    <row r="3" spans="1:9" x14ac:dyDescent="0.2">
      <c r="A3">
        <v>2</v>
      </c>
      <c r="B3" t="s">
        <v>2</v>
      </c>
      <c r="C3" t="s">
        <v>3</v>
      </c>
      <c r="D3" s="348">
        <v>103133.3333</v>
      </c>
      <c r="E3" s="348">
        <v>25.31389222</v>
      </c>
      <c r="F3" s="307">
        <v>124916.1473</v>
      </c>
      <c r="G3" s="276">
        <v>123214.9872</v>
      </c>
      <c r="H3" s="351">
        <v>1</v>
      </c>
      <c r="I3" s="150">
        <f t="shared" ref="I3:I28" si="0">SUM(F3:G3)</f>
        <v>248131.13449999999</v>
      </c>
    </row>
    <row r="4" spans="1:9" x14ac:dyDescent="0.2">
      <c r="A4">
        <v>3</v>
      </c>
      <c r="B4" t="s">
        <v>4</v>
      </c>
      <c r="C4" t="s">
        <v>5</v>
      </c>
      <c r="D4" s="348">
        <v>44162.666669999999</v>
      </c>
      <c r="E4" s="348">
        <v>-68.105307760000002</v>
      </c>
      <c r="F4" s="307">
        <v>130689.62549999999</v>
      </c>
      <c r="G4" s="276">
        <v>268075.07010000001</v>
      </c>
      <c r="H4" s="351">
        <v>1</v>
      </c>
      <c r="I4" s="150">
        <f t="shared" si="0"/>
        <v>398764.69559999998</v>
      </c>
    </row>
    <row r="5" spans="1:9" x14ac:dyDescent="0.2">
      <c r="A5">
        <v>4</v>
      </c>
      <c r="B5" t="s">
        <v>1305</v>
      </c>
      <c r="C5" t="s">
        <v>731</v>
      </c>
      <c r="D5" s="348">
        <v>197792.72</v>
      </c>
      <c r="E5" s="348">
        <v>4.9894544879999998</v>
      </c>
      <c r="F5" s="307">
        <v>725564.46030000004</v>
      </c>
      <c r="G5" s="276">
        <v>482832.75209999998</v>
      </c>
      <c r="H5" s="351">
        <v>1</v>
      </c>
      <c r="I5" s="150">
        <f t="shared" si="0"/>
        <v>1208397.2124000001</v>
      </c>
    </row>
    <row r="6" spans="1:9" x14ac:dyDescent="0.2">
      <c r="A6">
        <v>5</v>
      </c>
      <c r="B6" t="s">
        <v>6</v>
      </c>
      <c r="C6" t="s">
        <v>7</v>
      </c>
      <c r="D6" s="348">
        <v>2787878.307</v>
      </c>
      <c r="E6" s="348">
        <v>9.500306492</v>
      </c>
      <c r="F6" s="307">
        <v>5579122.3339999998</v>
      </c>
      <c r="G6" s="276">
        <v>4605205.4919999996</v>
      </c>
      <c r="H6" s="351">
        <v>1</v>
      </c>
      <c r="I6" s="150">
        <f t="shared" si="0"/>
        <v>10184327.825999999</v>
      </c>
    </row>
    <row r="7" spans="1:9" x14ac:dyDescent="0.2">
      <c r="A7">
        <v>6</v>
      </c>
      <c r="B7" t="s">
        <v>8</v>
      </c>
      <c r="C7" t="s">
        <v>9</v>
      </c>
      <c r="D7" s="348">
        <v>1166312.3600000001</v>
      </c>
      <c r="E7" s="348">
        <v>10.32359479</v>
      </c>
      <c r="F7" s="307">
        <v>1436263.828</v>
      </c>
      <c r="G7" s="276">
        <v>1388612.926</v>
      </c>
      <c r="H7" s="351">
        <v>1</v>
      </c>
      <c r="I7" s="150">
        <f t="shared" si="0"/>
        <v>2824876.7539999997</v>
      </c>
    </row>
    <row r="8" spans="1:9" x14ac:dyDescent="0.2">
      <c r="A8">
        <v>7</v>
      </c>
      <c r="B8" t="s">
        <v>10</v>
      </c>
      <c r="C8" t="s">
        <v>11</v>
      </c>
      <c r="D8" s="348">
        <v>627936</v>
      </c>
      <c r="E8" s="348">
        <v>-75.324569019999998</v>
      </c>
      <c r="F8" s="307">
        <v>335600.31679999997</v>
      </c>
      <c r="G8" s="276">
        <v>790391.6936</v>
      </c>
      <c r="H8" s="351">
        <v>3</v>
      </c>
      <c r="I8" s="150">
        <f t="shared" si="0"/>
        <v>1125992.0104</v>
      </c>
    </row>
    <row r="9" spans="1:9" x14ac:dyDescent="0.2">
      <c r="A9">
        <v>8</v>
      </c>
      <c r="B9" t="s">
        <v>12</v>
      </c>
      <c r="C9" t="s">
        <v>13</v>
      </c>
      <c r="D9" s="348">
        <v>6477881.1730000004</v>
      </c>
      <c r="E9" s="348">
        <v>159.95978030000001</v>
      </c>
      <c r="F9" s="307">
        <v>4169177.7880000002</v>
      </c>
      <c r="G9" s="276">
        <v>3947646.841</v>
      </c>
      <c r="H9" s="351">
        <v>3</v>
      </c>
      <c r="I9" s="150">
        <f t="shared" si="0"/>
        <v>8116824.6290000007</v>
      </c>
    </row>
    <row r="10" spans="1:9" x14ac:dyDescent="0.2">
      <c r="A10">
        <v>9</v>
      </c>
      <c r="B10" t="s">
        <v>14</v>
      </c>
      <c r="C10" t="s">
        <v>15</v>
      </c>
      <c r="D10" s="348">
        <v>25218941.030000001</v>
      </c>
      <c r="E10" s="348">
        <v>13.904089040000001</v>
      </c>
      <c r="F10" s="307">
        <v>30845434.219999999</v>
      </c>
      <c r="G10" s="276">
        <v>9365736.9800000004</v>
      </c>
      <c r="H10" s="351">
        <v>1</v>
      </c>
      <c r="I10" s="150">
        <f t="shared" si="0"/>
        <v>40211171.200000003</v>
      </c>
    </row>
    <row r="11" spans="1:9" x14ac:dyDescent="0.2">
      <c r="A11">
        <v>10</v>
      </c>
      <c r="B11" t="s">
        <v>16</v>
      </c>
      <c r="C11" t="s">
        <v>17</v>
      </c>
      <c r="D11" s="348">
        <v>3071931.253</v>
      </c>
      <c r="E11" s="348">
        <v>-47.403595680000002</v>
      </c>
      <c r="F11" s="307">
        <v>6680681.9800000004</v>
      </c>
      <c r="G11" s="276">
        <v>5415854.9900000002</v>
      </c>
      <c r="H11" s="351">
        <v>1</v>
      </c>
      <c r="I11" s="150">
        <f t="shared" si="0"/>
        <v>12096536.970000001</v>
      </c>
    </row>
    <row r="12" spans="1:9" x14ac:dyDescent="0.2">
      <c r="A12">
        <v>11</v>
      </c>
      <c r="B12" t="s">
        <v>18</v>
      </c>
      <c r="C12" t="s">
        <v>690</v>
      </c>
      <c r="D12" s="348">
        <v>8512545.6669999994</v>
      </c>
      <c r="E12" s="348">
        <v>304.36723139999998</v>
      </c>
      <c r="F12" s="307">
        <v>3841459.8139999998</v>
      </c>
      <c r="G12" s="276">
        <v>2572366.4049999998</v>
      </c>
      <c r="H12" s="351">
        <v>4</v>
      </c>
      <c r="I12" s="150">
        <f t="shared" si="0"/>
        <v>6413826.2189999996</v>
      </c>
    </row>
    <row r="13" spans="1:9" x14ac:dyDescent="0.2">
      <c r="A13">
        <v>12</v>
      </c>
      <c r="B13" t="s">
        <v>696</v>
      </c>
      <c r="C13" t="s">
        <v>676</v>
      </c>
      <c r="D13" s="348">
        <v>91156002.670000002</v>
      </c>
      <c r="E13" s="348">
        <v>20.307942879999999</v>
      </c>
      <c r="F13" s="307">
        <v>92559016.579999998</v>
      </c>
      <c r="G13" s="276">
        <v>21511704.07</v>
      </c>
      <c r="H13" s="351">
        <v>1</v>
      </c>
      <c r="I13" s="150">
        <f t="shared" si="0"/>
        <v>114070720.65000001</v>
      </c>
    </row>
    <row r="14" spans="1:9" x14ac:dyDescent="0.2">
      <c r="A14">
        <v>13</v>
      </c>
      <c r="B14" t="s">
        <v>19</v>
      </c>
      <c r="C14" t="s">
        <v>20</v>
      </c>
      <c r="D14" s="348">
        <v>4891234.5329999998</v>
      </c>
      <c r="E14" s="348">
        <v>-3.7773004729999999</v>
      </c>
      <c r="F14" s="307">
        <v>7747056.7309999997</v>
      </c>
      <c r="G14" s="276">
        <v>2969017.588</v>
      </c>
      <c r="H14" s="351">
        <v>1</v>
      </c>
      <c r="I14" s="150">
        <f t="shared" si="0"/>
        <v>10716074.319</v>
      </c>
    </row>
    <row r="15" spans="1:9" x14ac:dyDescent="0.2">
      <c r="A15">
        <v>14</v>
      </c>
      <c r="B15" t="s">
        <v>21</v>
      </c>
      <c r="C15" t="s">
        <v>22</v>
      </c>
      <c r="D15" s="348">
        <v>2274069.267</v>
      </c>
      <c r="E15" s="348">
        <v>16.075010460000001</v>
      </c>
      <c r="F15" s="307">
        <v>2457763.713</v>
      </c>
      <c r="G15" s="276">
        <v>1182759.649</v>
      </c>
      <c r="H15" s="351">
        <v>1</v>
      </c>
      <c r="I15" s="150">
        <f t="shared" si="0"/>
        <v>3640523.3619999997</v>
      </c>
    </row>
    <row r="16" spans="1:9" x14ac:dyDescent="0.2">
      <c r="A16">
        <v>15</v>
      </c>
      <c r="B16" t="s">
        <v>732</v>
      </c>
      <c r="C16" t="s">
        <v>733</v>
      </c>
      <c r="D16" s="348">
        <v>234714.3333</v>
      </c>
      <c r="E16" s="348">
        <v>-13.22686609</v>
      </c>
      <c r="F16" s="307">
        <v>437182.80550000002</v>
      </c>
      <c r="G16" s="276">
        <v>302459.77250000002</v>
      </c>
      <c r="H16" s="351">
        <v>1</v>
      </c>
      <c r="I16" s="150">
        <f t="shared" si="0"/>
        <v>739642.57799999998</v>
      </c>
    </row>
    <row r="17" spans="1:9" x14ac:dyDescent="0.2">
      <c r="A17">
        <v>16</v>
      </c>
      <c r="B17" t="s">
        <v>23</v>
      </c>
      <c r="C17" t="s">
        <v>24</v>
      </c>
      <c r="D17" s="348">
        <v>3311464</v>
      </c>
      <c r="E17" s="348">
        <v>24.78150282</v>
      </c>
      <c r="F17" s="307">
        <v>3106387.8080000002</v>
      </c>
      <c r="G17" s="276">
        <v>1398482.182</v>
      </c>
      <c r="H17" s="351">
        <v>3</v>
      </c>
      <c r="I17" s="150">
        <f t="shared" si="0"/>
        <v>4504869.99</v>
      </c>
    </row>
    <row r="18" spans="1:9" x14ac:dyDescent="0.2">
      <c r="A18">
        <v>17</v>
      </c>
      <c r="B18" t="s">
        <v>25</v>
      </c>
      <c r="C18" t="s">
        <v>26</v>
      </c>
      <c r="D18" s="348">
        <v>25235167.640000001</v>
      </c>
      <c r="E18" s="348">
        <v>10.732219799999999</v>
      </c>
      <c r="F18" s="307">
        <v>30941519.899999999</v>
      </c>
      <c r="G18" s="276">
        <v>9597685.4580000006</v>
      </c>
      <c r="H18" s="351">
        <v>1</v>
      </c>
      <c r="I18" s="150">
        <f t="shared" si="0"/>
        <v>40539205.357999995</v>
      </c>
    </row>
    <row r="19" spans="1:9" x14ac:dyDescent="0.2">
      <c r="A19">
        <v>18</v>
      </c>
      <c r="B19" t="s">
        <v>27</v>
      </c>
      <c r="C19" t="s">
        <v>724</v>
      </c>
      <c r="D19" s="348">
        <v>5997796.6270000003</v>
      </c>
      <c r="E19" s="348">
        <v>-2.660697646</v>
      </c>
      <c r="F19" s="307">
        <v>8262340.1100000003</v>
      </c>
      <c r="G19" s="276">
        <v>2537086.483</v>
      </c>
      <c r="H19" s="351">
        <v>1</v>
      </c>
      <c r="I19" s="150">
        <f t="shared" si="0"/>
        <v>10799426.593</v>
      </c>
    </row>
    <row r="20" spans="1:9" x14ac:dyDescent="0.2">
      <c r="A20">
        <v>19</v>
      </c>
      <c r="B20" t="s">
        <v>29</v>
      </c>
      <c r="C20" t="s">
        <v>30</v>
      </c>
      <c r="D20" s="348">
        <v>14160226.67</v>
      </c>
      <c r="E20" s="348">
        <v>35.464222650000004</v>
      </c>
      <c r="F20" s="307">
        <v>13680877.279999999</v>
      </c>
      <c r="G20" s="276">
        <v>3794105.3960000002</v>
      </c>
      <c r="H20" s="351">
        <v>3</v>
      </c>
      <c r="I20" s="150">
        <f t="shared" si="0"/>
        <v>17474982.675999999</v>
      </c>
    </row>
    <row r="21" spans="1:9" x14ac:dyDescent="0.2">
      <c r="A21">
        <v>20</v>
      </c>
      <c r="B21" t="s">
        <v>31</v>
      </c>
      <c r="C21" t="s">
        <v>32</v>
      </c>
      <c r="D21" s="348">
        <v>1320995.52</v>
      </c>
      <c r="E21" s="348">
        <v>-17.964080930000002</v>
      </c>
      <c r="F21" s="307">
        <v>1908050.71</v>
      </c>
      <c r="G21" s="276">
        <v>787289.45900000003</v>
      </c>
      <c r="H21" s="351">
        <v>1</v>
      </c>
      <c r="I21" s="150">
        <f t="shared" si="0"/>
        <v>2695340.1689999998</v>
      </c>
    </row>
    <row r="22" spans="1:9" x14ac:dyDescent="0.2">
      <c r="A22">
        <v>21</v>
      </c>
      <c r="B22" t="s">
        <v>33</v>
      </c>
      <c r="C22" t="s">
        <v>34</v>
      </c>
      <c r="D22" s="348">
        <v>6364151.773</v>
      </c>
      <c r="E22" s="348">
        <v>26.991471929999999</v>
      </c>
      <c r="F22" s="307">
        <v>4040828.5819999999</v>
      </c>
      <c r="G22" s="276">
        <v>2468544.304</v>
      </c>
      <c r="H22" s="351">
        <v>3</v>
      </c>
      <c r="I22" s="150">
        <f t="shared" si="0"/>
        <v>6509372.8859999999</v>
      </c>
    </row>
    <row r="23" spans="1:9" x14ac:dyDescent="0.2">
      <c r="A23">
        <v>22</v>
      </c>
      <c r="B23" t="s">
        <v>35</v>
      </c>
      <c r="C23" t="s">
        <v>36</v>
      </c>
      <c r="D23" s="348">
        <v>2343827.4929999998</v>
      </c>
      <c r="E23" s="348">
        <v>6.2337943239999998</v>
      </c>
      <c r="F23" s="307">
        <v>2294277.227</v>
      </c>
      <c r="G23" s="276">
        <v>643390.12100000004</v>
      </c>
      <c r="H23" s="351">
        <v>3</v>
      </c>
      <c r="I23" s="150">
        <f t="shared" si="0"/>
        <v>2937667.3480000002</v>
      </c>
    </row>
    <row r="24" spans="1:9" x14ac:dyDescent="0.2">
      <c r="A24">
        <v>23</v>
      </c>
      <c r="B24" t="s">
        <v>37</v>
      </c>
      <c r="C24" t="s">
        <v>38</v>
      </c>
      <c r="D24" s="348">
        <v>2703748.7069999999</v>
      </c>
      <c r="E24" s="348">
        <v>-21.277914370000001</v>
      </c>
      <c r="F24" s="307">
        <v>3194504.1779999998</v>
      </c>
      <c r="G24" s="276">
        <v>1366734.4539999999</v>
      </c>
      <c r="H24" s="351">
        <v>1</v>
      </c>
      <c r="I24" s="150">
        <f t="shared" si="0"/>
        <v>4561238.6319999993</v>
      </c>
    </row>
    <row r="25" spans="1:9" x14ac:dyDescent="0.2">
      <c r="A25">
        <v>24</v>
      </c>
      <c r="B25" t="s">
        <v>39</v>
      </c>
      <c r="C25" t="s">
        <v>40</v>
      </c>
      <c r="D25" s="348">
        <v>5811707.2929999996</v>
      </c>
      <c r="E25" s="348">
        <v>40.193388599999999</v>
      </c>
      <c r="F25" s="307">
        <v>5277303.2910000002</v>
      </c>
      <c r="G25" s="276">
        <v>2024961.537</v>
      </c>
      <c r="H25" s="351">
        <v>3</v>
      </c>
      <c r="I25" s="150">
        <f t="shared" si="0"/>
        <v>7302264.8279999997</v>
      </c>
    </row>
    <row r="26" spans="1:9" x14ac:dyDescent="0.2">
      <c r="A26">
        <v>25</v>
      </c>
      <c r="B26" t="s">
        <v>734</v>
      </c>
      <c r="C26" t="s">
        <v>735</v>
      </c>
      <c r="D26" s="348">
        <v>992494.82669999998</v>
      </c>
      <c r="E26" s="348">
        <v>126.25215420000001</v>
      </c>
      <c r="F26" s="307">
        <v>376645.2487</v>
      </c>
      <c r="G26" s="276">
        <v>660708.57860000001</v>
      </c>
      <c r="H26" s="351">
        <v>3</v>
      </c>
      <c r="I26" s="150">
        <f t="shared" si="0"/>
        <v>1037353.8273</v>
      </c>
    </row>
    <row r="27" spans="1:9" x14ac:dyDescent="0.2">
      <c r="A27">
        <v>26</v>
      </c>
      <c r="B27" t="s">
        <v>41</v>
      </c>
      <c r="C27" t="s">
        <v>42</v>
      </c>
      <c r="D27" s="348">
        <v>10717138.84</v>
      </c>
      <c r="E27" s="348">
        <v>-12.322193070000001</v>
      </c>
      <c r="F27" s="307">
        <v>7491895.3099999996</v>
      </c>
      <c r="G27" s="276">
        <v>5209339.273</v>
      </c>
      <c r="H27" s="351">
        <v>3</v>
      </c>
      <c r="I27" s="150">
        <f t="shared" si="0"/>
        <v>12701234.583000001</v>
      </c>
    </row>
    <row r="28" spans="1:9" x14ac:dyDescent="0.2">
      <c r="A28">
        <v>27</v>
      </c>
      <c r="B28" t="s">
        <v>697</v>
      </c>
      <c r="C28" t="s">
        <v>698</v>
      </c>
      <c r="D28" s="348">
        <v>86358737.519999996</v>
      </c>
      <c r="E28" s="348">
        <v>10.093923459999999</v>
      </c>
      <c r="F28" s="307">
        <v>91216632.890000001</v>
      </c>
      <c r="G28" s="276">
        <v>21025226.489999998</v>
      </c>
      <c r="H28" s="351">
        <v>1</v>
      </c>
      <c r="I28" s="150">
        <f t="shared" si="0"/>
        <v>112241859.38</v>
      </c>
    </row>
    <row r="29" spans="1:9" x14ac:dyDescent="0.2">
      <c r="D29" s="349"/>
      <c r="E29" s="349"/>
      <c r="F29" s="308"/>
      <c r="H29" s="352"/>
    </row>
    <row r="30" spans="1:9" x14ac:dyDescent="0.2">
      <c r="D30" s="349"/>
      <c r="E30" s="349"/>
      <c r="F30" s="308"/>
      <c r="H30" s="352"/>
    </row>
    <row r="31" spans="1:9" x14ac:dyDescent="0.2">
      <c r="D31" s="350"/>
      <c r="E31" s="348"/>
      <c r="F31" s="308"/>
      <c r="H31" s="352"/>
    </row>
    <row r="32" spans="1:9" x14ac:dyDescent="0.2">
      <c r="D32" s="349"/>
      <c r="E32" s="349"/>
      <c r="F32" s="308"/>
      <c r="H32" s="352"/>
    </row>
    <row r="33" spans="4:8" x14ac:dyDescent="0.2">
      <c r="D33" s="349"/>
      <c r="E33" s="349"/>
      <c r="F33" s="308"/>
      <c r="H33" s="352"/>
    </row>
    <row r="34" spans="4:8" x14ac:dyDescent="0.2">
      <c r="D34" s="349"/>
      <c r="E34" s="349"/>
      <c r="F34" s="308"/>
      <c r="H34" s="352"/>
    </row>
    <row r="35" spans="4:8" x14ac:dyDescent="0.2">
      <c r="D35" s="349"/>
      <c r="E35" s="349"/>
      <c r="F35" s="308"/>
      <c r="H35" s="352"/>
    </row>
    <row r="36" spans="4:8" x14ac:dyDescent="0.2">
      <c r="D36" s="349"/>
      <c r="E36" s="349"/>
      <c r="F36" s="308"/>
      <c r="H36" s="352"/>
    </row>
  </sheetData>
  <pageMargins left="0.22" right="0.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opLeftCell="H1" zoomScale="90" zoomScaleNormal="90" workbookViewId="0">
      <selection activeCell="Q9" sqref="Q9"/>
    </sheetView>
  </sheetViews>
  <sheetFormatPr defaultColWidth="9.125" defaultRowHeight="24" x14ac:dyDescent="0.55000000000000004"/>
  <cols>
    <col min="1" max="1" width="26.875" style="26" customWidth="1"/>
    <col min="2" max="2" width="21.25" style="26" bestFit="1" customWidth="1"/>
    <col min="3" max="3" width="17.875" style="26" customWidth="1"/>
    <col min="4" max="4" width="13.25" style="26" bestFit="1" customWidth="1"/>
    <col min="5" max="5" width="17.125" style="26" bestFit="1" customWidth="1"/>
    <col min="6" max="6" width="16.75" style="26" bestFit="1" customWidth="1"/>
    <col min="7" max="7" width="21.125" style="26" customWidth="1"/>
    <col min="8" max="8" width="17.625" style="26" bestFit="1" customWidth="1"/>
    <col min="9" max="9" width="17.125" style="26" customWidth="1"/>
    <col min="10" max="10" width="14.625" style="26" bestFit="1" customWidth="1"/>
    <col min="11" max="11" width="21.125" style="26" customWidth="1"/>
    <col min="12" max="12" width="14.75" style="26" bestFit="1" customWidth="1"/>
    <col min="13" max="13" width="17.75" style="26" bestFit="1" customWidth="1"/>
    <col min="14" max="14" width="22.125" style="26" customWidth="1"/>
    <col min="15" max="15" width="20.125" style="26" bestFit="1" customWidth="1"/>
    <col min="16" max="16" width="19.375" style="26" bestFit="1" customWidth="1"/>
    <col min="17" max="17" width="20.75" style="26" bestFit="1" customWidth="1"/>
    <col min="18" max="18" width="13.625" style="26" customWidth="1"/>
    <col min="19" max="19" width="52" style="26" customWidth="1"/>
    <col min="20" max="23" width="9.125" style="26"/>
    <col min="24" max="24" width="6.375" style="1" hidden="1" customWidth="1"/>
    <col min="25" max="25" width="18.625" style="1" hidden="1" customWidth="1"/>
    <col min="26" max="26" width="16.25" style="1" hidden="1" customWidth="1"/>
    <col min="27" max="27" width="38.125" style="1" hidden="1" customWidth="1"/>
    <col min="28" max="28" width="72.375" style="1" hidden="1" customWidth="1"/>
    <col min="29" max="29" width="9.125" style="26" customWidth="1"/>
    <col min="30" max="16384" width="9.125" style="26"/>
  </cols>
  <sheetData>
    <row r="1" spans="1:28" s="233" customFormat="1" ht="28.5" customHeight="1" x14ac:dyDescent="0.35">
      <c r="A1" s="449" t="s">
        <v>1581</v>
      </c>
      <c r="B1" s="449" t="s">
        <v>1612</v>
      </c>
      <c r="C1" s="449" t="s">
        <v>1584</v>
      </c>
      <c r="D1" s="449" t="s">
        <v>1586</v>
      </c>
      <c r="E1" s="449" t="s">
        <v>1613</v>
      </c>
      <c r="F1" s="449" t="s">
        <v>1580</v>
      </c>
      <c r="G1" s="449" t="s">
        <v>1615</v>
      </c>
      <c r="H1" s="449" t="s">
        <v>1616</v>
      </c>
      <c r="I1" s="449" t="s">
        <v>1618</v>
      </c>
      <c r="J1" s="451" t="s">
        <v>1619</v>
      </c>
      <c r="K1" s="451" t="s">
        <v>1620</v>
      </c>
      <c r="L1" s="451" t="s">
        <v>1621</v>
      </c>
      <c r="M1" s="451" t="s">
        <v>1623</v>
      </c>
      <c r="N1" s="451" t="s">
        <v>1625</v>
      </c>
      <c r="O1" s="232" t="s">
        <v>1626</v>
      </c>
      <c r="P1" s="232" t="s">
        <v>1627</v>
      </c>
      <c r="Q1" s="232" t="s">
        <v>1628</v>
      </c>
      <c r="R1" s="234"/>
      <c r="S1" s="235"/>
      <c r="X1" s="266"/>
      <c r="Y1" s="266"/>
      <c r="Z1" s="266"/>
      <c r="AA1" s="266"/>
      <c r="AB1" s="266"/>
    </row>
    <row r="2" spans="1:28" s="233" customFormat="1" ht="28.5" customHeight="1" thickBot="1" x14ac:dyDescent="0.6">
      <c r="A2" s="450"/>
      <c r="B2" s="450"/>
      <c r="C2" s="450"/>
      <c r="D2" s="450"/>
      <c r="E2" s="450"/>
      <c r="F2" s="450"/>
      <c r="G2" s="450"/>
      <c r="H2" s="450"/>
      <c r="I2" s="450"/>
      <c r="J2" s="452"/>
      <c r="K2" s="452"/>
      <c r="L2" s="452"/>
      <c r="M2" s="452"/>
      <c r="N2" s="452"/>
      <c r="O2" s="269" t="s">
        <v>1629</v>
      </c>
      <c r="P2" s="267"/>
      <c r="Q2" s="267"/>
      <c r="R2" s="268"/>
      <c r="S2" s="268"/>
      <c r="X2" s="266"/>
      <c r="Y2" s="266"/>
      <c r="Z2" s="266"/>
      <c r="AA2" s="266"/>
      <c r="AB2" s="266"/>
    </row>
    <row r="3" spans="1:28" s="221" customFormat="1" ht="96" x14ac:dyDescent="0.5">
      <c r="A3" s="186" t="s">
        <v>689</v>
      </c>
      <c r="B3" s="186" t="s">
        <v>1599</v>
      </c>
      <c r="C3" s="186" t="s">
        <v>1600</v>
      </c>
      <c r="D3" s="186" t="s">
        <v>730</v>
      </c>
      <c r="E3" s="186" t="s">
        <v>1601</v>
      </c>
      <c r="F3" s="186" t="s">
        <v>1614</v>
      </c>
      <c r="G3" s="222" t="s">
        <v>1611</v>
      </c>
      <c r="H3" s="186" t="s">
        <v>818</v>
      </c>
      <c r="I3" s="186" t="s">
        <v>1617</v>
      </c>
      <c r="J3" s="186" t="s">
        <v>1602</v>
      </c>
      <c r="K3" s="222" t="s">
        <v>1603</v>
      </c>
      <c r="L3" s="186" t="s">
        <v>1622</v>
      </c>
      <c r="M3" s="228" t="s">
        <v>1604</v>
      </c>
      <c r="N3" s="186" t="s">
        <v>1624</v>
      </c>
      <c r="O3" s="186" t="s">
        <v>1605</v>
      </c>
      <c r="P3" s="263" t="s">
        <v>1606</v>
      </c>
      <c r="Q3" s="263" t="s">
        <v>1607</v>
      </c>
      <c r="R3" s="238" t="s">
        <v>1608</v>
      </c>
      <c r="S3" s="237" t="s">
        <v>1630</v>
      </c>
      <c r="X3" s="1"/>
      <c r="Y3" s="1"/>
      <c r="Z3" s="1"/>
      <c r="AA3" s="1"/>
      <c r="AB3" s="1"/>
    </row>
    <row r="4" spans="1:28" ht="24.75" thickBot="1" x14ac:dyDescent="0.6">
      <c r="A4" s="212">
        <f>SUM(Planfin2561!D16-Planfin2561!D15)</f>
        <v>83578184.079999998</v>
      </c>
      <c r="B4" s="212">
        <f>SUM(Planfin2561!D31-Planfin2561!D28)</f>
        <v>80824561.159999996</v>
      </c>
      <c r="C4" s="206">
        <f>SUM(A4-B4)</f>
        <v>2753622.9200000018</v>
      </c>
      <c r="D4" s="225" t="str">
        <f>IF(C4&gt;0,"เกินดุล",IF(C4=0,"สมดุล","ขาดดุล"))</f>
        <v>เกินดุล</v>
      </c>
      <c r="E4" s="223">
        <f>IF(C4&lt;=0,0,ROUNDUP((C4*20%),2))</f>
        <v>550724.59</v>
      </c>
      <c r="F4" s="206">
        <f>SUM(Planfin2561!D86)</f>
        <v>776800</v>
      </c>
      <c r="G4" s="224">
        <f>IF(C4=0,0,(F4/C4)*100)</f>
        <v>28.210108012901035</v>
      </c>
      <c r="H4" s="223">
        <f>E4-F4</f>
        <v>-226075.41000000003</v>
      </c>
      <c r="I4" s="29">
        <f>SUM(Planfin2561!D38)</f>
        <v>11582881.619999999</v>
      </c>
      <c r="J4" s="29">
        <f>SUM(Planfin2561!D39-Planfin2561!D40)</f>
        <v>-8416083.1499999985</v>
      </c>
      <c r="K4" s="226">
        <f>SUM(B4/12)</f>
        <v>6735380.0966666667</v>
      </c>
      <c r="L4" s="206">
        <f>SUM(I4/K4)</f>
        <v>1.7197071959951238</v>
      </c>
      <c r="M4" s="229">
        <f>SUM(H4:I4)</f>
        <v>11356806.209999999</v>
      </c>
      <c r="N4" s="227">
        <f>SUM(M4/K4)*100</f>
        <v>168.61418430743754</v>
      </c>
      <c r="O4" s="230" t="str">
        <f>IF(C4&gt;=0, "Normal", "Risk")</f>
        <v>Normal</v>
      </c>
      <c r="P4" s="230" t="str">
        <f t="shared" ref="P4" si="0">IF(H4&gt;=0, "Normal", "Risk")</f>
        <v>Risk</v>
      </c>
      <c r="Q4" s="231" t="str">
        <f t="shared" ref="Q4" si="1">IF(N4&gt;1, "Normal", "Risk")</f>
        <v>Normal</v>
      </c>
      <c r="R4" s="87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3</v>
      </c>
      <c r="S4" s="236" t="str">
        <f>VLOOKUP(R4,$X$9:$AB$16,5,0)</f>
        <v>ทบทวนการลงทุนอีกครั้ง ทำFeasibility study</v>
      </c>
      <c r="Y4" s="241" t="s">
        <v>1631</v>
      </c>
      <c r="Z4" s="241" t="s">
        <v>1632</v>
      </c>
      <c r="AA4" s="241" t="s">
        <v>1633</v>
      </c>
      <c r="AB4" s="241"/>
    </row>
    <row r="5" spans="1:28" x14ac:dyDescent="0.55000000000000004">
      <c r="X5" s="242" t="s">
        <v>1634</v>
      </c>
      <c r="Y5" s="242" t="s">
        <v>1635</v>
      </c>
      <c r="Z5" s="242" t="s">
        <v>1636</v>
      </c>
      <c r="AA5" s="242" t="s">
        <v>1637</v>
      </c>
      <c r="AB5" s="446" t="s">
        <v>1630</v>
      </c>
    </row>
    <row r="6" spans="1:28" x14ac:dyDescent="0.55000000000000004">
      <c r="X6" s="243" t="s">
        <v>1638</v>
      </c>
      <c r="Y6" s="244" t="s">
        <v>1639</v>
      </c>
      <c r="Z6" s="243" t="s">
        <v>1640</v>
      </c>
      <c r="AA6" s="244" t="s">
        <v>1641</v>
      </c>
      <c r="AB6" s="447"/>
    </row>
    <row r="7" spans="1:28" x14ac:dyDescent="0.55000000000000004">
      <c r="X7" s="245"/>
      <c r="Y7" s="244" t="s">
        <v>1642</v>
      </c>
      <c r="Z7" s="246" t="s">
        <v>1653</v>
      </c>
      <c r="AA7" s="246" t="s">
        <v>1654</v>
      </c>
      <c r="AB7" s="447"/>
    </row>
    <row r="8" spans="1:28" ht="24.75" thickBot="1" x14ac:dyDescent="0.6">
      <c r="X8" s="247"/>
      <c r="Y8" s="247"/>
      <c r="Z8" s="248" t="s">
        <v>1643</v>
      </c>
      <c r="AA8" s="247"/>
      <c r="AB8" s="448"/>
    </row>
    <row r="9" spans="1:28" ht="25.5" thickTop="1" thickBot="1" x14ac:dyDescent="0.6">
      <c r="X9" s="249">
        <v>1</v>
      </c>
      <c r="Y9" s="249" t="s">
        <v>1644</v>
      </c>
      <c r="Z9" s="249" t="s">
        <v>1645</v>
      </c>
      <c r="AA9" s="249" t="s">
        <v>1609</v>
      </c>
      <c r="AB9" s="258" t="s">
        <v>1646</v>
      </c>
    </row>
    <row r="10" spans="1:28" ht="24.75" thickBot="1" x14ac:dyDescent="0.6">
      <c r="X10" s="250">
        <v>2</v>
      </c>
      <c r="Y10" s="250" t="s">
        <v>1644</v>
      </c>
      <c r="Z10" s="250" t="s">
        <v>1645</v>
      </c>
      <c r="AA10" s="251" t="s">
        <v>1610</v>
      </c>
      <c r="AB10" s="259" t="s">
        <v>1647</v>
      </c>
    </row>
    <row r="11" spans="1:28" ht="24.75" thickBot="1" x14ac:dyDescent="0.6">
      <c r="X11" s="254">
        <v>3</v>
      </c>
      <c r="Y11" s="254" t="s">
        <v>1644</v>
      </c>
      <c r="Z11" s="254" t="s">
        <v>1655</v>
      </c>
      <c r="AA11" s="254" t="s">
        <v>1609</v>
      </c>
      <c r="AB11" s="260" t="s">
        <v>1657</v>
      </c>
    </row>
    <row r="12" spans="1:28" ht="24.75" thickBot="1" x14ac:dyDescent="0.6">
      <c r="X12" s="255">
        <v>4</v>
      </c>
      <c r="Y12" s="255" t="s">
        <v>1644</v>
      </c>
      <c r="Z12" s="255" t="s">
        <v>1655</v>
      </c>
      <c r="AA12" s="256" t="s">
        <v>1610</v>
      </c>
      <c r="AB12" s="261" t="s">
        <v>1661</v>
      </c>
    </row>
    <row r="13" spans="1:28" ht="24.75" thickBot="1" x14ac:dyDescent="0.6">
      <c r="X13" s="252">
        <v>5</v>
      </c>
      <c r="Y13" s="253" t="s">
        <v>1610</v>
      </c>
      <c r="Z13" s="253" t="s">
        <v>1656</v>
      </c>
      <c r="AA13" s="252" t="s">
        <v>1609</v>
      </c>
      <c r="AB13" s="262" t="s">
        <v>1649</v>
      </c>
    </row>
    <row r="14" spans="1:28" ht="24.75" thickBot="1" x14ac:dyDescent="0.6">
      <c r="X14" s="255">
        <v>6</v>
      </c>
      <c r="Y14" s="256" t="s">
        <v>1610</v>
      </c>
      <c r="Z14" s="256" t="s">
        <v>1656</v>
      </c>
      <c r="AA14" s="256" t="s">
        <v>1650</v>
      </c>
      <c r="AB14" s="261" t="s">
        <v>1660</v>
      </c>
    </row>
    <row r="15" spans="1:28" ht="24.75" thickBot="1" x14ac:dyDescent="0.6">
      <c r="X15" s="254">
        <v>7</v>
      </c>
      <c r="Y15" s="257" t="s">
        <v>1610</v>
      </c>
      <c r="Z15" s="257" t="s">
        <v>1650</v>
      </c>
      <c r="AA15" s="254" t="s">
        <v>1609</v>
      </c>
      <c r="AB15" s="260" t="s">
        <v>1658</v>
      </c>
    </row>
    <row r="16" spans="1:28" x14ac:dyDescent="0.55000000000000004">
      <c r="X16" s="255">
        <v>8</v>
      </c>
      <c r="Y16" s="256" t="s">
        <v>1610</v>
      </c>
      <c r="Z16" s="256" t="s">
        <v>1650</v>
      </c>
      <c r="AA16" s="256" t="s">
        <v>1610</v>
      </c>
      <c r="AB16" s="261" t="s">
        <v>1659</v>
      </c>
    </row>
  </sheetData>
  <mergeCells count="15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98"/>
  <sheetViews>
    <sheetView zoomScale="80" zoomScaleNormal="80" workbookViewId="0">
      <pane xSplit="4" ySplit="1" topLeftCell="E60" activePane="bottomRight" state="frozen"/>
      <selection activeCell="H54" sqref="H54"/>
      <selection pane="topRight" activeCell="H54" sqref="H54"/>
      <selection pane="bottomLeft" activeCell="H54" sqref="H54"/>
      <selection pane="bottomRight" activeCell="B225" sqref="B225"/>
    </sheetView>
  </sheetViews>
  <sheetFormatPr defaultColWidth="9" defaultRowHeight="27.75" x14ac:dyDescent="0.65"/>
  <cols>
    <col min="1" max="1" width="19.875" style="84" customWidth="1"/>
    <col min="2" max="2" width="60.75" style="84" customWidth="1"/>
    <col min="3" max="3" width="14" style="84" bestFit="1" customWidth="1"/>
    <col min="4" max="4" width="30.25" style="84" bestFit="1" customWidth="1"/>
    <col min="5" max="5" width="17" style="133" bestFit="1" customWidth="1"/>
    <col min="6" max="6" width="42.125" style="84" bestFit="1" customWidth="1"/>
    <col min="7" max="7" width="7" style="84" bestFit="1" customWidth="1"/>
    <col min="8" max="8" width="8.75" style="84" bestFit="1" customWidth="1"/>
    <col min="9" max="16384" width="9" style="84"/>
  </cols>
  <sheetData>
    <row r="1" spans="1:11" x14ac:dyDescent="0.65">
      <c r="A1" s="136" t="s">
        <v>1403</v>
      </c>
      <c r="B1" s="136" t="s">
        <v>1404</v>
      </c>
      <c r="C1" s="137" t="s">
        <v>745</v>
      </c>
      <c r="D1" s="137" t="s">
        <v>746</v>
      </c>
      <c r="E1" s="134" t="s">
        <v>747</v>
      </c>
      <c r="F1" s="135" t="s">
        <v>748</v>
      </c>
      <c r="G1" s="142" t="s">
        <v>1401</v>
      </c>
      <c r="H1" s="142" t="s">
        <v>1402</v>
      </c>
      <c r="I1" s="84" t="s">
        <v>1405</v>
      </c>
      <c r="J1" s="84" t="s">
        <v>1406</v>
      </c>
      <c r="K1" s="84" t="s">
        <v>1407</v>
      </c>
    </row>
    <row r="2" spans="1:11" x14ac:dyDescent="0.65">
      <c r="A2" s="140" t="s">
        <v>1000</v>
      </c>
      <c r="B2" s="140" t="s">
        <v>1001</v>
      </c>
      <c r="C2" s="140" t="s">
        <v>16</v>
      </c>
      <c r="D2" s="140" t="s">
        <v>17</v>
      </c>
      <c r="E2" s="140" t="s">
        <v>1339</v>
      </c>
      <c r="F2" s="140" t="s">
        <v>17</v>
      </c>
      <c r="G2" s="141">
        <v>12</v>
      </c>
      <c r="H2" s="140" t="s">
        <v>1339</v>
      </c>
      <c r="I2" s="84" t="s">
        <v>1408</v>
      </c>
      <c r="J2" s="84">
        <v>42643</v>
      </c>
      <c r="K2" s="84" t="s">
        <v>1409</v>
      </c>
    </row>
    <row r="3" spans="1:11" x14ac:dyDescent="0.65">
      <c r="A3" s="140" t="s">
        <v>144</v>
      </c>
      <c r="B3" s="140" t="s">
        <v>145</v>
      </c>
      <c r="C3" s="140" t="s">
        <v>16</v>
      </c>
      <c r="D3" s="140" t="s">
        <v>17</v>
      </c>
      <c r="E3" s="140" t="s">
        <v>1339</v>
      </c>
      <c r="F3" s="140" t="s">
        <v>17</v>
      </c>
      <c r="G3" s="141">
        <v>12</v>
      </c>
      <c r="H3" s="140" t="s">
        <v>1339</v>
      </c>
      <c r="I3" s="84" t="s">
        <v>1410</v>
      </c>
      <c r="K3" s="84" t="s">
        <v>1409</v>
      </c>
    </row>
    <row r="4" spans="1:11" x14ac:dyDescent="0.65">
      <c r="A4" s="140" t="s">
        <v>146</v>
      </c>
      <c r="B4" s="140" t="s">
        <v>147</v>
      </c>
      <c r="C4" s="140" t="s">
        <v>16</v>
      </c>
      <c r="D4" s="140" t="s">
        <v>17</v>
      </c>
      <c r="E4" s="140" t="s">
        <v>1339</v>
      </c>
      <c r="F4" s="140" t="s">
        <v>17</v>
      </c>
      <c r="G4" s="141">
        <v>12</v>
      </c>
      <c r="H4" s="140" t="s">
        <v>1339</v>
      </c>
      <c r="I4" s="84" t="s">
        <v>1410</v>
      </c>
      <c r="K4" s="84" t="s">
        <v>1409</v>
      </c>
    </row>
    <row r="5" spans="1:11" x14ac:dyDescent="0.65">
      <c r="A5" s="140" t="s">
        <v>148</v>
      </c>
      <c r="B5" s="140" t="s">
        <v>149</v>
      </c>
      <c r="C5" s="140" t="s">
        <v>16</v>
      </c>
      <c r="D5" s="140" t="s">
        <v>17</v>
      </c>
      <c r="E5" s="140" t="s">
        <v>1339</v>
      </c>
      <c r="F5" s="140" t="s">
        <v>17</v>
      </c>
      <c r="G5" s="141">
        <v>12</v>
      </c>
      <c r="H5" s="140" t="s">
        <v>1339</v>
      </c>
      <c r="I5" s="84" t="s">
        <v>1410</v>
      </c>
      <c r="K5" s="84" t="s">
        <v>1409</v>
      </c>
    </row>
    <row r="6" spans="1:11" x14ac:dyDescent="0.65">
      <c r="A6" s="140" t="s">
        <v>150</v>
      </c>
      <c r="B6" s="140" t="s">
        <v>151</v>
      </c>
      <c r="C6" s="140" t="s">
        <v>16</v>
      </c>
      <c r="D6" s="140" t="s">
        <v>17</v>
      </c>
      <c r="E6" s="140" t="s">
        <v>1339</v>
      </c>
      <c r="F6" s="140" t="s">
        <v>17</v>
      </c>
      <c r="G6" s="141">
        <v>12</v>
      </c>
      <c r="H6" s="140" t="s">
        <v>1339</v>
      </c>
      <c r="I6" s="84" t="s">
        <v>1410</v>
      </c>
      <c r="K6" s="84" t="s">
        <v>1409</v>
      </c>
    </row>
    <row r="7" spans="1:11" x14ac:dyDescent="0.65">
      <c r="A7" s="140" t="s">
        <v>152</v>
      </c>
      <c r="B7" s="140" t="s">
        <v>1411</v>
      </c>
      <c r="C7" s="140" t="s">
        <v>16</v>
      </c>
      <c r="D7" s="140" t="s">
        <v>17</v>
      </c>
      <c r="E7" s="140" t="s">
        <v>1339</v>
      </c>
      <c r="F7" s="140" t="s">
        <v>17</v>
      </c>
      <c r="G7" s="141">
        <v>12</v>
      </c>
      <c r="H7" s="140" t="s">
        <v>1339</v>
      </c>
      <c r="I7" s="84" t="s">
        <v>1410</v>
      </c>
      <c r="K7" s="84" t="s">
        <v>1409</v>
      </c>
    </row>
    <row r="8" spans="1:11" x14ac:dyDescent="0.65">
      <c r="A8" s="140" t="s">
        <v>1002</v>
      </c>
      <c r="B8" s="140" t="s">
        <v>1003</v>
      </c>
      <c r="C8" s="140" t="s">
        <v>16</v>
      </c>
      <c r="D8" s="140" t="s">
        <v>17</v>
      </c>
      <c r="E8" s="140" t="s">
        <v>1339</v>
      </c>
      <c r="F8" s="140" t="s">
        <v>17</v>
      </c>
      <c r="G8" s="141">
        <v>12</v>
      </c>
      <c r="H8" s="140" t="s">
        <v>1339</v>
      </c>
      <c r="I8" s="84" t="s">
        <v>1408</v>
      </c>
      <c r="J8" s="84">
        <v>42643</v>
      </c>
      <c r="K8" s="84" t="s">
        <v>1409</v>
      </c>
    </row>
    <row r="9" spans="1:11" x14ac:dyDescent="0.65">
      <c r="A9" s="140" t="s">
        <v>153</v>
      </c>
      <c r="B9" s="140" t="s">
        <v>154</v>
      </c>
      <c r="C9" s="140" t="s">
        <v>16</v>
      </c>
      <c r="D9" s="140" t="s">
        <v>17</v>
      </c>
      <c r="E9" s="140" t="s">
        <v>1339</v>
      </c>
      <c r="F9" s="140" t="s">
        <v>17</v>
      </c>
      <c r="G9" s="141">
        <v>12</v>
      </c>
      <c r="H9" s="140" t="s">
        <v>1339</v>
      </c>
      <c r="I9" s="84" t="s">
        <v>1410</v>
      </c>
      <c r="K9" s="84" t="s">
        <v>1409</v>
      </c>
    </row>
    <row r="10" spans="1:11" x14ac:dyDescent="0.65">
      <c r="A10" s="140" t="s">
        <v>1004</v>
      </c>
      <c r="B10" s="140" t="s">
        <v>1005</v>
      </c>
      <c r="C10" s="140" t="s">
        <v>16</v>
      </c>
      <c r="D10" s="140" t="s">
        <v>17</v>
      </c>
      <c r="E10" s="140" t="s">
        <v>1339</v>
      </c>
      <c r="F10" s="140" t="s">
        <v>17</v>
      </c>
      <c r="G10" s="141">
        <v>12</v>
      </c>
      <c r="H10" s="140" t="s">
        <v>1339</v>
      </c>
      <c r="I10" s="84" t="s">
        <v>1408</v>
      </c>
      <c r="J10" s="84">
        <v>42643</v>
      </c>
      <c r="K10" s="84" t="s">
        <v>1409</v>
      </c>
    </row>
    <row r="11" spans="1:11" x14ac:dyDescent="0.65">
      <c r="A11" s="140" t="s">
        <v>1006</v>
      </c>
      <c r="B11" s="140" t="s">
        <v>1007</v>
      </c>
      <c r="C11" s="140" t="s">
        <v>16</v>
      </c>
      <c r="D11" s="140" t="s">
        <v>17</v>
      </c>
      <c r="E11" s="140" t="s">
        <v>1339</v>
      </c>
      <c r="F11" s="140" t="s">
        <v>17</v>
      </c>
      <c r="G11" s="141">
        <v>12</v>
      </c>
      <c r="H11" s="140" t="s">
        <v>1339</v>
      </c>
      <c r="I11" s="84" t="s">
        <v>1408</v>
      </c>
      <c r="J11" s="84">
        <v>42643</v>
      </c>
      <c r="K11" s="84" t="s">
        <v>1409</v>
      </c>
    </row>
    <row r="12" spans="1:11" x14ac:dyDescent="0.65">
      <c r="A12" s="140" t="s">
        <v>155</v>
      </c>
      <c r="B12" s="140" t="s">
        <v>177</v>
      </c>
      <c r="C12" s="140" t="s">
        <v>16</v>
      </c>
      <c r="D12" s="140" t="s">
        <v>17</v>
      </c>
      <c r="E12" s="140" t="s">
        <v>1339</v>
      </c>
      <c r="F12" s="140" t="s">
        <v>17</v>
      </c>
      <c r="G12" s="141">
        <v>12</v>
      </c>
      <c r="H12" s="140" t="s">
        <v>1339</v>
      </c>
      <c r="I12" s="84" t="s">
        <v>1410</v>
      </c>
      <c r="K12" s="84" t="s">
        <v>1409</v>
      </c>
    </row>
    <row r="13" spans="1:11" x14ac:dyDescent="0.65">
      <c r="A13" s="140" t="s">
        <v>156</v>
      </c>
      <c r="B13" s="140" t="s">
        <v>179</v>
      </c>
      <c r="C13" s="140" t="s">
        <v>16</v>
      </c>
      <c r="D13" s="140" t="s">
        <v>17</v>
      </c>
      <c r="E13" s="140" t="s">
        <v>1339</v>
      </c>
      <c r="F13" s="140" t="s">
        <v>17</v>
      </c>
      <c r="G13" s="141">
        <v>12</v>
      </c>
      <c r="H13" s="140" t="s">
        <v>1339</v>
      </c>
      <c r="I13" s="84" t="s">
        <v>1410</v>
      </c>
      <c r="K13" s="84" t="s">
        <v>1409</v>
      </c>
    </row>
    <row r="14" spans="1:11" x14ac:dyDescent="0.65">
      <c r="A14" s="140" t="s">
        <v>157</v>
      </c>
      <c r="B14" s="140" t="s">
        <v>158</v>
      </c>
      <c r="C14" s="140" t="s">
        <v>16</v>
      </c>
      <c r="D14" s="140" t="s">
        <v>17</v>
      </c>
      <c r="E14" s="140" t="s">
        <v>1339</v>
      </c>
      <c r="F14" s="140" t="s">
        <v>17</v>
      </c>
      <c r="G14" s="141">
        <v>12</v>
      </c>
      <c r="H14" s="140" t="s">
        <v>1339</v>
      </c>
      <c r="I14" s="84" t="s">
        <v>1410</v>
      </c>
      <c r="K14" s="84" t="s">
        <v>1409</v>
      </c>
    </row>
    <row r="15" spans="1:11" x14ac:dyDescent="0.65">
      <c r="A15" s="140" t="s">
        <v>1008</v>
      </c>
      <c r="B15" s="140" t="s">
        <v>1009</v>
      </c>
      <c r="C15" s="140" t="s">
        <v>16</v>
      </c>
      <c r="D15" s="140" t="s">
        <v>17</v>
      </c>
      <c r="E15" s="140" t="s">
        <v>1339</v>
      </c>
      <c r="F15" s="140" t="s">
        <v>17</v>
      </c>
      <c r="G15" s="141">
        <v>12</v>
      </c>
      <c r="H15" s="140" t="s">
        <v>1339</v>
      </c>
      <c r="I15" s="84" t="s">
        <v>1408</v>
      </c>
      <c r="J15" s="84">
        <v>42643</v>
      </c>
      <c r="K15" s="84" t="s">
        <v>1409</v>
      </c>
    </row>
    <row r="16" spans="1:11" x14ac:dyDescent="0.65">
      <c r="A16" s="140" t="s">
        <v>1010</v>
      </c>
      <c r="B16" s="140" t="s">
        <v>1011</v>
      </c>
      <c r="C16" s="140" t="s">
        <v>16</v>
      </c>
      <c r="D16" s="140" t="s">
        <v>17</v>
      </c>
      <c r="E16" s="140" t="s">
        <v>1339</v>
      </c>
      <c r="F16" s="140" t="s">
        <v>17</v>
      </c>
      <c r="G16" s="141">
        <v>12</v>
      </c>
      <c r="H16" s="140" t="s">
        <v>1339</v>
      </c>
      <c r="I16" s="84" t="s">
        <v>1408</v>
      </c>
      <c r="J16" s="84">
        <v>42643</v>
      </c>
      <c r="K16" s="84" t="s">
        <v>1409</v>
      </c>
    </row>
    <row r="17" spans="1:11" x14ac:dyDescent="0.65">
      <c r="A17" s="140" t="s">
        <v>159</v>
      </c>
      <c r="B17" s="140" t="s">
        <v>160</v>
      </c>
      <c r="C17" s="140" t="s">
        <v>16</v>
      </c>
      <c r="D17" s="140" t="s">
        <v>17</v>
      </c>
      <c r="E17" s="140" t="s">
        <v>1339</v>
      </c>
      <c r="F17" s="140" t="s">
        <v>17</v>
      </c>
      <c r="G17" s="141">
        <v>12</v>
      </c>
      <c r="H17" s="140" t="s">
        <v>1339</v>
      </c>
      <c r="I17" s="84" t="s">
        <v>1410</v>
      </c>
      <c r="K17" s="84" t="s">
        <v>1409</v>
      </c>
    </row>
    <row r="18" spans="1:11" x14ac:dyDescent="0.65">
      <c r="A18" s="140" t="s">
        <v>117</v>
      </c>
      <c r="B18" s="140" t="s">
        <v>118</v>
      </c>
      <c r="C18" s="140" t="s">
        <v>12</v>
      </c>
      <c r="D18" s="140" t="s">
        <v>13</v>
      </c>
      <c r="E18" s="140" t="s">
        <v>1332</v>
      </c>
      <c r="F18" s="140" t="s">
        <v>1333</v>
      </c>
      <c r="G18" s="141">
        <v>10</v>
      </c>
      <c r="H18" s="140" t="s">
        <v>1332</v>
      </c>
      <c r="I18" s="84" t="s">
        <v>1410</v>
      </c>
      <c r="K18" s="84" t="s">
        <v>1409</v>
      </c>
    </row>
    <row r="19" spans="1:11" x14ac:dyDescent="0.65">
      <c r="A19" s="140" t="s">
        <v>119</v>
      </c>
      <c r="B19" s="140" t="s">
        <v>120</v>
      </c>
      <c r="C19" s="140" t="s">
        <v>12</v>
      </c>
      <c r="D19" s="140" t="s">
        <v>13</v>
      </c>
      <c r="E19" s="140" t="s">
        <v>1332</v>
      </c>
      <c r="F19" s="140" t="s">
        <v>1333</v>
      </c>
      <c r="G19" s="141">
        <v>10</v>
      </c>
      <c r="H19" s="140" t="s">
        <v>1332</v>
      </c>
      <c r="I19" s="84" t="s">
        <v>1410</v>
      </c>
      <c r="K19" s="84" t="s">
        <v>1409</v>
      </c>
    </row>
    <row r="20" spans="1:11" x14ac:dyDescent="0.65">
      <c r="A20" s="140" t="s">
        <v>837</v>
      </c>
      <c r="B20" s="140" t="s">
        <v>122</v>
      </c>
      <c r="C20" s="140" t="s">
        <v>12</v>
      </c>
      <c r="D20" s="140" t="s">
        <v>13</v>
      </c>
      <c r="E20" s="140" t="s">
        <v>1332</v>
      </c>
      <c r="F20" s="140" t="s">
        <v>1333</v>
      </c>
      <c r="G20" s="141">
        <v>10</v>
      </c>
      <c r="H20" s="140" t="s">
        <v>1332</v>
      </c>
      <c r="I20" s="84" t="s">
        <v>1410</v>
      </c>
      <c r="K20" s="84" t="s">
        <v>1412</v>
      </c>
    </row>
    <row r="21" spans="1:11" x14ac:dyDescent="0.65">
      <c r="A21" s="140" t="s">
        <v>838</v>
      </c>
      <c r="B21" s="140" t="s">
        <v>123</v>
      </c>
      <c r="C21" s="140" t="s">
        <v>12</v>
      </c>
      <c r="D21" s="140" t="s">
        <v>13</v>
      </c>
      <c r="E21" s="140" t="s">
        <v>1332</v>
      </c>
      <c r="F21" s="140" t="s">
        <v>1333</v>
      </c>
      <c r="G21" s="141">
        <v>10</v>
      </c>
      <c r="H21" s="140" t="s">
        <v>1332</v>
      </c>
      <c r="I21" s="84" t="s">
        <v>1410</v>
      </c>
      <c r="K21" s="84" t="s">
        <v>1412</v>
      </c>
    </row>
    <row r="22" spans="1:11" x14ac:dyDescent="0.65">
      <c r="A22" s="140" t="s">
        <v>839</v>
      </c>
      <c r="B22" s="140" t="s">
        <v>840</v>
      </c>
      <c r="C22" s="140" t="s">
        <v>12</v>
      </c>
      <c r="D22" s="140" t="s">
        <v>13</v>
      </c>
      <c r="E22" s="140" t="s">
        <v>1332</v>
      </c>
      <c r="F22" s="140" t="s">
        <v>1333</v>
      </c>
      <c r="G22" s="141">
        <v>10</v>
      </c>
      <c r="H22" s="140" t="s">
        <v>1332</v>
      </c>
      <c r="I22" s="84" t="s">
        <v>1410</v>
      </c>
      <c r="K22" s="84" t="s">
        <v>1412</v>
      </c>
    </row>
    <row r="23" spans="1:11" x14ac:dyDescent="0.65">
      <c r="A23" s="140" t="s">
        <v>1012</v>
      </c>
      <c r="B23" s="140" t="s">
        <v>121</v>
      </c>
      <c r="C23" s="140" t="s">
        <v>12</v>
      </c>
      <c r="D23" s="140" t="s">
        <v>13</v>
      </c>
      <c r="E23" s="140" t="s">
        <v>1332</v>
      </c>
      <c r="F23" s="140" t="s">
        <v>1333</v>
      </c>
      <c r="G23" s="141">
        <v>10</v>
      </c>
      <c r="H23" s="140" t="s">
        <v>1332</v>
      </c>
      <c r="I23" s="84" t="s">
        <v>1408</v>
      </c>
      <c r="J23" s="84">
        <v>42643</v>
      </c>
      <c r="K23" s="84" t="s">
        <v>1409</v>
      </c>
    </row>
    <row r="24" spans="1:11" x14ac:dyDescent="0.65">
      <c r="A24" s="140" t="s">
        <v>1013</v>
      </c>
      <c r="B24" s="140" t="s">
        <v>84</v>
      </c>
      <c r="C24" s="140" t="s">
        <v>6</v>
      </c>
      <c r="D24" s="140" t="s">
        <v>7</v>
      </c>
      <c r="E24" s="140" t="s">
        <v>1311</v>
      </c>
      <c r="F24" s="140" t="s">
        <v>1312</v>
      </c>
      <c r="G24" s="141">
        <v>7</v>
      </c>
      <c r="H24" s="140" t="s">
        <v>1311</v>
      </c>
      <c r="I24" s="84" t="s">
        <v>1408</v>
      </c>
      <c r="J24" s="84">
        <v>42643</v>
      </c>
      <c r="K24" s="84" t="s">
        <v>1409</v>
      </c>
    </row>
    <row r="25" spans="1:11" x14ac:dyDescent="0.65">
      <c r="A25" s="140" t="s">
        <v>1014</v>
      </c>
      <c r="B25" s="140" t="s">
        <v>122</v>
      </c>
      <c r="C25" s="140" t="s">
        <v>12</v>
      </c>
      <c r="D25" s="140" t="s">
        <v>13</v>
      </c>
      <c r="E25" s="140" t="s">
        <v>1332</v>
      </c>
      <c r="F25" s="140" t="s">
        <v>1333</v>
      </c>
      <c r="G25" s="141">
        <v>10</v>
      </c>
      <c r="H25" s="140" t="s">
        <v>1332</v>
      </c>
      <c r="I25" s="84" t="s">
        <v>1408</v>
      </c>
      <c r="J25" s="84">
        <v>42643</v>
      </c>
      <c r="K25" s="84" t="s">
        <v>1409</v>
      </c>
    </row>
    <row r="26" spans="1:11" x14ac:dyDescent="0.65">
      <c r="A26" s="140" t="s">
        <v>1015</v>
      </c>
      <c r="B26" s="140" t="s">
        <v>123</v>
      </c>
      <c r="C26" s="140" t="s">
        <v>12</v>
      </c>
      <c r="D26" s="140" t="s">
        <v>13</v>
      </c>
      <c r="E26" s="140" t="s">
        <v>1332</v>
      </c>
      <c r="F26" s="140" t="s">
        <v>1333</v>
      </c>
      <c r="G26" s="141">
        <v>10</v>
      </c>
      <c r="H26" s="140" t="s">
        <v>1332</v>
      </c>
      <c r="I26" s="84" t="s">
        <v>1408</v>
      </c>
      <c r="J26" s="84">
        <v>42643</v>
      </c>
      <c r="K26" s="84" t="s">
        <v>1409</v>
      </c>
    </row>
    <row r="27" spans="1:11" x14ac:dyDescent="0.65">
      <c r="A27" s="140" t="s">
        <v>124</v>
      </c>
      <c r="B27" s="140" t="s">
        <v>125</v>
      </c>
      <c r="C27" s="140" t="s">
        <v>12</v>
      </c>
      <c r="D27" s="140" t="s">
        <v>13</v>
      </c>
      <c r="E27" s="140" t="s">
        <v>1332</v>
      </c>
      <c r="F27" s="140" t="s">
        <v>1333</v>
      </c>
      <c r="G27" s="141">
        <v>10</v>
      </c>
      <c r="H27" s="140" t="s">
        <v>1332</v>
      </c>
      <c r="I27" s="84" t="s">
        <v>1410</v>
      </c>
      <c r="K27" s="84" t="s">
        <v>1409</v>
      </c>
    </row>
    <row r="28" spans="1:11" x14ac:dyDescent="0.65">
      <c r="A28" s="140" t="s">
        <v>126</v>
      </c>
      <c r="B28" s="140" t="s">
        <v>127</v>
      </c>
      <c r="C28" s="140" t="s">
        <v>12</v>
      </c>
      <c r="D28" s="140" t="s">
        <v>13</v>
      </c>
      <c r="E28" s="140" t="s">
        <v>1332</v>
      </c>
      <c r="F28" s="140" t="s">
        <v>1333</v>
      </c>
      <c r="G28" s="141">
        <v>10</v>
      </c>
      <c r="H28" s="140" t="s">
        <v>1332</v>
      </c>
      <c r="I28" s="84" t="s">
        <v>1410</v>
      </c>
      <c r="K28" s="84" t="s">
        <v>1409</v>
      </c>
    </row>
    <row r="29" spans="1:11" x14ac:dyDescent="0.65">
      <c r="A29" s="140" t="s">
        <v>841</v>
      </c>
      <c r="B29" s="140" t="s">
        <v>121</v>
      </c>
      <c r="C29" s="140" t="s">
        <v>12</v>
      </c>
      <c r="D29" s="140" t="s">
        <v>13</v>
      </c>
      <c r="E29" s="140" t="s">
        <v>1332</v>
      </c>
      <c r="F29" s="140" t="s">
        <v>1333</v>
      </c>
      <c r="G29" s="141">
        <v>10</v>
      </c>
      <c r="H29" s="140" t="s">
        <v>1332</v>
      </c>
      <c r="I29" s="84" t="s">
        <v>1410</v>
      </c>
      <c r="K29" s="84" t="s">
        <v>1412</v>
      </c>
    </row>
    <row r="30" spans="1:11" x14ac:dyDescent="0.65">
      <c r="A30" s="140" t="s">
        <v>842</v>
      </c>
      <c r="B30" s="140" t="s">
        <v>84</v>
      </c>
      <c r="C30" s="140" t="s">
        <v>6</v>
      </c>
      <c r="D30" s="140" t="s">
        <v>7</v>
      </c>
      <c r="E30" s="140" t="s">
        <v>1311</v>
      </c>
      <c r="F30" s="140" t="s">
        <v>1312</v>
      </c>
      <c r="G30" s="141">
        <v>7</v>
      </c>
      <c r="H30" s="140" t="s">
        <v>1311</v>
      </c>
      <c r="I30" s="84" t="s">
        <v>1410</v>
      </c>
      <c r="K30" s="84" t="s">
        <v>1412</v>
      </c>
    </row>
    <row r="31" spans="1:11" x14ac:dyDescent="0.65">
      <c r="A31" s="140" t="s">
        <v>843</v>
      </c>
      <c r="B31" s="140" t="s">
        <v>844</v>
      </c>
      <c r="C31" s="140" t="s">
        <v>2</v>
      </c>
      <c r="D31" s="140" t="s">
        <v>3</v>
      </c>
      <c r="E31" s="140" t="s">
        <v>1300</v>
      </c>
      <c r="F31" s="140" t="s">
        <v>3</v>
      </c>
      <c r="G31" s="141">
        <v>5</v>
      </c>
      <c r="H31" s="140" t="s">
        <v>1300</v>
      </c>
      <c r="I31" s="84" t="s">
        <v>1410</v>
      </c>
      <c r="K31" s="84" t="s">
        <v>1412</v>
      </c>
    </row>
    <row r="32" spans="1:11" x14ac:dyDescent="0.65">
      <c r="A32" s="140" t="s">
        <v>845</v>
      </c>
      <c r="B32" s="140" t="s">
        <v>846</v>
      </c>
      <c r="C32" s="140" t="s">
        <v>12</v>
      </c>
      <c r="D32" s="140" t="s">
        <v>13</v>
      </c>
      <c r="E32" s="140" t="s">
        <v>1332</v>
      </c>
      <c r="F32" s="140" t="s">
        <v>1333</v>
      </c>
      <c r="G32" s="141">
        <v>10</v>
      </c>
      <c r="H32" s="140" t="s">
        <v>1332</v>
      </c>
      <c r="I32" s="84" t="s">
        <v>1410</v>
      </c>
      <c r="K32" s="84" t="s">
        <v>1412</v>
      </c>
    </row>
    <row r="33" spans="1:11" x14ac:dyDescent="0.65">
      <c r="A33" s="140" t="s">
        <v>1016</v>
      </c>
      <c r="B33" s="140" t="s">
        <v>1017</v>
      </c>
      <c r="C33" s="140" t="s">
        <v>12</v>
      </c>
      <c r="D33" s="140" t="s">
        <v>13</v>
      </c>
      <c r="E33" s="140" t="s">
        <v>1332</v>
      </c>
      <c r="F33" s="140" t="s">
        <v>1333</v>
      </c>
      <c r="G33" s="141">
        <v>10</v>
      </c>
      <c r="H33" s="140" t="s">
        <v>1332</v>
      </c>
      <c r="I33" s="84" t="s">
        <v>1408</v>
      </c>
      <c r="J33" s="84">
        <v>42643</v>
      </c>
      <c r="K33" s="84" t="s">
        <v>1409</v>
      </c>
    </row>
    <row r="34" spans="1:11" x14ac:dyDescent="0.65">
      <c r="A34" s="140" t="s">
        <v>76</v>
      </c>
      <c r="B34" s="140" t="s">
        <v>1413</v>
      </c>
      <c r="C34" s="140" t="s">
        <v>4</v>
      </c>
      <c r="D34" s="140" t="s">
        <v>5</v>
      </c>
      <c r="E34" s="140" t="s">
        <v>1301</v>
      </c>
      <c r="F34" s="140" t="s">
        <v>1302</v>
      </c>
      <c r="G34" s="141">
        <v>6</v>
      </c>
      <c r="H34" s="140" t="s">
        <v>1301</v>
      </c>
      <c r="I34" s="84" t="s">
        <v>1410</v>
      </c>
      <c r="K34" s="84" t="s">
        <v>1409</v>
      </c>
    </row>
    <row r="35" spans="1:11" x14ac:dyDescent="0.65">
      <c r="A35" s="140" t="s">
        <v>77</v>
      </c>
      <c r="B35" s="140" t="s">
        <v>1414</v>
      </c>
      <c r="C35" s="140" t="s">
        <v>4</v>
      </c>
      <c r="D35" s="140" t="s">
        <v>5</v>
      </c>
      <c r="E35" s="140" t="s">
        <v>1303</v>
      </c>
      <c r="F35" s="140" t="s">
        <v>1304</v>
      </c>
      <c r="G35" s="141">
        <v>6</v>
      </c>
      <c r="H35" s="140" t="s">
        <v>1303</v>
      </c>
      <c r="I35" s="84" t="s">
        <v>1410</v>
      </c>
      <c r="K35" s="84" t="s">
        <v>1409</v>
      </c>
    </row>
    <row r="36" spans="1:11" x14ac:dyDescent="0.65">
      <c r="A36" s="140" t="s">
        <v>128</v>
      </c>
      <c r="B36" s="140" t="s">
        <v>1415</v>
      </c>
      <c r="C36" s="140" t="s">
        <v>12</v>
      </c>
      <c r="D36" s="140" t="s">
        <v>13</v>
      </c>
      <c r="E36" s="140" t="s">
        <v>1334</v>
      </c>
      <c r="F36" s="140" t="s">
        <v>1335</v>
      </c>
      <c r="G36" s="141">
        <v>10</v>
      </c>
      <c r="H36" s="140" t="s">
        <v>1334</v>
      </c>
      <c r="I36" s="84" t="s">
        <v>1410</v>
      </c>
      <c r="K36" s="84" t="s">
        <v>1409</v>
      </c>
    </row>
    <row r="37" spans="1:11" x14ac:dyDescent="0.65">
      <c r="A37" s="140" t="s">
        <v>129</v>
      </c>
      <c r="B37" s="140" t="s">
        <v>1416</v>
      </c>
      <c r="C37" s="140" t="s">
        <v>12</v>
      </c>
      <c r="D37" s="140" t="s">
        <v>13</v>
      </c>
      <c r="E37" s="140" t="s">
        <v>1336</v>
      </c>
      <c r="F37" s="140" t="s">
        <v>1337</v>
      </c>
      <c r="G37" s="141">
        <v>10</v>
      </c>
      <c r="H37" s="140" t="s">
        <v>1336</v>
      </c>
      <c r="I37" s="84" t="s">
        <v>1410</v>
      </c>
      <c r="K37" s="84" t="s">
        <v>1409</v>
      </c>
    </row>
    <row r="38" spans="1:11" x14ac:dyDescent="0.65">
      <c r="A38" s="140" t="s">
        <v>85</v>
      </c>
      <c r="B38" s="140" t="s">
        <v>1417</v>
      </c>
      <c r="C38" s="140" t="s">
        <v>6</v>
      </c>
      <c r="D38" s="140" t="s">
        <v>7</v>
      </c>
      <c r="E38" s="140" t="s">
        <v>1313</v>
      </c>
      <c r="F38" s="140" t="s">
        <v>1314</v>
      </c>
      <c r="G38" s="141">
        <v>7</v>
      </c>
      <c r="H38" s="140" t="s">
        <v>1313</v>
      </c>
      <c r="I38" s="84" t="s">
        <v>1410</v>
      </c>
      <c r="K38" s="84" t="s">
        <v>1409</v>
      </c>
    </row>
    <row r="39" spans="1:11" x14ac:dyDescent="0.65">
      <c r="A39" s="140" t="s">
        <v>86</v>
      </c>
      <c r="B39" s="140" t="s">
        <v>1418</v>
      </c>
      <c r="C39" s="140" t="s">
        <v>6</v>
      </c>
      <c r="D39" s="140" t="s">
        <v>7</v>
      </c>
      <c r="E39" s="140" t="s">
        <v>1315</v>
      </c>
      <c r="F39" s="140" t="s">
        <v>1316</v>
      </c>
      <c r="G39" s="141">
        <v>7</v>
      </c>
      <c r="H39" s="140" t="s">
        <v>1315</v>
      </c>
      <c r="I39" s="84" t="s">
        <v>1410</v>
      </c>
      <c r="K39" s="84" t="s">
        <v>1409</v>
      </c>
    </row>
    <row r="40" spans="1:11" x14ac:dyDescent="0.65">
      <c r="A40" s="140" t="s">
        <v>87</v>
      </c>
      <c r="B40" s="140" t="s">
        <v>88</v>
      </c>
      <c r="C40" s="140" t="s">
        <v>6</v>
      </c>
      <c r="D40" s="140" t="s">
        <v>7</v>
      </c>
      <c r="E40" s="140" t="s">
        <v>1317</v>
      </c>
      <c r="F40" s="140" t="s">
        <v>669</v>
      </c>
      <c r="G40" s="141">
        <v>7</v>
      </c>
      <c r="H40" s="140" t="s">
        <v>1317</v>
      </c>
      <c r="I40" s="84" t="s">
        <v>1410</v>
      </c>
      <c r="K40" s="84" t="s">
        <v>1409</v>
      </c>
    </row>
    <row r="41" spans="1:11" x14ac:dyDescent="0.65">
      <c r="A41" s="140" t="s">
        <v>89</v>
      </c>
      <c r="B41" s="140" t="s">
        <v>90</v>
      </c>
      <c r="C41" s="140" t="s">
        <v>6</v>
      </c>
      <c r="D41" s="140" t="s">
        <v>7</v>
      </c>
      <c r="E41" s="140" t="s">
        <v>1317</v>
      </c>
      <c r="F41" s="140" t="s">
        <v>669</v>
      </c>
      <c r="G41" s="141">
        <v>7</v>
      </c>
      <c r="H41" s="140" t="s">
        <v>1317</v>
      </c>
      <c r="I41" s="84" t="s">
        <v>1410</v>
      </c>
      <c r="K41" s="84" t="s">
        <v>1409</v>
      </c>
    </row>
    <row r="42" spans="1:11" x14ac:dyDescent="0.65">
      <c r="A42" s="140" t="s">
        <v>130</v>
      </c>
      <c r="B42" s="140" t="s">
        <v>1419</v>
      </c>
      <c r="C42" s="140" t="s">
        <v>12</v>
      </c>
      <c r="D42" s="140" t="s">
        <v>13</v>
      </c>
      <c r="E42" s="140" t="s">
        <v>1334</v>
      </c>
      <c r="F42" s="140" t="s">
        <v>1335</v>
      </c>
      <c r="G42" s="141">
        <v>10</v>
      </c>
      <c r="H42" s="140" t="s">
        <v>1334</v>
      </c>
      <c r="I42" s="84" t="s">
        <v>1410</v>
      </c>
      <c r="K42" s="84" t="s">
        <v>1409</v>
      </c>
    </row>
    <row r="43" spans="1:11" x14ac:dyDescent="0.65">
      <c r="A43" s="140" t="s">
        <v>131</v>
      </c>
      <c r="B43" s="140" t="s">
        <v>1420</v>
      </c>
      <c r="C43" s="140" t="s">
        <v>12</v>
      </c>
      <c r="D43" s="140" t="s">
        <v>13</v>
      </c>
      <c r="E43" s="140" t="s">
        <v>1336</v>
      </c>
      <c r="F43" s="140" t="s">
        <v>1337</v>
      </c>
      <c r="G43" s="141">
        <v>10</v>
      </c>
      <c r="H43" s="140" t="s">
        <v>1336</v>
      </c>
      <c r="I43" s="84" t="s">
        <v>1410</v>
      </c>
      <c r="K43" s="84" t="s">
        <v>1409</v>
      </c>
    </row>
    <row r="44" spans="1:11" x14ac:dyDescent="0.65">
      <c r="A44" s="140" t="s">
        <v>78</v>
      </c>
      <c r="B44" s="140" t="s">
        <v>1421</v>
      </c>
      <c r="C44" s="140" t="s">
        <v>1305</v>
      </c>
      <c r="D44" s="140" t="s">
        <v>731</v>
      </c>
      <c r="E44" s="140" t="s">
        <v>1306</v>
      </c>
      <c r="F44" s="140" t="s">
        <v>1307</v>
      </c>
      <c r="G44" s="141">
        <v>162</v>
      </c>
      <c r="H44" s="140" t="s">
        <v>1306</v>
      </c>
      <c r="I44" s="84" t="s">
        <v>1410</v>
      </c>
      <c r="K44" s="84" t="s">
        <v>1409</v>
      </c>
    </row>
    <row r="45" spans="1:11" x14ac:dyDescent="0.65">
      <c r="A45" s="140" t="s">
        <v>79</v>
      </c>
      <c r="B45" s="140" t="s">
        <v>1422</v>
      </c>
      <c r="C45" s="140" t="s">
        <v>1305</v>
      </c>
      <c r="D45" s="140" t="s">
        <v>731</v>
      </c>
      <c r="E45" s="140" t="s">
        <v>1308</v>
      </c>
      <c r="F45" s="140" t="s">
        <v>1309</v>
      </c>
      <c r="G45" s="141">
        <v>162</v>
      </c>
      <c r="H45" s="140" t="s">
        <v>1308</v>
      </c>
      <c r="I45" s="84" t="s">
        <v>1410</v>
      </c>
      <c r="K45" s="84" t="s">
        <v>1409</v>
      </c>
    </row>
    <row r="46" spans="1:11" x14ac:dyDescent="0.65">
      <c r="A46" s="140" t="s">
        <v>80</v>
      </c>
      <c r="B46" s="140" t="s">
        <v>81</v>
      </c>
      <c r="C46" s="140" t="s">
        <v>1305</v>
      </c>
      <c r="D46" s="140" t="s">
        <v>731</v>
      </c>
      <c r="E46" s="140" t="s">
        <v>1310</v>
      </c>
      <c r="F46" s="140" t="s">
        <v>670</v>
      </c>
      <c r="G46" s="141">
        <v>162</v>
      </c>
      <c r="H46" s="140" t="s">
        <v>1310</v>
      </c>
      <c r="I46" s="84" t="s">
        <v>1410</v>
      </c>
      <c r="K46" s="84" t="s">
        <v>1409</v>
      </c>
    </row>
    <row r="47" spans="1:11" x14ac:dyDescent="0.65">
      <c r="A47" s="140" t="s">
        <v>82</v>
      </c>
      <c r="B47" s="140" t="s">
        <v>83</v>
      </c>
      <c r="C47" s="140" t="s">
        <v>1305</v>
      </c>
      <c r="D47" s="140" t="s">
        <v>731</v>
      </c>
      <c r="E47" s="140" t="s">
        <v>1310</v>
      </c>
      <c r="F47" s="140" t="s">
        <v>670</v>
      </c>
      <c r="G47" s="141">
        <v>162</v>
      </c>
      <c r="H47" s="140" t="s">
        <v>1310</v>
      </c>
      <c r="I47" s="84" t="s">
        <v>1410</v>
      </c>
      <c r="K47" s="84" t="s">
        <v>1409</v>
      </c>
    </row>
    <row r="48" spans="1:11" x14ac:dyDescent="0.65">
      <c r="A48" s="140" t="s">
        <v>847</v>
      </c>
      <c r="B48" s="140" t="s">
        <v>848</v>
      </c>
      <c r="C48" s="140" t="s">
        <v>1305</v>
      </c>
      <c r="D48" s="140" t="s">
        <v>731</v>
      </c>
      <c r="E48" s="140" t="s">
        <v>1310</v>
      </c>
      <c r="F48" s="140" t="s">
        <v>670</v>
      </c>
      <c r="G48" s="141">
        <v>162</v>
      </c>
      <c r="H48" s="140" t="s">
        <v>1310</v>
      </c>
      <c r="I48" s="84" t="s">
        <v>1410</v>
      </c>
      <c r="K48" s="84" t="s">
        <v>1412</v>
      </c>
    </row>
    <row r="49" spans="1:11" x14ac:dyDescent="0.65">
      <c r="A49" s="140" t="s">
        <v>849</v>
      </c>
      <c r="B49" s="140" t="s">
        <v>850</v>
      </c>
      <c r="C49" s="140" t="s">
        <v>1305</v>
      </c>
      <c r="D49" s="140" t="s">
        <v>731</v>
      </c>
      <c r="E49" s="140" t="s">
        <v>1308</v>
      </c>
      <c r="F49" s="140" t="s">
        <v>1309</v>
      </c>
      <c r="G49" s="141">
        <v>162</v>
      </c>
      <c r="H49" s="140" t="s">
        <v>1308</v>
      </c>
      <c r="I49" s="84" t="s">
        <v>1410</v>
      </c>
      <c r="K49" s="84" t="s">
        <v>1412</v>
      </c>
    </row>
    <row r="50" spans="1:11" x14ac:dyDescent="0.65">
      <c r="A50" s="140" t="s">
        <v>851</v>
      </c>
      <c r="B50" s="140" t="s">
        <v>852</v>
      </c>
      <c r="C50" s="140" t="s">
        <v>1305</v>
      </c>
      <c r="D50" s="140" t="s">
        <v>731</v>
      </c>
      <c r="E50" s="140" t="s">
        <v>1310</v>
      </c>
      <c r="F50" s="140" t="s">
        <v>670</v>
      </c>
      <c r="G50" s="141">
        <v>162</v>
      </c>
      <c r="H50" s="140" t="s">
        <v>1310</v>
      </c>
      <c r="I50" s="84" t="s">
        <v>1410</v>
      </c>
      <c r="K50" s="84" t="s">
        <v>1412</v>
      </c>
    </row>
    <row r="51" spans="1:11" x14ac:dyDescent="0.65">
      <c r="A51" s="140" t="s">
        <v>853</v>
      </c>
      <c r="B51" s="140" t="s">
        <v>854</v>
      </c>
      <c r="C51" s="140" t="s">
        <v>1305</v>
      </c>
      <c r="D51" s="140" t="s">
        <v>731</v>
      </c>
      <c r="E51" s="140" t="s">
        <v>1310</v>
      </c>
      <c r="F51" s="140" t="s">
        <v>670</v>
      </c>
      <c r="G51" s="141">
        <v>162</v>
      </c>
      <c r="H51" s="140" t="s">
        <v>1310</v>
      </c>
      <c r="I51" s="84" t="s">
        <v>1410</v>
      </c>
      <c r="K51" s="84" t="s">
        <v>1412</v>
      </c>
    </row>
    <row r="52" spans="1:11" x14ac:dyDescent="0.65">
      <c r="A52" s="140" t="s">
        <v>855</v>
      </c>
      <c r="B52" s="140" t="s">
        <v>856</v>
      </c>
      <c r="C52" s="140" t="s">
        <v>1305</v>
      </c>
      <c r="D52" s="140" t="s">
        <v>731</v>
      </c>
      <c r="E52" s="140" t="s">
        <v>1310</v>
      </c>
      <c r="F52" s="140" t="s">
        <v>670</v>
      </c>
      <c r="G52" s="141">
        <v>162</v>
      </c>
      <c r="H52" s="140" t="s">
        <v>1310</v>
      </c>
      <c r="I52" s="84" t="s">
        <v>1410</v>
      </c>
      <c r="K52" s="84" t="s">
        <v>1412</v>
      </c>
    </row>
    <row r="53" spans="1:11" x14ac:dyDescent="0.65">
      <c r="A53" s="140" t="s">
        <v>857</v>
      </c>
      <c r="B53" s="140" t="s">
        <v>858</v>
      </c>
      <c r="C53" s="140" t="s">
        <v>1305</v>
      </c>
      <c r="D53" s="140" t="s">
        <v>731</v>
      </c>
      <c r="E53" s="140" t="s">
        <v>1308</v>
      </c>
      <c r="F53" s="140" t="s">
        <v>1309</v>
      </c>
      <c r="G53" s="141">
        <v>162</v>
      </c>
      <c r="H53" s="140" t="s">
        <v>1308</v>
      </c>
      <c r="I53" s="84" t="s">
        <v>1410</v>
      </c>
      <c r="K53" s="84" t="s">
        <v>1412</v>
      </c>
    </row>
    <row r="54" spans="1:11" x14ac:dyDescent="0.65">
      <c r="A54" s="140" t="s">
        <v>859</v>
      </c>
      <c r="B54" s="140" t="s">
        <v>860</v>
      </c>
      <c r="C54" s="140" t="s">
        <v>1305</v>
      </c>
      <c r="D54" s="140" t="s">
        <v>731</v>
      </c>
      <c r="E54" s="140" t="s">
        <v>1310</v>
      </c>
      <c r="F54" s="140" t="s">
        <v>670</v>
      </c>
      <c r="G54" s="141">
        <v>162</v>
      </c>
      <c r="H54" s="140" t="s">
        <v>1310</v>
      </c>
      <c r="I54" s="84" t="s">
        <v>1410</v>
      </c>
      <c r="K54" s="84" t="s">
        <v>1412</v>
      </c>
    </row>
    <row r="55" spans="1:11" x14ac:dyDescent="0.65">
      <c r="A55" s="140" t="s">
        <v>861</v>
      </c>
      <c r="B55" s="140" t="s">
        <v>862</v>
      </c>
      <c r="C55" s="140" t="s">
        <v>1305</v>
      </c>
      <c r="D55" s="140" t="s">
        <v>731</v>
      </c>
      <c r="E55" s="140" t="s">
        <v>1310</v>
      </c>
      <c r="F55" s="140" t="s">
        <v>670</v>
      </c>
      <c r="G55" s="141">
        <v>162</v>
      </c>
      <c r="H55" s="140" t="s">
        <v>1310</v>
      </c>
      <c r="I55" s="84" t="s">
        <v>1410</v>
      </c>
      <c r="K55" s="84" t="s">
        <v>1412</v>
      </c>
    </row>
    <row r="56" spans="1:11" x14ac:dyDescent="0.65">
      <c r="A56" s="140" t="s">
        <v>45</v>
      </c>
      <c r="B56" s="140" t="s">
        <v>1423</v>
      </c>
      <c r="C56" s="140" t="s">
        <v>0</v>
      </c>
      <c r="D56" s="140" t="s">
        <v>1</v>
      </c>
      <c r="E56" s="140" t="s">
        <v>1293</v>
      </c>
      <c r="F56" s="140" t="s">
        <v>1294</v>
      </c>
      <c r="G56" s="141">
        <v>4</v>
      </c>
      <c r="H56" s="140" t="s">
        <v>1293</v>
      </c>
      <c r="I56" s="84" t="s">
        <v>1410</v>
      </c>
      <c r="K56" s="84" t="s">
        <v>1409</v>
      </c>
    </row>
    <row r="57" spans="1:11" x14ac:dyDescent="0.65">
      <c r="A57" s="140" t="s">
        <v>46</v>
      </c>
      <c r="B57" s="140" t="s">
        <v>1424</v>
      </c>
      <c r="C57" s="140" t="s">
        <v>0</v>
      </c>
      <c r="D57" s="140" t="s">
        <v>1</v>
      </c>
      <c r="E57" s="140" t="s">
        <v>1295</v>
      </c>
      <c r="F57" s="140" t="s">
        <v>1296</v>
      </c>
      <c r="G57" s="141">
        <v>4</v>
      </c>
      <c r="H57" s="140" t="s">
        <v>1295</v>
      </c>
      <c r="I57" s="84" t="s">
        <v>1410</v>
      </c>
      <c r="K57" s="84" t="s">
        <v>1409</v>
      </c>
    </row>
    <row r="58" spans="1:11" x14ac:dyDescent="0.65">
      <c r="A58" s="140" t="s">
        <v>47</v>
      </c>
      <c r="B58" s="140" t="s">
        <v>1425</v>
      </c>
      <c r="C58" s="140" t="s">
        <v>0</v>
      </c>
      <c r="D58" s="140" t="s">
        <v>1</v>
      </c>
      <c r="E58" s="140" t="s">
        <v>1293</v>
      </c>
      <c r="F58" s="140" t="s">
        <v>1294</v>
      </c>
      <c r="G58" s="141">
        <v>4</v>
      </c>
      <c r="H58" s="140" t="s">
        <v>1293</v>
      </c>
      <c r="I58" s="84" t="s">
        <v>1410</v>
      </c>
      <c r="K58" s="84" t="s">
        <v>1409</v>
      </c>
    </row>
    <row r="59" spans="1:11" x14ac:dyDescent="0.65">
      <c r="A59" s="140" t="s">
        <v>1018</v>
      </c>
      <c r="B59" s="140" t="s">
        <v>1019</v>
      </c>
      <c r="C59" s="140" t="s">
        <v>0</v>
      </c>
      <c r="D59" s="140" t="s">
        <v>1</v>
      </c>
      <c r="E59" s="140" t="s">
        <v>1295</v>
      </c>
      <c r="F59" s="140" t="s">
        <v>1296</v>
      </c>
      <c r="G59" s="141">
        <v>4</v>
      </c>
      <c r="H59" s="140" t="s">
        <v>1295</v>
      </c>
      <c r="I59" s="84" t="s">
        <v>1408</v>
      </c>
      <c r="J59" s="84">
        <v>42643</v>
      </c>
      <c r="K59" s="84" t="s">
        <v>1409</v>
      </c>
    </row>
    <row r="60" spans="1:11" x14ac:dyDescent="0.65">
      <c r="A60" s="140" t="s">
        <v>48</v>
      </c>
      <c r="B60" s="140" t="s">
        <v>1426</v>
      </c>
      <c r="C60" s="140" t="s">
        <v>0</v>
      </c>
      <c r="D60" s="140" t="s">
        <v>1</v>
      </c>
      <c r="E60" s="140" t="s">
        <v>1293</v>
      </c>
      <c r="F60" s="140" t="s">
        <v>1294</v>
      </c>
      <c r="G60" s="141">
        <v>4</v>
      </c>
      <c r="H60" s="140" t="s">
        <v>1293</v>
      </c>
      <c r="I60" s="84" t="s">
        <v>1410</v>
      </c>
      <c r="K60" s="84" t="s">
        <v>1409</v>
      </c>
    </row>
    <row r="61" spans="1:11" x14ac:dyDescent="0.65">
      <c r="A61" s="140" t="s">
        <v>1020</v>
      </c>
      <c r="B61" s="140" t="s">
        <v>1021</v>
      </c>
      <c r="C61" s="140" t="s">
        <v>0</v>
      </c>
      <c r="D61" s="140" t="s">
        <v>1</v>
      </c>
      <c r="E61" s="140" t="s">
        <v>1295</v>
      </c>
      <c r="F61" s="140" t="s">
        <v>1296</v>
      </c>
      <c r="G61" s="141">
        <v>4</v>
      </c>
      <c r="H61" s="140" t="s">
        <v>1295</v>
      </c>
      <c r="I61" s="84" t="s">
        <v>1408</v>
      </c>
      <c r="J61" s="84">
        <v>42643</v>
      </c>
      <c r="K61" s="84" t="s">
        <v>1409</v>
      </c>
    </row>
    <row r="62" spans="1:11" x14ac:dyDescent="0.65">
      <c r="A62" s="140" t="s">
        <v>49</v>
      </c>
      <c r="B62" s="140" t="s">
        <v>1427</v>
      </c>
      <c r="C62" s="140" t="s">
        <v>0</v>
      </c>
      <c r="D62" s="140" t="s">
        <v>1</v>
      </c>
      <c r="E62" s="140" t="s">
        <v>1293</v>
      </c>
      <c r="F62" s="140" t="s">
        <v>1294</v>
      </c>
      <c r="G62" s="141">
        <v>4</v>
      </c>
      <c r="H62" s="140" t="s">
        <v>1293</v>
      </c>
      <c r="I62" s="84" t="s">
        <v>1410</v>
      </c>
      <c r="K62" s="84" t="s">
        <v>1409</v>
      </c>
    </row>
    <row r="63" spans="1:11" x14ac:dyDescent="0.65">
      <c r="A63" s="140" t="s">
        <v>1022</v>
      </c>
      <c r="B63" s="140" t="s">
        <v>1023</v>
      </c>
      <c r="C63" s="140" t="s">
        <v>0</v>
      </c>
      <c r="D63" s="140" t="s">
        <v>1</v>
      </c>
      <c r="E63" s="140" t="s">
        <v>1295</v>
      </c>
      <c r="F63" s="140" t="s">
        <v>1296</v>
      </c>
      <c r="G63" s="141">
        <v>4</v>
      </c>
      <c r="H63" s="140" t="s">
        <v>1295</v>
      </c>
      <c r="I63" s="84" t="s">
        <v>1408</v>
      </c>
      <c r="J63" s="84">
        <v>42643</v>
      </c>
      <c r="K63" s="84" t="s">
        <v>1409</v>
      </c>
    </row>
    <row r="64" spans="1:11" x14ac:dyDescent="0.65">
      <c r="A64" s="140" t="s">
        <v>215</v>
      </c>
      <c r="B64" s="140" t="s">
        <v>216</v>
      </c>
      <c r="C64" s="140" t="s">
        <v>18</v>
      </c>
      <c r="D64" s="140" t="s">
        <v>690</v>
      </c>
      <c r="E64" s="140" t="s">
        <v>1342</v>
      </c>
      <c r="F64" s="140" t="s">
        <v>674</v>
      </c>
      <c r="G64" s="141">
        <v>33</v>
      </c>
      <c r="H64" s="140" t="s">
        <v>1342</v>
      </c>
      <c r="I64" s="84" t="s">
        <v>1410</v>
      </c>
      <c r="K64" s="84" t="s">
        <v>1409</v>
      </c>
    </row>
    <row r="65" spans="1:11" x14ac:dyDescent="0.65">
      <c r="A65" s="140" t="s">
        <v>50</v>
      </c>
      <c r="B65" s="140" t="s">
        <v>1428</v>
      </c>
      <c r="C65" s="140" t="s">
        <v>0</v>
      </c>
      <c r="D65" s="140" t="s">
        <v>1</v>
      </c>
      <c r="E65" s="140" t="s">
        <v>1297</v>
      </c>
      <c r="F65" s="140" t="s">
        <v>668</v>
      </c>
      <c r="G65" s="141">
        <v>4</v>
      </c>
      <c r="H65" s="140" t="s">
        <v>1297</v>
      </c>
      <c r="I65" s="84" t="s">
        <v>1410</v>
      </c>
      <c r="K65" s="84" t="s">
        <v>1409</v>
      </c>
    </row>
    <row r="66" spans="1:11" x14ac:dyDescent="0.65">
      <c r="A66" s="140" t="s">
        <v>51</v>
      </c>
      <c r="B66" s="140" t="s">
        <v>1429</v>
      </c>
      <c r="C66" s="140" t="s">
        <v>0</v>
      </c>
      <c r="D66" s="140" t="s">
        <v>1</v>
      </c>
      <c r="E66" s="140" t="s">
        <v>1298</v>
      </c>
      <c r="F66" s="140" t="s">
        <v>1299</v>
      </c>
      <c r="G66" s="141">
        <v>4</v>
      </c>
      <c r="H66" s="140" t="s">
        <v>1298</v>
      </c>
      <c r="I66" s="84" t="s">
        <v>1410</v>
      </c>
      <c r="K66" s="84" t="s">
        <v>1409</v>
      </c>
    </row>
    <row r="67" spans="1:11" x14ac:dyDescent="0.65">
      <c r="A67" s="140" t="s">
        <v>1024</v>
      </c>
      <c r="B67" s="140" t="s">
        <v>1025</v>
      </c>
      <c r="C67" s="140" t="s">
        <v>0</v>
      </c>
      <c r="D67" s="140" t="s">
        <v>1</v>
      </c>
      <c r="E67" s="140" t="s">
        <v>1297</v>
      </c>
      <c r="F67" s="140" t="s">
        <v>668</v>
      </c>
      <c r="G67" s="141">
        <v>4</v>
      </c>
      <c r="H67" s="140" t="s">
        <v>1297</v>
      </c>
      <c r="I67" s="84" t="s">
        <v>1408</v>
      </c>
      <c r="J67" s="84">
        <v>42643</v>
      </c>
      <c r="K67" s="84" t="s">
        <v>1409</v>
      </c>
    </row>
    <row r="68" spans="1:11" x14ac:dyDescent="0.65">
      <c r="A68" s="140" t="s">
        <v>52</v>
      </c>
      <c r="B68" s="140" t="s">
        <v>1430</v>
      </c>
      <c r="C68" s="140" t="s">
        <v>0</v>
      </c>
      <c r="D68" s="140" t="s">
        <v>1</v>
      </c>
      <c r="E68" s="140" t="s">
        <v>1293</v>
      </c>
      <c r="F68" s="140" t="s">
        <v>1294</v>
      </c>
      <c r="G68" s="141">
        <v>4</v>
      </c>
      <c r="H68" s="140" t="s">
        <v>1293</v>
      </c>
      <c r="I68" s="84" t="s">
        <v>1410</v>
      </c>
      <c r="K68" s="84" t="s">
        <v>1409</v>
      </c>
    </row>
    <row r="69" spans="1:11" x14ac:dyDescent="0.65">
      <c r="A69" s="140" t="s">
        <v>1026</v>
      </c>
      <c r="B69" s="140" t="s">
        <v>1027</v>
      </c>
      <c r="C69" s="140" t="s">
        <v>0</v>
      </c>
      <c r="D69" s="140" t="s">
        <v>1</v>
      </c>
      <c r="E69" s="140" t="s">
        <v>1298</v>
      </c>
      <c r="F69" s="140" t="s">
        <v>1299</v>
      </c>
      <c r="G69" s="141">
        <v>4</v>
      </c>
      <c r="H69" s="140" t="s">
        <v>1298</v>
      </c>
      <c r="I69" s="84" t="s">
        <v>1408</v>
      </c>
      <c r="J69" s="84">
        <v>42643</v>
      </c>
      <c r="K69" s="84" t="s">
        <v>1409</v>
      </c>
    </row>
    <row r="70" spans="1:11" x14ac:dyDescent="0.65">
      <c r="A70" s="140" t="s">
        <v>1028</v>
      </c>
      <c r="B70" s="140" t="s">
        <v>1029</v>
      </c>
      <c r="C70" s="140" t="s">
        <v>2</v>
      </c>
      <c r="D70" s="140" t="s">
        <v>3</v>
      </c>
      <c r="E70" s="140" t="s">
        <v>1300</v>
      </c>
      <c r="F70" s="140" t="s">
        <v>3</v>
      </c>
      <c r="G70" s="141">
        <v>5</v>
      </c>
      <c r="H70" s="140" t="s">
        <v>1300</v>
      </c>
      <c r="I70" s="84" t="s">
        <v>1408</v>
      </c>
      <c r="J70" s="84">
        <v>42643</v>
      </c>
      <c r="K70" s="84" t="s">
        <v>1409</v>
      </c>
    </row>
    <row r="71" spans="1:11" x14ac:dyDescent="0.65">
      <c r="A71" s="140" t="s">
        <v>53</v>
      </c>
      <c r="B71" s="140" t="s">
        <v>54</v>
      </c>
      <c r="C71" s="140" t="s">
        <v>0</v>
      </c>
      <c r="D71" s="140" t="s">
        <v>1</v>
      </c>
      <c r="E71" s="140" t="s">
        <v>1298</v>
      </c>
      <c r="F71" s="140" t="s">
        <v>1299</v>
      </c>
      <c r="G71" s="141">
        <v>4</v>
      </c>
      <c r="H71" s="140" t="s">
        <v>1298</v>
      </c>
      <c r="I71" s="84" t="s">
        <v>1410</v>
      </c>
      <c r="K71" s="84" t="s">
        <v>1409</v>
      </c>
    </row>
    <row r="72" spans="1:11" x14ac:dyDescent="0.65">
      <c r="A72" s="140" t="s">
        <v>55</v>
      </c>
      <c r="B72" s="140" t="s">
        <v>1431</v>
      </c>
      <c r="C72" s="140" t="s">
        <v>0</v>
      </c>
      <c r="D72" s="140" t="s">
        <v>1</v>
      </c>
      <c r="E72" s="140" t="s">
        <v>1298</v>
      </c>
      <c r="F72" s="140" t="s">
        <v>1299</v>
      </c>
      <c r="G72" s="141">
        <v>4</v>
      </c>
      <c r="H72" s="140" t="s">
        <v>1298</v>
      </c>
      <c r="I72" s="84" t="s">
        <v>1410</v>
      </c>
      <c r="K72" s="84" t="s">
        <v>1409</v>
      </c>
    </row>
    <row r="73" spans="1:11" x14ac:dyDescent="0.65">
      <c r="A73" s="140" t="s">
        <v>56</v>
      </c>
      <c r="B73" s="140" t="s">
        <v>57</v>
      </c>
      <c r="C73" s="140" t="s">
        <v>0</v>
      </c>
      <c r="D73" s="140" t="s">
        <v>1</v>
      </c>
      <c r="E73" s="140" t="s">
        <v>1298</v>
      </c>
      <c r="F73" s="140" t="s">
        <v>1299</v>
      </c>
      <c r="G73" s="141">
        <v>4</v>
      </c>
      <c r="H73" s="140" t="s">
        <v>1298</v>
      </c>
      <c r="I73" s="84" t="s">
        <v>1410</v>
      </c>
      <c r="K73" s="84" t="s">
        <v>1409</v>
      </c>
    </row>
    <row r="74" spans="1:11" x14ac:dyDescent="0.65">
      <c r="A74" s="140" t="s">
        <v>58</v>
      </c>
      <c r="B74" s="140" t="s">
        <v>1432</v>
      </c>
      <c r="C74" s="140" t="s">
        <v>0</v>
      </c>
      <c r="D74" s="140" t="s">
        <v>1</v>
      </c>
      <c r="E74" s="140" t="s">
        <v>1297</v>
      </c>
      <c r="F74" s="140" t="s">
        <v>668</v>
      </c>
      <c r="G74" s="141">
        <v>4</v>
      </c>
      <c r="H74" s="140" t="s">
        <v>1297</v>
      </c>
      <c r="I74" s="84" t="s">
        <v>1410</v>
      </c>
      <c r="K74" s="84" t="s">
        <v>1409</v>
      </c>
    </row>
    <row r="75" spans="1:11" x14ac:dyDescent="0.65">
      <c r="A75" s="140" t="s">
        <v>59</v>
      </c>
      <c r="B75" s="140" t="s">
        <v>1433</v>
      </c>
      <c r="C75" s="140" t="s">
        <v>0</v>
      </c>
      <c r="D75" s="140" t="s">
        <v>1</v>
      </c>
      <c r="E75" s="140" t="s">
        <v>1297</v>
      </c>
      <c r="F75" s="140" t="s">
        <v>668</v>
      </c>
      <c r="G75" s="141">
        <v>4</v>
      </c>
      <c r="H75" s="140" t="s">
        <v>1297</v>
      </c>
      <c r="I75" s="84" t="s">
        <v>1410</v>
      </c>
      <c r="K75" s="84" t="s">
        <v>1409</v>
      </c>
    </row>
    <row r="76" spans="1:11" x14ac:dyDescent="0.65">
      <c r="A76" s="140" t="s">
        <v>60</v>
      </c>
      <c r="B76" s="140" t="s">
        <v>1434</v>
      </c>
      <c r="C76" s="140" t="s">
        <v>0</v>
      </c>
      <c r="D76" s="140" t="s">
        <v>1</v>
      </c>
      <c r="E76" s="140" t="s">
        <v>1297</v>
      </c>
      <c r="F76" s="140" t="s">
        <v>668</v>
      </c>
      <c r="G76" s="141">
        <v>4</v>
      </c>
      <c r="H76" s="140" t="s">
        <v>1297</v>
      </c>
      <c r="I76" s="84" t="s">
        <v>1410</v>
      </c>
      <c r="K76" s="84" t="s">
        <v>1409</v>
      </c>
    </row>
    <row r="77" spans="1:11" x14ac:dyDescent="0.65">
      <c r="A77" s="140" t="s">
        <v>1030</v>
      </c>
      <c r="B77" s="140" t="s">
        <v>1031</v>
      </c>
      <c r="C77" s="140" t="s">
        <v>0</v>
      </c>
      <c r="D77" s="140" t="s">
        <v>1</v>
      </c>
      <c r="E77" s="140" t="s">
        <v>1297</v>
      </c>
      <c r="F77" s="140" t="s">
        <v>668</v>
      </c>
      <c r="G77" s="141">
        <v>4</v>
      </c>
      <c r="H77" s="140" t="s">
        <v>1297</v>
      </c>
      <c r="I77" s="84" t="s">
        <v>1408</v>
      </c>
      <c r="J77" s="84">
        <v>42643</v>
      </c>
      <c r="K77" s="84" t="s">
        <v>1409</v>
      </c>
    </row>
    <row r="78" spans="1:11" x14ac:dyDescent="0.65">
      <c r="A78" s="140" t="s">
        <v>1032</v>
      </c>
      <c r="B78" s="140" t="s">
        <v>1033</v>
      </c>
      <c r="C78" s="140" t="s">
        <v>0</v>
      </c>
      <c r="D78" s="140" t="s">
        <v>1</v>
      </c>
      <c r="E78" s="140" t="s">
        <v>1297</v>
      </c>
      <c r="F78" s="140" t="s">
        <v>668</v>
      </c>
      <c r="G78" s="141">
        <v>4</v>
      </c>
      <c r="H78" s="140" t="s">
        <v>1297</v>
      </c>
      <c r="I78" s="84" t="s">
        <v>1408</v>
      </c>
      <c r="J78" s="84">
        <v>42643</v>
      </c>
      <c r="K78" s="84" t="s">
        <v>1409</v>
      </c>
    </row>
    <row r="79" spans="1:11" x14ac:dyDescent="0.65">
      <c r="A79" s="140" t="s">
        <v>1034</v>
      </c>
      <c r="B79" s="140" t="s">
        <v>1035</v>
      </c>
      <c r="C79" s="140" t="s">
        <v>0</v>
      </c>
      <c r="D79" s="140" t="s">
        <v>1</v>
      </c>
      <c r="E79" s="140" t="s">
        <v>1297</v>
      </c>
      <c r="F79" s="140" t="s">
        <v>668</v>
      </c>
      <c r="G79" s="141">
        <v>4</v>
      </c>
      <c r="H79" s="140" t="s">
        <v>1297</v>
      </c>
      <c r="I79" s="84" t="s">
        <v>1408</v>
      </c>
      <c r="J79" s="84">
        <v>42643</v>
      </c>
      <c r="K79" s="84" t="s">
        <v>1409</v>
      </c>
    </row>
    <row r="80" spans="1:11" x14ac:dyDescent="0.65">
      <c r="A80" s="140" t="s">
        <v>1036</v>
      </c>
      <c r="B80" s="140" t="s">
        <v>1037</v>
      </c>
      <c r="C80" s="140" t="s">
        <v>0</v>
      </c>
      <c r="D80" s="140" t="s">
        <v>1</v>
      </c>
      <c r="E80" s="140" t="s">
        <v>1297</v>
      </c>
      <c r="F80" s="140" t="s">
        <v>668</v>
      </c>
      <c r="G80" s="141">
        <v>4</v>
      </c>
      <c r="H80" s="140" t="s">
        <v>1297</v>
      </c>
      <c r="I80" s="84" t="s">
        <v>1408</v>
      </c>
      <c r="J80" s="84">
        <v>42643</v>
      </c>
      <c r="K80" s="84" t="s">
        <v>1409</v>
      </c>
    </row>
    <row r="81" spans="1:11" x14ac:dyDescent="0.65">
      <c r="A81" s="140" t="s">
        <v>1038</v>
      </c>
      <c r="B81" s="140" t="s">
        <v>1039</v>
      </c>
      <c r="C81" s="140" t="s">
        <v>0</v>
      </c>
      <c r="D81" s="140" t="s">
        <v>1</v>
      </c>
      <c r="E81" s="140" t="s">
        <v>1297</v>
      </c>
      <c r="F81" s="140" t="s">
        <v>668</v>
      </c>
      <c r="G81" s="141">
        <v>4</v>
      </c>
      <c r="H81" s="140" t="s">
        <v>1297</v>
      </c>
      <c r="I81" s="84" t="s">
        <v>1408</v>
      </c>
      <c r="J81" s="84">
        <v>42643</v>
      </c>
      <c r="K81" s="84" t="s">
        <v>1409</v>
      </c>
    </row>
    <row r="82" spans="1:11" x14ac:dyDescent="0.65">
      <c r="A82" s="140" t="s">
        <v>1040</v>
      </c>
      <c r="B82" s="140" t="s">
        <v>1041</v>
      </c>
      <c r="C82" s="140" t="s">
        <v>0</v>
      </c>
      <c r="D82" s="140" t="s">
        <v>1</v>
      </c>
      <c r="E82" s="140" t="s">
        <v>1297</v>
      </c>
      <c r="F82" s="140" t="s">
        <v>668</v>
      </c>
      <c r="G82" s="141">
        <v>4</v>
      </c>
      <c r="H82" s="140" t="s">
        <v>1297</v>
      </c>
      <c r="I82" s="84" t="s">
        <v>1408</v>
      </c>
      <c r="J82" s="84">
        <v>42643</v>
      </c>
      <c r="K82" s="84" t="s">
        <v>1409</v>
      </c>
    </row>
    <row r="83" spans="1:11" x14ac:dyDescent="0.65">
      <c r="A83" s="140" t="s">
        <v>61</v>
      </c>
      <c r="B83" s="140" t="s">
        <v>1435</v>
      </c>
      <c r="C83" s="140" t="s">
        <v>0</v>
      </c>
      <c r="D83" s="140" t="s">
        <v>1</v>
      </c>
      <c r="E83" s="140" t="s">
        <v>1297</v>
      </c>
      <c r="F83" s="140" t="s">
        <v>668</v>
      </c>
      <c r="G83" s="141">
        <v>4</v>
      </c>
      <c r="H83" s="140" t="s">
        <v>1297</v>
      </c>
      <c r="I83" s="84" t="s">
        <v>1410</v>
      </c>
      <c r="K83" s="84" t="s">
        <v>1409</v>
      </c>
    </row>
    <row r="84" spans="1:11" x14ac:dyDescent="0.65">
      <c r="A84" s="140" t="s">
        <v>62</v>
      </c>
      <c r="B84" s="140" t="s">
        <v>1436</v>
      </c>
      <c r="C84" s="140" t="s">
        <v>0</v>
      </c>
      <c r="D84" s="140" t="s">
        <v>1</v>
      </c>
      <c r="E84" s="140" t="s">
        <v>1297</v>
      </c>
      <c r="F84" s="140" t="s">
        <v>668</v>
      </c>
      <c r="G84" s="141">
        <v>4</v>
      </c>
      <c r="H84" s="140" t="s">
        <v>1297</v>
      </c>
      <c r="I84" s="84" t="s">
        <v>1410</v>
      </c>
      <c r="K84" s="84" t="s">
        <v>1409</v>
      </c>
    </row>
    <row r="85" spans="1:11" x14ac:dyDescent="0.65">
      <c r="A85" s="140" t="s">
        <v>63</v>
      </c>
      <c r="B85" s="140" t="s">
        <v>1437</v>
      </c>
      <c r="C85" s="140" t="s">
        <v>0</v>
      </c>
      <c r="D85" s="140" t="s">
        <v>1</v>
      </c>
      <c r="E85" s="140" t="s">
        <v>1293</v>
      </c>
      <c r="F85" s="140" t="s">
        <v>1294</v>
      </c>
      <c r="G85" s="141">
        <v>4</v>
      </c>
      <c r="H85" s="140" t="s">
        <v>1293</v>
      </c>
      <c r="I85" s="84" t="s">
        <v>1410</v>
      </c>
      <c r="K85" s="84" t="s">
        <v>1409</v>
      </c>
    </row>
    <row r="86" spans="1:11" x14ac:dyDescent="0.65">
      <c r="A86" s="140" t="s">
        <v>64</v>
      </c>
      <c r="B86" s="140" t="s">
        <v>65</v>
      </c>
      <c r="C86" s="140" t="s">
        <v>0</v>
      </c>
      <c r="D86" s="140" t="s">
        <v>1</v>
      </c>
      <c r="E86" s="140" t="s">
        <v>1298</v>
      </c>
      <c r="F86" s="140" t="s">
        <v>1299</v>
      </c>
      <c r="G86" s="141">
        <v>4</v>
      </c>
      <c r="H86" s="140" t="s">
        <v>1298</v>
      </c>
      <c r="I86" s="84" t="s">
        <v>1410</v>
      </c>
      <c r="K86" s="84" t="s">
        <v>1409</v>
      </c>
    </row>
    <row r="87" spans="1:11" x14ac:dyDescent="0.65">
      <c r="A87" s="140" t="s">
        <v>66</v>
      </c>
      <c r="B87" s="140" t="s">
        <v>67</v>
      </c>
      <c r="C87" s="140" t="s">
        <v>0</v>
      </c>
      <c r="D87" s="140" t="s">
        <v>1</v>
      </c>
      <c r="E87" s="140" t="s">
        <v>1298</v>
      </c>
      <c r="F87" s="140" t="s">
        <v>1299</v>
      </c>
      <c r="G87" s="141">
        <v>4</v>
      </c>
      <c r="H87" s="140" t="s">
        <v>1298</v>
      </c>
      <c r="I87" s="84" t="s">
        <v>1410</v>
      </c>
      <c r="K87" s="84" t="s">
        <v>1409</v>
      </c>
    </row>
    <row r="88" spans="1:11" x14ac:dyDescent="0.65">
      <c r="A88" s="140" t="s">
        <v>68</v>
      </c>
      <c r="B88" s="140" t="s">
        <v>1438</v>
      </c>
      <c r="C88" s="140" t="s">
        <v>0</v>
      </c>
      <c r="D88" s="140" t="s">
        <v>1</v>
      </c>
      <c r="E88" s="140" t="s">
        <v>1293</v>
      </c>
      <c r="F88" s="140" t="s">
        <v>1294</v>
      </c>
      <c r="G88" s="141">
        <v>4</v>
      </c>
      <c r="H88" s="140" t="s">
        <v>1293</v>
      </c>
      <c r="I88" s="84" t="s">
        <v>1410</v>
      </c>
      <c r="K88" s="84" t="s">
        <v>1409</v>
      </c>
    </row>
    <row r="89" spans="1:11" x14ac:dyDescent="0.65">
      <c r="A89" s="140" t="s">
        <v>69</v>
      </c>
      <c r="B89" s="140" t="s">
        <v>1439</v>
      </c>
      <c r="C89" s="140" t="s">
        <v>0</v>
      </c>
      <c r="D89" s="140" t="s">
        <v>1</v>
      </c>
      <c r="E89" s="140" t="s">
        <v>1295</v>
      </c>
      <c r="F89" s="140" t="s">
        <v>1296</v>
      </c>
      <c r="G89" s="141">
        <v>4</v>
      </c>
      <c r="H89" s="140" t="s">
        <v>1295</v>
      </c>
      <c r="I89" s="84" t="s">
        <v>1410</v>
      </c>
      <c r="K89" s="84" t="s">
        <v>1409</v>
      </c>
    </row>
    <row r="90" spans="1:11" x14ac:dyDescent="0.65">
      <c r="A90" s="140" t="s">
        <v>70</v>
      </c>
      <c r="B90" s="140" t="s">
        <v>1440</v>
      </c>
      <c r="C90" s="140" t="s">
        <v>0</v>
      </c>
      <c r="D90" s="140" t="s">
        <v>1</v>
      </c>
      <c r="E90" s="140" t="s">
        <v>1293</v>
      </c>
      <c r="F90" s="140" t="s">
        <v>1294</v>
      </c>
      <c r="G90" s="141">
        <v>4</v>
      </c>
      <c r="H90" s="140" t="s">
        <v>1293</v>
      </c>
      <c r="I90" s="84" t="s">
        <v>1410</v>
      </c>
      <c r="K90" s="84" t="s">
        <v>1409</v>
      </c>
    </row>
    <row r="91" spans="1:11" x14ac:dyDescent="0.65">
      <c r="A91" s="140" t="s">
        <v>71</v>
      </c>
      <c r="B91" s="140" t="s">
        <v>1441</v>
      </c>
      <c r="C91" s="140" t="s">
        <v>0</v>
      </c>
      <c r="D91" s="140" t="s">
        <v>1</v>
      </c>
      <c r="E91" s="140" t="s">
        <v>1295</v>
      </c>
      <c r="F91" s="140" t="s">
        <v>1296</v>
      </c>
      <c r="G91" s="141">
        <v>4</v>
      </c>
      <c r="H91" s="140" t="s">
        <v>1295</v>
      </c>
      <c r="I91" s="84" t="s">
        <v>1410</v>
      </c>
      <c r="K91" s="84" t="s">
        <v>1409</v>
      </c>
    </row>
    <row r="92" spans="1:11" x14ac:dyDescent="0.65">
      <c r="A92" s="140" t="s">
        <v>72</v>
      </c>
      <c r="B92" s="140" t="s">
        <v>1442</v>
      </c>
      <c r="C92" s="140" t="s">
        <v>0</v>
      </c>
      <c r="D92" s="140" t="s">
        <v>1</v>
      </c>
      <c r="E92" s="140" t="s">
        <v>1293</v>
      </c>
      <c r="F92" s="140" t="s">
        <v>1294</v>
      </c>
      <c r="G92" s="141">
        <v>4</v>
      </c>
      <c r="H92" s="140" t="s">
        <v>1293</v>
      </c>
      <c r="I92" s="84" t="s">
        <v>1410</v>
      </c>
      <c r="K92" s="84" t="s">
        <v>1409</v>
      </c>
    </row>
    <row r="93" spans="1:11" x14ac:dyDescent="0.65">
      <c r="A93" s="140" t="s">
        <v>73</v>
      </c>
      <c r="B93" s="140" t="s">
        <v>1443</v>
      </c>
      <c r="C93" s="140" t="s">
        <v>0</v>
      </c>
      <c r="D93" s="140" t="s">
        <v>1</v>
      </c>
      <c r="E93" s="140" t="s">
        <v>1295</v>
      </c>
      <c r="F93" s="140" t="s">
        <v>1296</v>
      </c>
      <c r="G93" s="141">
        <v>4</v>
      </c>
      <c r="H93" s="140" t="s">
        <v>1295</v>
      </c>
      <c r="I93" s="84" t="s">
        <v>1410</v>
      </c>
      <c r="K93" s="84" t="s">
        <v>1409</v>
      </c>
    </row>
    <row r="94" spans="1:11" x14ac:dyDescent="0.65">
      <c r="A94" s="140" t="s">
        <v>1042</v>
      </c>
      <c r="B94" s="140" t="s">
        <v>1043</v>
      </c>
      <c r="C94" s="140" t="s">
        <v>0</v>
      </c>
      <c r="D94" s="140" t="s">
        <v>1</v>
      </c>
      <c r="E94" s="140" t="s">
        <v>1298</v>
      </c>
      <c r="F94" s="140" t="s">
        <v>1299</v>
      </c>
      <c r="G94" s="141">
        <v>4</v>
      </c>
      <c r="H94" s="140" t="s">
        <v>1298</v>
      </c>
      <c r="I94" s="84" t="s">
        <v>1408</v>
      </c>
      <c r="J94" s="84">
        <v>42643</v>
      </c>
      <c r="K94" s="84" t="s">
        <v>1409</v>
      </c>
    </row>
    <row r="95" spans="1:11" x14ac:dyDescent="0.65">
      <c r="A95" s="140" t="s">
        <v>74</v>
      </c>
      <c r="B95" s="140" t="s">
        <v>1444</v>
      </c>
      <c r="C95" s="140" t="s">
        <v>0</v>
      </c>
      <c r="D95" s="140" t="s">
        <v>1</v>
      </c>
      <c r="E95" s="140" t="s">
        <v>1298</v>
      </c>
      <c r="F95" s="140" t="s">
        <v>1299</v>
      </c>
      <c r="G95" s="141">
        <v>4</v>
      </c>
      <c r="H95" s="140" t="s">
        <v>1298</v>
      </c>
      <c r="I95" s="84" t="s">
        <v>1410</v>
      </c>
      <c r="K95" s="84" t="s">
        <v>1412</v>
      </c>
    </row>
    <row r="96" spans="1:11" x14ac:dyDescent="0.65">
      <c r="A96" s="140" t="s">
        <v>75</v>
      </c>
      <c r="B96" s="140" t="s">
        <v>1445</v>
      </c>
      <c r="C96" s="140" t="s">
        <v>0</v>
      </c>
      <c r="D96" s="140" t="s">
        <v>1</v>
      </c>
      <c r="E96" s="140" t="s">
        <v>1298</v>
      </c>
      <c r="F96" s="140" t="s">
        <v>1299</v>
      </c>
      <c r="G96" s="141">
        <v>4</v>
      </c>
      <c r="H96" s="140" t="s">
        <v>1298</v>
      </c>
      <c r="I96" s="84" t="s">
        <v>1410</v>
      </c>
      <c r="K96" s="84" t="s">
        <v>1412</v>
      </c>
    </row>
    <row r="97" spans="1:11" x14ac:dyDescent="0.65">
      <c r="A97" s="140" t="s">
        <v>863</v>
      </c>
      <c r="B97" s="140" t="s">
        <v>864</v>
      </c>
      <c r="C97" s="140" t="s">
        <v>0</v>
      </c>
      <c r="D97" s="140" t="s">
        <v>1</v>
      </c>
      <c r="E97" s="140" t="s">
        <v>1297</v>
      </c>
      <c r="F97" s="140" t="s">
        <v>668</v>
      </c>
      <c r="G97" s="141">
        <v>4</v>
      </c>
      <c r="H97" s="140" t="s">
        <v>1297</v>
      </c>
      <c r="I97" s="84" t="s">
        <v>1410</v>
      </c>
      <c r="K97" s="84" t="s">
        <v>1412</v>
      </c>
    </row>
    <row r="98" spans="1:11" x14ac:dyDescent="0.65">
      <c r="A98" s="140" t="s">
        <v>865</v>
      </c>
      <c r="B98" s="140" t="s">
        <v>866</v>
      </c>
      <c r="C98" s="140" t="s">
        <v>0</v>
      </c>
      <c r="D98" s="140" t="s">
        <v>1</v>
      </c>
      <c r="E98" s="140" t="s">
        <v>1297</v>
      </c>
      <c r="F98" s="140" t="s">
        <v>668</v>
      </c>
      <c r="G98" s="141">
        <v>4</v>
      </c>
      <c r="H98" s="140" t="s">
        <v>1297</v>
      </c>
      <c r="I98" s="84" t="s">
        <v>1410</v>
      </c>
      <c r="K98" s="84" t="s">
        <v>1412</v>
      </c>
    </row>
    <row r="99" spans="1:11" x14ac:dyDescent="0.65">
      <c r="A99" s="140" t="s">
        <v>867</v>
      </c>
      <c r="B99" s="140" t="s">
        <v>868</v>
      </c>
      <c r="C99" s="140" t="s">
        <v>0</v>
      </c>
      <c r="D99" s="140" t="s">
        <v>1</v>
      </c>
      <c r="E99" s="140" t="s">
        <v>1298</v>
      </c>
      <c r="F99" s="140" t="s">
        <v>1299</v>
      </c>
      <c r="G99" s="141">
        <v>4</v>
      </c>
      <c r="H99" s="140" t="s">
        <v>1298</v>
      </c>
      <c r="I99" s="84" t="s">
        <v>1410</v>
      </c>
      <c r="K99" s="84" t="s">
        <v>1412</v>
      </c>
    </row>
    <row r="100" spans="1:11" x14ac:dyDescent="0.65">
      <c r="A100" s="140" t="s">
        <v>869</v>
      </c>
      <c r="B100" s="140" t="s">
        <v>870</v>
      </c>
      <c r="C100" s="140" t="s">
        <v>0</v>
      </c>
      <c r="D100" s="140" t="s">
        <v>1</v>
      </c>
      <c r="E100" s="140" t="s">
        <v>1298</v>
      </c>
      <c r="F100" s="140" t="s">
        <v>1299</v>
      </c>
      <c r="G100" s="141">
        <v>4</v>
      </c>
      <c r="H100" s="140" t="s">
        <v>1298</v>
      </c>
      <c r="I100" s="84" t="s">
        <v>1410</v>
      </c>
      <c r="K100" s="84" t="s">
        <v>1412</v>
      </c>
    </row>
    <row r="101" spans="1:11" x14ac:dyDescent="0.65">
      <c r="A101" s="140" t="s">
        <v>871</v>
      </c>
      <c r="B101" s="140" t="s">
        <v>872</v>
      </c>
      <c r="C101" s="140" t="s">
        <v>0</v>
      </c>
      <c r="D101" s="140" t="s">
        <v>1</v>
      </c>
      <c r="E101" s="140" t="s">
        <v>1297</v>
      </c>
      <c r="F101" s="140" t="s">
        <v>668</v>
      </c>
      <c r="G101" s="141">
        <v>4</v>
      </c>
      <c r="H101" s="140" t="s">
        <v>1297</v>
      </c>
      <c r="I101" s="84" t="s">
        <v>1410</v>
      </c>
      <c r="K101" s="84" t="s">
        <v>1412</v>
      </c>
    </row>
    <row r="102" spans="1:11" x14ac:dyDescent="0.65">
      <c r="A102" s="140" t="s">
        <v>873</v>
      </c>
      <c r="B102" s="140" t="s">
        <v>874</v>
      </c>
      <c r="C102" s="140" t="s">
        <v>0</v>
      </c>
      <c r="D102" s="140" t="s">
        <v>1</v>
      </c>
      <c r="E102" s="140" t="s">
        <v>1297</v>
      </c>
      <c r="F102" s="140" t="s">
        <v>668</v>
      </c>
      <c r="G102" s="141">
        <v>4</v>
      </c>
      <c r="H102" s="140" t="s">
        <v>1297</v>
      </c>
      <c r="I102" s="84" t="s">
        <v>1410</v>
      </c>
      <c r="K102" s="84" t="s">
        <v>1412</v>
      </c>
    </row>
    <row r="103" spans="1:11" x14ac:dyDescent="0.65">
      <c r="A103" s="140" t="s">
        <v>875</v>
      </c>
      <c r="B103" s="140" t="s">
        <v>876</v>
      </c>
      <c r="C103" s="140" t="s">
        <v>0</v>
      </c>
      <c r="D103" s="140" t="s">
        <v>1</v>
      </c>
      <c r="E103" s="140" t="s">
        <v>1297</v>
      </c>
      <c r="F103" s="140" t="s">
        <v>668</v>
      </c>
      <c r="G103" s="141">
        <v>4</v>
      </c>
      <c r="H103" s="140" t="s">
        <v>1297</v>
      </c>
      <c r="I103" s="84" t="s">
        <v>1410</v>
      </c>
      <c r="K103" s="84" t="s">
        <v>1412</v>
      </c>
    </row>
    <row r="104" spans="1:11" x14ac:dyDescent="0.65">
      <c r="A104" s="140" t="s">
        <v>824</v>
      </c>
      <c r="B104" s="140" t="s">
        <v>1446</v>
      </c>
      <c r="C104" s="140" t="s">
        <v>0</v>
      </c>
      <c r="D104" s="140" t="s">
        <v>1</v>
      </c>
      <c r="E104" s="140" t="s">
        <v>1297</v>
      </c>
      <c r="F104" s="140" t="s">
        <v>668</v>
      </c>
      <c r="G104" s="141">
        <v>4</v>
      </c>
      <c r="H104" s="140" t="s">
        <v>1297</v>
      </c>
      <c r="I104" s="84" t="s">
        <v>1410</v>
      </c>
      <c r="K104" s="84" t="s">
        <v>1412</v>
      </c>
    </row>
    <row r="105" spans="1:11" x14ac:dyDescent="0.65">
      <c r="A105" s="140" t="s">
        <v>825</v>
      </c>
      <c r="B105" s="140" t="s">
        <v>826</v>
      </c>
      <c r="C105" s="140" t="s">
        <v>0</v>
      </c>
      <c r="D105" s="140" t="s">
        <v>1</v>
      </c>
      <c r="E105" s="140" t="s">
        <v>1297</v>
      </c>
      <c r="F105" s="140" t="s">
        <v>668</v>
      </c>
      <c r="G105" s="141">
        <v>4</v>
      </c>
      <c r="H105" s="140" t="s">
        <v>1297</v>
      </c>
      <c r="I105" s="84" t="s">
        <v>1410</v>
      </c>
      <c r="K105" s="84" t="s">
        <v>1412</v>
      </c>
    </row>
    <row r="106" spans="1:11" x14ac:dyDescent="0.65">
      <c r="A106" s="140" t="s">
        <v>827</v>
      </c>
      <c r="B106" s="140" t="s">
        <v>828</v>
      </c>
      <c r="C106" s="140" t="s">
        <v>0</v>
      </c>
      <c r="D106" s="140" t="s">
        <v>1</v>
      </c>
      <c r="E106" s="140" t="s">
        <v>1297</v>
      </c>
      <c r="F106" s="140" t="s">
        <v>668</v>
      </c>
      <c r="G106" s="141">
        <v>4</v>
      </c>
      <c r="H106" s="140" t="s">
        <v>1297</v>
      </c>
      <c r="I106" s="84" t="s">
        <v>1410</v>
      </c>
      <c r="K106" s="84" t="s">
        <v>1412</v>
      </c>
    </row>
    <row r="107" spans="1:11" x14ac:dyDescent="0.65">
      <c r="A107" s="140" t="s">
        <v>829</v>
      </c>
      <c r="B107" s="140" t="s">
        <v>830</v>
      </c>
      <c r="C107" s="140" t="s">
        <v>0</v>
      </c>
      <c r="D107" s="140" t="s">
        <v>1</v>
      </c>
      <c r="E107" s="140" t="s">
        <v>1297</v>
      </c>
      <c r="F107" s="140" t="s">
        <v>668</v>
      </c>
      <c r="G107" s="141">
        <v>4</v>
      </c>
      <c r="H107" s="140" t="s">
        <v>1297</v>
      </c>
      <c r="I107" s="84" t="s">
        <v>1410</v>
      </c>
      <c r="K107" s="84" t="s">
        <v>1412</v>
      </c>
    </row>
    <row r="108" spans="1:11" x14ac:dyDescent="0.65">
      <c r="A108" s="140" t="s">
        <v>831</v>
      </c>
      <c r="B108" s="140" t="s">
        <v>832</v>
      </c>
      <c r="C108" s="140" t="s">
        <v>0</v>
      </c>
      <c r="D108" s="140" t="s">
        <v>1</v>
      </c>
      <c r="E108" s="140" t="s">
        <v>1297</v>
      </c>
      <c r="F108" s="140" t="s">
        <v>668</v>
      </c>
      <c r="G108" s="141">
        <v>4</v>
      </c>
      <c r="H108" s="140" t="s">
        <v>1297</v>
      </c>
      <c r="I108" s="84" t="s">
        <v>1410</v>
      </c>
      <c r="K108" s="84" t="s">
        <v>1412</v>
      </c>
    </row>
    <row r="109" spans="1:11" x14ac:dyDescent="0.65">
      <c r="A109" s="140" t="s">
        <v>833</v>
      </c>
      <c r="B109" s="140" t="s">
        <v>834</v>
      </c>
      <c r="C109" s="140" t="s">
        <v>0</v>
      </c>
      <c r="D109" s="140" t="s">
        <v>1</v>
      </c>
      <c r="E109" s="140" t="s">
        <v>1297</v>
      </c>
      <c r="F109" s="140" t="s">
        <v>668</v>
      </c>
      <c r="G109" s="141">
        <v>4</v>
      </c>
      <c r="H109" s="140" t="s">
        <v>1297</v>
      </c>
      <c r="I109" s="84" t="s">
        <v>1410</v>
      </c>
      <c r="K109" s="84" t="s">
        <v>1412</v>
      </c>
    </row>
    <row r="110" spans="1:11" x14ac:dyDescent="0.65">
      <c r="A110" s="140" t="s">
        <v>835</v>
      </c>
      <c r="B110" s="140" t="s">
        <v>836</v>
      </c>
      <c r="C110" s="140" t="s">
        <v>0</v>
      </c>
      <c r="D110" s="140" t="s">
        <v>1</v>
      </c>
      <c r="E110" s="140" t="s">
        <v>1297</v>
      </c>
      <c r="F110" s="140" t="s">
        <v>668</v>
      </c>
      <c r="G110" s="141">
        <v>4</v>
      </c>
      <c r="H110" s="140" t="s">
        <v>1297</v>
      </c>
      <c r="I110" s="84" t="s">
        <v>1410</v>
      </c>
      <c r="K110" s="84" t="s">
        <v>1412</v>
      </c>
    </row>
    <row r="111" spans="1:11" x14ac:dyDescent="0.65">
      <c r="A111" s="140" t="s">
        <v>91</v>
      </c>
      <c r="B111" s="140" t="s">
        <v>92</v>
      </c>
      <c r="C111" s="140" t="s">
        <v>8</v>
      </c>
      <c r="D111" s="140" t="s">
        <v>9</v>
      </c>
      <c r="E111" s="140" t="s">
        <v>1318</v>
      </c>
      <c r="F111" s="140" t="s">
        <v>671</v>
      </c>
      <c r="G111" s="141">
        <v>8</v>
      </c>
      <c r="H111" s="140" t="s">
        <v>1318</v>
      </c>
      <c r="I111" s="84" t="s">
        <v>1410</v>
      </c>
      <c r="K111" s="84" t="s">
        <v>1409</v>
      </c>
    </row>
    <row r="112" spans="1:11" x14ac:dyDescent="0.65">
      <c r="A112" s="140" t="s">
        <v>93</v>
      </c>
      <c r="B112" s="140" t="s">
        <v>1447</v>
      </c>
      <c r="C112" s="140" t="s">
        <v>8</v>
      </c>
      <c r="D112" s="140" t="s">
        <v>9</v>
      </c>
      <c r="E112" s="140" t="s">
        <v>1319</v>
      </c>
      <c r="F112" s="140" t="s">
        <v>1320</v>
      </c>
      <c r="G112" s="141">
        <v>8</v>
      </c>
      <c r="H112" s="140" t="s">
        <v>1319</v>
      </c>
      <c r="I112" s="84" t="s">
        <v>1410</v>
      </c>
      <c r="K112" s="84" t="s">
        <v>1409</v>
      </c>
    </row>
    <row r="113" spans="1:11" x14ac:dyDescent="0.65">
      <c r="A113" s="140" t="s">
        <v>94</v>
      </c>
      <c r="B113" s="140" t="s">
        <v>1448</v>
      </c>
      <c r="C113" s="140" t="s">
        <v>8</v>
      </c>
      <c r="D113" s="140" t="s">
        <v>9</v>
      </c>
      <c r="E113" s="140" t="s">
        <v>1321</v>
      </c>
      <c r="F113" s="140" t="s">
        <v>1322</v>
      </c>
      <c r="G113" s="141">
        <v>8</v>
      </c>
      <c r="H113" s="140" t="s">
        <v>1321</v>
      </c>
      <c r="I113" s="84" t="s">
        <v>1410</v>
      </c>
      <c r="K113" s="84" t="s">
        <v>1409</v>
      </c>
    </row>
    <row r="114" spans="1:11" x14ac:dyDescent="0.65">
      <c r="A114" s="140" t="s">
        <v>95</v>
      </c>
      <c r="B114" s="140" t="s">
        <v>1449</v>
      </c>
      <c r="C114" s="140" t="s">
        <v>8</v>
      </c>
      <c r="D114" s="140" t="s">
        <v>9</v>
      </c>
      <c r="E114" s="140" t="s">
        <v>1319</v>
      </c>
      <c r="F114" s="140" t="s">
        <v>1320</v>
      </c>
      <c r="G114" s="141">
        <v>8</v>
      </c>
      <c r="H114" s="140" t="s">
        <v>1319</v>
      </c>
      <c r="I114" s="84" t="s">
        <v>1410</v>
      </c>
      <c r="K114" s="84" t="s">
        <v>1409</v>
      </c>
    </row>
    <row r="115" spans="1:11" x14ac:dyDescent="0.65">
      <c r="A115" s="140" t="s">
        <v>96</v>
      </c>
      <c r="B115" s="140" t="s">
        <v>1450</v>
      </c>
      <c r="C115" s="140" t="s">
        <v>8</v>
      </c>
      <c r="D115" s="140" t="s">
        <v>9</v>
      </c>
      <c r="E115" s="140" t="s">
        <v>1321</v>
      </c>
      <c r="F115" s="140" t="s">
        <v>1322</v>
      </c>
      <c r="G115" s="141">
        <v>8</v>
      </c>
      <c r="H115" s="140" t="s">
        <v>1321</v>
      </c>
      <c r="I115" s="84" t="s">
        <v>1410</v>
      </c>
      <c r="K115" s="84" t="s">
        <v>1409</v>
      </c>
    </row>
    <row r="116" spans="1:11" x14ac:dyDescent="0.65">
      <c r="A116" s="140" t="s">
        <v>1044</v>
      </c>
      <c r="B116" s="140" t="s">
        <v>1045</v>
      </c>
      <c r="C116" s="140" t="s">
        <v>8</v>
      </c>
      <c r="D116" s="140" t="s">
        <v>9</v>
      </c>
      <c r="E116" s="140" t="s">
        <v>1319</v>
      </c>
      <c r="F116" s="140" t="s">
        <v>1320</v>
      </c>
      <c r="G116" s="141">
        <v>8</v>
      </c>
      <c r="H116" s="140" t="s">
        <v>1319</v>
      </c>
      <c r="I116" s="84" t="s">
        <v>1408</v>
      </c>
      <c r="J116" s="84">
        <v>42643</v>
      </c>
      <c r="K116" s="84" t="s">
        <v>1409</v>
      </c>
    </row>
    <row r="117" spans="1:11" x14ac:dyDescent="0.65">
      <c r="A117" s="140" t="s">
        <v>1046</v>
      </c>
      <c r="B117" s="140" t="s">
        <v>1047</v>
      </c>
      <c r="C117" s="140" t="s">
        <v>8</v>
      </c>
      <c r="D117" s="140" t="s">
        <v>9</v>
      </c>
      <c r="E117" s="140" t="s">
        <v>1321</v>
      </c>
      <c r="F117" s="140" t="s">
        <v>1322</v>
      </c>
      <c r="G117" s="141">
        <v>8</v>
      </c>
      <c r="H117" s="140" t="s">
        <v>1321</v>
      </c>
      <c r="I117" s="84" t="s">
        <v>1408</v>
      </c>
      <c r="J117" s="84">
        <v>42643</v>
      </c>
      <c r="K117" s="84" t="s">
        <v>1409</v>
      </c>
    </row>
    <row r="118" spans="1:11" x14ac:dyDescent="0.65">
      <c r="A118" s="140" t="s">
        <v>97</v>
      </c>
      <c r="B118" s="140" t="s">
        <v>98</v>
      </c>
      <c r="C118" s="140" t="s">
        <v>8</v>
      </c>
      <c r="D118" s="140" t="s">
        <v>9</v>
      </c>
      <c r="E118" s="140" t="s">
        <v>1323</v>
      </c>
      <c r="F118" s="140" t="s">
        <v>1324</v>
      </c>
      <c r="G118" s="141">
        <v>8</v>
      </c>
      <c r="H118" s="140" t="s">
        <v>1323</v>
      </c>
      <c r="I118" s="84" t="s">
        <v>1410</v>
      </c>
      <c r="K118" s="84" t="s">
        <v>1409</v>
      </c>
    </row>
    <row r="119" spans="1:11" x14ac:dyDescent="0.65">
      <c r="A119" s="140" t="s">
        <v>99</v>
      </c>
      <c r="B119" s="140" t="s">
        <v>100</v>
      </c>
      <c r="C119" s="140" t="s">
        <v>8</v>
      </c>
      <c r="D119" s="140" t="s">
        <v>9</v>
      </c>
      <c r="E119" s="140" t="s">
        <v>1321</v>
      </c>
      <c r="F119" s="140" t="s">
        <v>1322</v>
      </c>
      <c r="G119" s="141">
        <v>8</v>
      </c>
      <c r="H119" s="140" t="s">
        <v>1321</v>
      </c>
      <c r="I119" s="84" t="s">
        <v>1410</v>
      </c>
      <c r="K119" s="84" t="s">
        <v>1409</v>
      </c>
    </row>
    <row r="120" spans="1:11" x14ac:dyDescent="0.65">
      <c r="A120" s="140" t="s">
        <v>101</v>
      </c>
      <c r="B120" s="140" t="s">
        <v>1451</v>
      </c>
      <c r="C120" s="140" t="s">
        <v>8</v>
      </c>
      <c r="D120" s="140" t="s">
        <v>9</v>
      </c>
      <c r="E120" s="140" t="s">
        <v>1319</v>
      </c>
      <c r="F120" s="140" t="s">
        <v>1320</v>
      </c>
      <c r="G120" s="141">
        <v>8</v>
      </c>
      <c r="H120" s="140" t="s">
        <v>1319</v>
      </c>
      <c r="I120" s="84" t="s">
        <v>1410</v>
      </c>
      <c r="K120" s="84" t="s">
        <v>1409</v>
      </c>
    </row>
    <row r="121" spans="1:11" x14ac:dyDescent="0.65">
      <c r="A121" s="140" t="s">
        <v>102</v>
      </c>
      <c r="B121" s="140" t="s">
        <v>1452</v>
      </c>
      <c r="C121" s="140" t="s">
        <v>8</v>
      </c>
      <c r="D121" s="140" t="s">
        <v>9</v>
      </c>
      <c r="E121" s="140" t="s">
        <v>1321</v>
      </c>
      <c r="F121" s="140" t="s">
        <v>1322</v>
      </c>
      <c r="G121" s="141">
        <v>8</v>
      </c>
      <c r="H121" s="140" t="s">
        <v>1321</v>
      </c>
      <c r="I121" s="84" t="s">
        <v>1410</v>
      </c>
      <c r="K121" s="84" t="s">
        <v>1409</v>
      </c>
    </row>
    <row r="122" spans="1:11" x14ac:dyDescent="0.65">
      <c r="A122" s="140" t="s">
        <v>103</v>
      </c>
      <c r="B122" s="140" t="s">
        <v>1453</v>
      </c>
      <c r="C122" s="140" t="s">
        <v>8</v>
      </c>
      <c r="D122" s="140" t="s">
        <v>9</v>
      </c>
      <c r="E122" s="140" t="s">
        <v>1318</v>
      </c>
      <c r="F122" s="140" t="s">
        <v>671</v>
      </c>
      <c r="G122" s="141">
        <v>8</v>
      </c>
      <c r="H122" s="140" t="s">
        <v>1318</v>
      </c>
      <c r="I122" s="84" t="s">
        <v>1410</v>
      </c>
      <c r="K122" s="84" t="s">
        <v>1409</v>
      </c>
    </row>
    <row r="123" spans="1:11" x14ac:dyDescent="0.65">
      <c r="A123" s="140" t="s">
        <v>104</v>
      </c>
      <c r="B123" s="140" t="s">
        <v>1454</v>
      </c>
      <c r="C123" s="140" t="s">
        <v>8</v>
      </c>
      <c r="D123" s="140" t="s">
        <v>9</v>
      </c>
      <c r="E123" s="140" t="s">
        <v>1318</v>
      </c>
      <c r="F123" s="140" t="s">
        <v>671</v>
      </c>
      <c r="G123" s="141">
        <v>8</v>
      </c>
      <c r="H123" s="140" t="s">
        <v>1318</v>
      </c>
      <c r="I123" s="84" t="s">
        <v>1410</v>
      </c>
      <c r="K123" s="84" t="s">
        <v>1409</v>
      </c>
    </row>
    <row r="124" spans="1:11" x14ac:dyDescent="0.65">
      <c r="A124" s="140" t="s">
        <v>105</v>
      </c>
      <c r="B124" s="140" t="s">
        <v>1455</v>
      </c>
      <c r="C124" s="140" t="s">
        <v>8</v>
      </c>
      <c r="D124" s="140" t="s">
        <v>9</v>
      </c>
      <c r="E124" s="140" t="s">
        <v>1318</v>
      </c>
      <c r="F124" s="140" t="s">
        <v>671</v>
      </c>
      <c r="G124" s="141">
        <v>8</v>
      </c>
      <c r="H124" s="140" t="s">
        <v>1318</v>
      </c>
      <c r="I124" s="84" t="s">
        <v>1410</v>
      </c>
      <c r="K124" s="84" t="s">
        <v>1409</v>
      </c>
    </row>
    <row r="125" spans="1:11" x14ac:dyDescent="0.65">
      <c r="A125" s="140" t="s">
        <v>106</v>
      </c>
      <c r="B125" s="140" t="s">
        <v>1456</v>
      </c>
      <c r="C125" s="140" t="s">
        <v>8</v>
      </c>
      <c r="D125" s="140" t="s">
        <v>9</v>
      </c>
      <c r="E125" s="140" t="s">
        <v>1318</v>
      </c>
      <c r="F125" s="140" t="s">
        <v>671</v>
      </c>
      <c r="G125" s="141">
        <v>8</v>
      </c>
      <c r="H125" s="140" t="s">
        <v>1318</v>
      </c>
      <c r="I125" s="84" t="s">
        <v>1410</v>
      </c>
      <c r="K125" s="84" t="s">
        <v>1412</v>
      </c>
    </row>
    <row r="126" spans="1:11" x14ac:dyDescent="0.65">
      <c r="A126" s="140" t="s">
        <v>877</v>
      </c>
      <c r="B126" s="140" t="s">
        <v>107</v>
      </c>
      <c r="C126" s="140" t="s">
        <v>8</v>
      </c>
      <c r="D126" s="140" t="s">
        <v>9</v>
      </c>
      <c r="E126" s="140" t="s">
        <v>1323</v>
      </c>
      <c r="F126" s="140" t="s">
        <v>1324</v>
      </c>
      <c r="G126" s="141">
        <v>8</v>
      </c>
      <c r="H126" s="140" t="s">
        <v>1323</v>
      </c>
      <c r="I126" s="84" t="s">
        <v>1410</v>
      </c>
      <c r="K126" s="84" t="s">
        <v>1412</v>
      </c>
    </row>
    <row r="127" spans="1:11" x14ac:dyDescent="0.65">
      <c r="A127" s="140" t="s">
        <v>878</v>
      </c>
      <c r="B127" s="140" t="s">
        <v>108</v>
      </c>
      <c r="C127" s="140" t="s">
        <v>8</v>
      </c>
      <c r="D127" s="140" t="s">
        <v>9</v>
      </c>
      <c r="E127" s="140" t="s">
        <v>1323</v>
      </c>
      <c r="F127" s="140" t="s">
        <v>1324</v>
      </c>
      <c r="G127" s="141">
        <v>8</v>
      </c>
      <c r="H127" s="140" t="s">
        <v>1323</v>
      </c>
      <c r="I127" s="84" t="s">
        <v>1410</v>
      </c>
      <c r="K127" s="84" t="s">
        <v>1412</v>
      </c>
    </row>
    <row r="128" spans="1:11" x14ac:dyDescent="0.65">
      <c r="A128" s="140" t="s">
        <v>1048</v>
      </c>
      <c r="B128" s="140" t="s">
        <v>1049</v>
      </c>
      <c r="C128" s="140" t="s">
        <v>10</v>
      </c>
      <c r="D128" s="140" t="s">
        <v>11</v>
      </c>
      <c r="E128" s="140" t="s">
        <v>1325</v>
      </c>
      <c r="F128" s="140" t="s">
        <v>672</v>
      </c>
      <c r="G128" s="141">
        <v>9</v>
      </c>
      <c r="H128" s="140" t="s">
        <v>1325</v>
      </c>
      <c r="I128" s="84" t="s">
        <v>1408</v>
      </c>
      <c r="J128" s="84">
        <v>42643</v>
      </c>
      <c r="K128" s="84" t="s">
        <v>1409</v>
      </c>
    </row>
    <row r="129" spans="1:11" x14ac:dyDescent="0.65">
      <c r="A129" s="140" t="s">
        <v>109</v>
      </c>
      <c r="B129" s="140" t="s">
        <v>1457</v>
      </c>
      <c r="C129" s="140" t="s">
        <v>10</v>
      </c>
      <c r="D129" s="140" t="s">
        <v>11</v>
      </c>
      <c r="E129" s="140" t="s">
        <v>1326</v>
      </c>
      <c r="F129" s="140" t="s">
        <v>1327</v>
      </c>
      <c r="G129" s="141">
        <v>9</v>
      </c>
      <c r="H129" s="140" t="s">
        <v>1326</v>
      </c>
      <c r="I129" s="84" t="s">
        <v>1410</v>
      </c>
      <c r="K129" s="84" t="s">
        <v>1409</v>
      </c>
    </row>
    <row r="130" spans="1:11" x14ac:dyDescent="0.65">
      <c r="A130" s="140" t="s">
        <v>110</v>
      </c>
      <c r="B130" s="140" t="s">
        <v>1458</v>
      </c>
      <c r="C130" s="140" t="s">
        <v>10</v>
      </c>
      <c r="D130" s="140" t="s">
        <v>11</v>
      </c>
      <c r="E130" s="140" t="s">
        <v>1328</v>
      </c>
      <c r="F130" s="140" t="s">
        <v>1329</v>
      </c>
      <c r="G130" s="141">
        <v>9</v>
      </c>
      <c r="H130" s="140" t="s">
        <v>1328</v>
      </c>
      <c r="I130" s="84" t="s">
        <v>1410</v>
      </c>
      <c r="K130" s="84" t="s">
        <v>1409</v>
      </c>
    </row>
    <row r="131" spans="1:11" x14ac:dyDescent="0.65">
      <c r="A131" s="140" t="s">
        <v>111</v>
      </c>
      <c r="B131" s="140" t="s">
        <v>1459</v>
      </c>
      <c r="C131" s="140" t="s">
        <v>10</v>
      </c>
      <c r="D131" s="140" t="s">
        <v>11</v>
      </c>
      <c r="E131" s="140" t="s">
        <v>1325</v>
      </c>
      <c r="F131" s="140" t="s">
        <v>672</v>
      </c>
      <c r="G131" s="141">
        <v>9</v>
      </c>
      <c r="H131" s="140" t="s">
        <v>1325</v>
      </c>
      <c r="I131" s="84" t="s">
        <v>1410</v>
      </c>
      <c r="K131" s="84" t="s">
        <v>1409</v>
      </c>
    </row>
    <row r="132" spans="1:11" x14ac:dyDescent="0.65">
      <c r="A132" s="140" t="s">
        <v>112</v>
      </c>
      <c r="B132" s="140" t="s">
        <v>1460</v>
      </c>
      <c r="C132" s="140" t="s">
        <v>10</v>
      </c>
      <c r="D132" s="140" t="s">
        <v>11</v>
      </c>
      <c r="E132" s="140" t="s">
        <v>1325</v>
      </c>
      <c r="F132" s="140" t="s">
        <v>672</v>
      </c>
      <c r="G132" s="141">
        <v>9</v>
      </c>
      <c r="H132" s="140" t="s">
        <v>1325</v>
      </c>
      <c r="I132" s="84" t="s">
        <v>1410</v>
      </c>
      <c r="K132" s="84" t="s">
        <v>1409</v>
      </c>
    </row>
    <row r="133" spans="1:11" x14ac:dyDescent="0.65">
      <c r="A133" s="140" t="s">
        <v>113</v>
      </c>
      <c r="B133" s="140" t="s">
        <v>1461</v>
      </c>
      <c r="C133" s="140" t="s">
        <v>10</v>
      </c>
      <c r="D133" s="140" t="s">
        <v>11</v>
      </c>
      <c r="E133" s="140" t="s">
        <v>1330</v>
      </c>
      <c r="F133" s="140" t="s">
        <v>1331</v>
      </c>
      <c r="G133" s="141">
        <v>9</v>
      </c>
      <c r="H133" s="140" t="s">
        <v>1330</v>
      </c>
      <c r="I133" s="84" t="s">
        <v>1410</v>
      </c>
      <c r="K133" s="84" t="s">
        <v>1409</v>
      </c>
    </row>
    <row r="134" spans="1:11" x14ac:dyDescent="0.65">
      <c r="A134" s="140" t="s">
        <v>114</v>
      </c>
      <c r="B134" s="140" t="s">
        <v>1462</v>
      </c>
      <c r="C134" s="140" t="s">
        <v>10</v>
      </c>
      <c r="D134" s="140" t="s">
        <v>11</v>
      </c>
      <c r="E134" s="140" t="s">
        <v>1325</v>
      </c>
      <c r="F134" s="140" t="s">
        <v>672</v>
      </c>
      <c r="G134" s="141">
        <v>9</v>
      </c>
      <c r="H134" s="140" t="s">
        <v>1325</v>
      </c>
      <c r="I134" s="84" t="s">
        <v>1410</v>
      </c>
      <c r="K134" s="84" t="s">
        <v>1412</v>
      </c>
    </row>
    <row r="135" spans="1:11" x14ac:dyDescent="0.65">
      <c r="A135" s="140" t="s">
        <v>115</v>
      </c>
      <c r="B135" s="140" t="s">
        <v>1463</v>
      </c>
      <c r="C135" s="140" t="s">
        <v>10</v>
      </c>
      <c r="D135" s="140" t="s">
        <v>11</v>
      </c>
      <c r="E135" s="140" t="s">
        <v>1325</v>
      </c>
      <c r="F135" s="140" t="s">
        <v>672</v>
      </c>
      <c r="G135" s="141">
        <v>9</v>
      </c>
      <c r="H135" s="140" t="s">
        <v>1325</v>
      </c>
      <c r="I135" s="84" t="s">
        <v>1410</v>
      </c>
      <c r="K135" s="84" t="s">
        <v>1412</v>
      </c>
    </row>
    <row r="136" spans="1:11" x14ac:dyDescent="0.65">
      <c r="A136" s="140" t="s">
        <v>879</v>
      </c>
      <c r="B136" s="140" t="s">
        <v>880</v>
      </c>
      <c r="C136" s="140" t="s">
        <v>10</v>
      </c>
      <c r="D136" s="140" t="s">
        <v>11</v>
      </c>
      <c r="E136" s="140" t="s">
        <v>1326</v>
      </c>
      <c r="F136" s="140" t="s">
        <v>1327</v>
      </c>
      <c r="G136" s="141">
        <v>9</v>
      </c>
      <c r="H136" s="140" t="s">
        <v>1326</v>
      </c>
      <c r="I136" s="84" t="s">
        <v>1410</v>
      </c>
      <c r="K136" s="84" t="s">
        <v>1412</v>
      </c>
    </row>
    <row r="137" spans="1:11" x14ac:dyDescent="0.65">
      <c r="A137" s="140" t="s">
        <v>881</v>
      </c>
      <c r="B137" s="140" t="s">
        <v>882</v>
      </c>
      <c r="C137" s="140" t="s">
        <v>10</v>
      </c>
      <c r="D137" s="140" t="s">
        <v>11</v>
      </c>
      <c r="E137" s="140" t="s">
        <v>1328</v>
      </c>
      <c r="F137" s="140" t="s">
        <v>1329</v>
      </c>
      <c r="G137" s="141">
        <v>9</v>
      </c>
      <c r="H137" s="140" t="s">
        <v>1328</v>
      </c>
      <c r="I137" s="84" t="s">
        <v>1410</v>
      </c>
      <c r="K137" s="84" t="s">
        <v>1412</v>
      </c>
    </row>
    <row r="138" spans="1:11" x14ac:dyDescent="0.65">
      <c r="A138" s="140" t="s">
        <v>883</v>
      </c>
      <c r="B138" s="140" t="s">
        <v>884</v>
      </c>
      <c r="C138" s="140" t="s">
        <v>10</v>
      </c>
      <c r="D138" s="140" t="s">
        <v>11</v>
      </c>
      <c r="E138" s="140" t="s">
        <v>1328</v>
      </c>
      <c r="F138" s="140" t="s">
        <v>1329</v>
      </c>
      <c r="G138" s="141">
        <v>9</v>
      </c>
      <c r="H138" s="140" t="s">
        <v>1328</v>
      </c>
      <c r="I138" s="84" t="s">
        <v>1410</v>
      </c>
      <c r="K138" s="84" t="s">
        <v>1412</v>
      </c>
    </row>
    <row r="139" spans="1:11" x14ac:dyDescent="0.65">
      <c r="A139" s="140" t="s">
        <v>885</v>
      </c>
      <c r="B139" s="140" t="s">
        <v>886</v>
      </c>
      <c r="C139" s="140" t="s">
        <v>10</v>
      </c>
      <c r="D139" s="140" t="s">
        <v>11</v>
      </c>
      <c r="E139" s="140" t="s">
        <v>1325</v>
      </c>
      <c r="F139" s="140" t="s">
        <v>672</v>
      </c>
      <c r="G139" s="141">
        <v>9</v>
      </c>
      <c r="H139" s="140" t="s">
        <v>1325</v>
      </c>
      <c r="I139" s="84" t="s">
        <v>1410</v>
      </c>
      <c r="K139" s="84" t="s">
        <v>1412</v>
      </c>
    </row>
    <row r="140" spans="1:11" x14ac:dyDescent="0.65">
      <c r="A140" s="140" t="s">
        <v>887</v>
      </c>
      <c r="B140" s="140" t="s">
        <v>888</v>
      </c>
      <c r="C140" s="140" t="s">
        <v>10</v>
      </c>
      <c r="D140" s="140" t="s">
        <v>11</v>
      </c>
      <c r="E140" s="140" t="s">
        <v>1330</v>
      </c>
      <c r="F140" s="140" t="s">
        <v>1331</v>
      </c>
      <c r="G140" s="141">
        <v>9</v>
      </c>
      <c r="H140" s="140" t="s">
        <v>1330</v>
      </c>
      <c r="I140" s="84" t="s">
        <v>1410</v>
      </c>
      <c r="K140" s="84" t="s">
        <v>1412</v>
      </c>
    </row>
    <row r="141" spans="1:11" x14ac:dyDescent="0.65">
      <c r="A141" s="140" t="s">
        <v>889</v>
      </c>
      <c r="B141" s="140" t="s">
        <v>116</v>
      </c>
      <c r="C141" s="140" t="s">
        <v>10</v>
      </c>
      <c r="D141" s="140" t="s">
        <v>11</v>
      </c>
      <c r="E141" s="140" t="s">
        <v>1330</v>
      </c>
      <c r="F141" s="140" t="s">
        <v>1331</v>
      </c>
      <c r="G141" s="141">
        <v>9</v>
      </c>
      <c r="H141" s="140" t="s">
        <v>1330</v>
      </c>
      <c r="I141" s="84" t="s">
        <v>1410</v>
      </c>
      <c r="K141" s="84" t="s">
        <v>1412</v>
      </c>
    </row>
    <row r="142" spans="1:11" x14ac:dyDescent="0.65">
      <c r="A142" s="140" t="s">
        <v>890</v>
      </c>
      <c r="B142" s="140" t="s">
        <v>891</v>
      </c>
      <c r="C142" s="140" t="s">
        <v>10</v>
      </c>
      <c r="D142" s="140" t="s">
        <v>11</v>
      </c>
      <c r="E142" s="140" t="s">
        <v>1330</v>
      </c>
      <c r="F142" s="140" t="s">
        <v>1331</v>
      </c>
      <c r="G142" s="141">
        <v>9</v>
      </c>
      <c r="H142" s="140" t="s">
        <v>1330</v>
      </c>
      <c r="I142" s="84" t="s">
        <v>1410</v>
      </c>
      <c r="K142" s="84" t="s">
        <v>1412</v>
      </c>
    </row>
    <row r="143" spans="1:11" x14ac:dyDescent="0.65">
      <c r="A143" s="140" t="s">
        <v>132</v>
      </c>
      <c r="B143" s="140" t="s">
        <v>1464</v>
      </c>
      <c r="C143" s="140" t="s">
        <v>12</v>
      </c>
      <c r="D143" s="140" t="s">
        <v>13</v>
      </c>
      <c r="E143" s="140" t="s">
        <v>1334</v>
      </c>
      <c r="F143" s="140" t="s">
        <v>1335</v>
      </c>
      <c r="G143" s="141">
        <v>10</v>
      </c>
      <c r="H143" s="140" t="s">
        <v>1334</v>
      </c>
      <c r="I143" s="84" t="s">
        <v>1410</v>
      </c>
      <c r="K143" s="84" t="s">
        <v>1409</v>
      </c>
    </row>
    <row r="144" spans="1:11" x14ac:dyDescent="0.65">
      <c r="A144" s="140" t="s">
        <v>1050</v>
      </c>
      <c r="B144" s="140" t="s">
        <v>1051</v>
      </c>
      <c r="C144" s="140" t="s">
        <v>12</v>
      </c>
      <c r="D144" s="140" t="s">
        <v>13</v>
      </c>
      <c r="E144" s="140" t="s">
        <v>1334</v>
      </c>
      <c r="F144" s="140" t="s">
        <v>1335</v>
      </c>
      <c r="G144" s="141">
        <v>10</v>
      </c>
      <c r="H144" s="140" t="s">
        <v>1334</v>
      </c>
      <c r="I144" s="84" t="s">
        <v>1408</v>
      </c>
      <c r="J144" s="84">
        <v>42643</v>
      </c>
      <c r="K144" s="84" t="s">
        <v>1409</v>
      </c>
    </row>
    <row r="145" spans="1:11" x14ac:dyDescent="0.65">
      <c r="A145" s="140" t="s">
        <v>133</v>
      </c>
      <c r="B145" s="140" t="s">
        <v>1465</v>
      </c>
      <c r="C145" s="140" t="s">
        <v>12</v>
      </c>
      <c r="D145" s="140" t="s">
        <v>13</v>
      </c>
      <c r="E145" s="140" t="s">
        <v>1332</v>
      </c>
      <c r="F145" s="140" t="s">
        <v>1333</v>
      </c>
      <c r="G145" s="141">
        <v>10</v>
      </c>
      <c r="H145" s="140" t="s">
        <v>1332</v>
      </c>
      <c r="I145" s="84" t="s">
        <v>1410</v>
      </c>
      <c r="K145" s="84" t="s">
        <v>1409</v>
      </c>
    </row>
    <row r="146" spans="1:11" x14ac:dyDescent="0.65">
      <c r="A146" s="140" t="s">
        <v>134</v>
      </c>
      <c r="B146" s="140" t="s">
        <v>1466</v>
      </c>
      <c r="C146" s="140" t="s">
        <v>12</v>
      </c>
      <c r="D146" s="140" t="s">
        <v>13</v>
      </c>
      <c r="E146" s="140" t="s">
        <v>1332</v>
      </c>
      <c r="F146" s="140" t="s">
        <v>1333</v>
      </c>
      <c r="G146" s="141">
        <v>10</v>
      </c>
      <c r="H146" s="140" t="s">
        <v>1332</v>
      </c>
      <c r="I146" s="84" t="s">
        <v>1410</v>
      </c>
      <c r="K146" s="84" t="s">
        <v>1409</v>
      </c>
    </row>
    <row r="147" spans="1:11" x14ac:dyDescent="0.65">
      <c r="A147" s="140" t="s">
        <v>135</v>
      </c>
      <c r="B147" s="140" t="s">
        <v>136</v>
      </c>
      <c r="C147" s="140" t="s">
        <v>12</v>
      </c>
      <c r="D147" s="140" t="s">
        <v>13</v>
      </c>
      <c r="E147" s="140" t="s">
        <v>1332</v>
      </c>
      <c r="F147" s="140" t="s">
        <v>1333</v>
      </c>
      <c r="G147" s="141">
        <v>10</v>
      </c>
      <c r="H147" s="140" t="s">
        <v>1332</v>
      </c>
      <c r="I147" s="84" t="s">
        <v>1410</v>
      </c>
      <c r="K147" s="84" t="s">
        <v>1409</v>
      </c>
    </row>
    <row r="148" spans="1:11" x14ac:dyDescent="0.65">
      <c r="A148" s="140" t="s">
        <v>137</v>
      </c>
      <c r="B148" s="140" t="s">
        <v>138</v>
      </c>
      <c r="C148" s="140" t="s">
        <v>12</v>
      </c>
      <c r="D148" s="140" t="s">
        <v>13</v>
      </c>
      <c r="E148" s="140" t="s">
        <v>1332</v>
      </c>
      <c r="F148" s="140" t="s">
        <v>1333</v>
      </c>
      <c r="G148" s="141">
        <v>10</v>
      </c>
      <c r="H148" s="140" t="s">
        <v>1332</v>
      </c>
      <c r="I148" s="84" t="s">
        <v>1410</v>
      </c>
      <c r="K148" s="84" t="s">
        <v>1409</v>
      </c>
    </row>
    <row r="149" spans="1:11" x14ac:dyDescent="0.65">
      <c r="A149" s="140" t="s">
        <v>1052</v>
      </c>
      <c r="B149" s="140" t="s">
        <v>1053</v>
      </c>
      <c r="C149" s="140" t="s">
        <v>12</v>
      </c>
      <c r="D149" s="140" t="s">
        <v>13</v>
      </c>
      <c r="E149" s="140" t="s">
        <v>1332</v>
      </c>
      <c r="F149" s="140" t="s">
        <v>1333</v>
      </c>
      <c r="G149" s="141">
        <v>10</v>
      </c>
      <c r="H149" s="140" t="s">
        <v>1332</v>
      </c>
      <c r="I149" s="84" t="s">
        <v>1467</v>
      </c>
      <c r="J149" s="84">
        <v>42643</v>
      </c>
      <c r="K149" s="84" t="s">
        <v>1409</v>
      </c>
    </row>
    <row r="150" spans="1:11" x14ac:dyDescent="0.65">
      <c r="A150" s="140" t="s">
        <v>1054</v>
      </c>
      <c r="B150" s="140" t="s">
        <v>1055</v>
      </c>
      <c r="C150" s="140" t="s">
        <v>12</v>
      </c>
      <c r="D150" s="140" t="s">
        <v>13</v>
      </c>
      <c r="E150" s="140" t="s">
        <v>1332</v>
      </c>
      <c r="F150" s="140" t="s">
        <v>1333</v>
      </c>
      <c r="G150" s="141">
        <v>10</v>
      </c>
      <c r="H150" s="140" t="s">
        <v>1332</v>
      </c>
      <c r="I150" s="84" t="s">
        <v>1467</v>
      </c>
      <c r="J150" s="84">
        <v>42643</v>
      </c>
      <c r="K150" s="84" t="s">
        <v>1409</v>
      </c>
    </row>
    <row r="151" spans="1:11" x14ac:dyDescent="0.65">
      <c r="A151" s="140" t="s">
        <v>892</v>
      </c>
      <c r="B151" s="140" t="s">
        <v>893</v>
      </c>
      <c r="C151" s="140" t="s">
        <v>12</v>
      </c>
      <c r="D151" s="140" t="s">
        <v>13</v>
      </c>
      <c r="E151" s="140" t="s">
        <v>1334</v>
      </c>
      <c r="F151" s="140" t="s">
        <v>1335</v>
      </c>
      <c r="G151" s="141">
        <v>10</v>
      </c>
      <c r="H151" s="140" t="s">
        <v>1334</v>
      </c>
      <c r="I151" s="84" t="s">
        <v>1410</v>
      </c>
      <c r="K151" s="84" t="s">
        <v>1412</v>
      </c>
    </row>
    <row r="152" spans="1:11" x14ac:dyDescent="0.65">
      <c r="A152" s="140" t="s">
        <v>894</v>
      </c>
      <c r="B152" s="140" t="s">
        <v>895</v>
      </c>
      <c r="C152" s="140" t="s">
        <v>12</v>
      </c>
      <c r="D152" s="140" t="s">
        <v>13</v>
      </c>
      <c r="E152" s="140" t="s">
        <v>1336</v>
      </c>
      <c r="F152" s="140" t="s">
        <v>1337</v>
      </c>
      <c r="G152" s="141">
        <v>10</v>
      </c>
      <c r="H152" s="140" t="s">
        <v>1336</v>
      </c>
      <c r="I152" s="84" t="s">
        <v>1410</v>
      </c>
      <c r="K152" s="84" t="s">
        <v>1412</v>
      </c>
    </row>
    <row r="153" spans="1:11" x14ac:dyDescent="0.65">
      <c r="A153" s="140" t="s">
        <v>896</v>
      </c>
      <c r="B153" s="140" t="s">
        <v>897</v>
      </c>
      <c r="C153" s="140" t="s">
        <v>12</v>
      </c>
      <c r="D153" s="140" t="s">
        <v>13</v>
      </c>
      <c r="E153" s="140" t="s">
        <v>1336</v>
      </c>
      <c r="F153" s="140" t="s">
        <v>1337</v>
      </c>
      <c r="G153" s="141">
        <v>10</v>
      </c>
      <c r="H153" s="140" t="s">
        <v>1336</v>
      </c>
      <c r="I153" s="84" t="s">
        <v>1410</v>
      </c>
      <c r="K153" s="84" t="s">
        <v>1412</v>
      </c>
    </row>
    <row r="154" spans="1:11" x14ac:dyDescent="0.65">
      <c r="A154" s="140" t="s">
        <v>898</v>
      </c>
      <c r="B154" s="140" t="s">
        <v>899</v>
      </c>
      <c r="C154" s="140" t="s">
        <v>12</v>
      </c>
      <c r="D154" s="140" t="s">
        <v>13</v>
      </c>
      <c r="E154" s="140" t="s">
        <v>1332</v>
      </c>
      <c r="F154" s="140" t="s">
        <v>1333</v>
      </c>
      <c r="G154" s="141">
        <v>10</v>
      </c>
      <c r="H154" s="140" t="s">
        <v>1332</v>
      </c>
      <c r="I154" s="84" t="s">
        <v>1410</v>
      </c>
      <c r="K154" s="84" t="s">
        <v>1412</v>
      </c>
    </row>
    <row r="155" spans="1:11" x14ac:dyDescent="0.65">
      <c r="A155" s="140" t="s">
        <v>161</v>
      </c>
      <c r="B155" s="140" t="s">
        <v>162</v>
      </c>
      <c r="C155" s="140" t="s">
        <v>16</v>
      </c>
      <c r="D155" s="140" t="s">
        <v>17</v>
      </c>
      <c r="E155" s="140" t="s">
        <v>1339</v>
      </c>
      <c r="F155" s="140" t="s">
        <v>17</v>
      </c>
      <c r="G155" s="141">
        <v>12</v>
      </c>
      <c r="H155" s="140" t="s">
        <v>1339</v>
      </c>
      <c r="I155" s="84" t="s">
        <v>1410</v>
      </c>
      <c r="K155" s="84" t="s">
        <v>1409</v>
      </c>
    </row>
    <row r="156" spans="1:11" x14ac:dyDescent="0.65">
      <c r="A156" s="140" t="s">
        <v>1056</v>
      </c>
      <c r="B156" s="140" t="s">
        <v>1057</v>
      </c>
      <c r="C156" s="140" t="s">
        <v>16</v>
      </c>
      <c r="D156" s="140" t="s">
        <v>17</v>
      </c>
      <c r="E156" s="140" t="s">
        <v>1339</v>
      </c>
      <c r="F156" s="140" t="s">
        <v>17</v>
      </c>
      <c r="G156" s="141">
        <v>12</v>
      </c>
      <c r="H156" s="140" t="s">
        <v>1339</v>
      </c>
      <c r="I156" s="84" t="s">
        <v>1408</v>
      </c>
      <c r="J156" s="84">
        <v>42643</v>
      </c>
      <c r="K156" s="84" t="s">
        <v>1409</v>
      </c>
    </row>
    <row r="157" spans="1:11" x14ac:dyDescent="0.65">
      <c r="A157" s="140" t="s">
        <v>163</v>
      </c>
      <c r="B157" s="140" t="s">
        <v>1468</v>
      </c>
      <c r="C157" s="140" t="s">
        <v>16</v>
      </c>
      <c r="D157" s="140" t="s">
        <v>17</v>
      </c>
      <c r="E157" s="140" t="s">
        <v>1339</v>
      </c>
      <c r="F157" s="140" t="s">
        <v>17</v>
      </c>
      <c r="G157" s="141">
        <v>12</v>
      </c>
      <c r="H157" s="140" t="s">
        <v>1339</v>
      </c>
      <c r="I157" s="84" t="s">
        <v>1410</v>
      </c>
      <c r="K157" s="84" t="s">
        <v>1409</v>
      </c>
    </row>
    <row r="158" spans="1:11" x14ac:dyDescent="0.65">
      <c r="A158" s="140" t="s">
        <v>1058</v>
      </c>
      <c r="B158" s="140" t="s">
        <v>1059</v>
      </c>
      <c r="C158" s="140" t="s">
        <v>16</v>
      </c>
      <c r="D158" s="140" t="s">
        <v>17</v>
      </c>
      <c r="E158" s="140" t="s">
        <v>1339</v>
      </c>
      <c r="F158" s="140" t="s">
        <v>17</v>
      </c>
      <c r="G158" s="141">
        <v>12</v>
      </c>
      <c r="H158" s="140" t="s">
        <v>1339</v>
      </c>
      <c r="I158" s="84" t="s">
        <v>1408</v>
      </c>
      <c r="J158" s="84">
        <v>42643</v>
      </c>
      <c r="K158" s="84" t="s">
        <v>1409</v>
      </c>
    </row>
    <row r="159" spans="1:11" x14ac:dyDescent="0.65">
      <c r="A159" s="140" t="s">
        <v>164</v>
      </c>
      <c r="B159" s="140" t="s">
        <v>1469</v>
      </c>
      <c r="C159" s="140" t="s">
        <v>16</v>
      </c>
      <c r="D159" s="140" t="s">
        <v>17</v>
      </c>
      <c r="E159" s="140" t="s">
        <v>1339</v>
      </c>
      <c r="F159" s="140" t="s">
        <v>17</v>
      </c>
      <c r="G159" s="141">
        <v>12</v>
      </c>
      <c r="H159" s="140" t="s">
        <v>1339</v>
      </c>
      <c r="I159" s="84" t="s">
        <v>1410</v>
      </c>
      <c r="K159" s="84" t="s">
        <v>1409</v>
      </c>
    </row>
    <row r="160" spans="1:11" x14ac:dyDescent="0.65">
      <c r="A160" s="140" t="s">
        <v>1060</v>
      </c>
      <c r="B160" s="140" t="s">
        <v>165</v>
      </c>
      <c r="C160" s="140" t="s">
        <v>16</v>
      </c>
      <c r="D160" s="140" t="s">
        <v>17</v>
      </c>
      <c r="E160" s="140" t="s">
        <v>1339</v>
      </c>
      <c r="F160" s="140" t="s">
        <v>17</v>
      </c>
      <c r="G160" s="141">
        <v>12</v>
      </c>
      <c r="H160" s="140" t="s">
        <v>1339</v>
      </c>
      <c r="I160" s="84" t="s">
        <v>1408</v>
      </c>
      <c r="J160" s="84">
        <v>42643</v>
      </c>
      <c r="K160" s="84" t="s">
        <v>1409</v>
      </c>
    </row>
    <row r="161" spans="1:11" x14ac:dyDescent="0.65">
      <c r="A161" s="140" t="s">
        <v>1061</v>
      </c>
      <c r="B161" s="140" t="s">
        <v>1062</v>
      </c>
      <c r="C161" s="140" t="s">
        <v>18</v>
      </c>
      <c r="D161" s="140" t="s">
        <v>690</v>
      </c>
      <c r="E161" s="140" t="s">
        <v>1340</v>
      </c>
      <c r="F161" s="140" t="s">
        <v>675</v>
      </c>
      <c r="G161" s="141">
        <v>33</v>
      </c>
      <c r="H161" s="140" t="s">
        <v>1340</v>
      </c>
      <c r="I161" s="84" t="s">
        <v>1408</v>
      </c>
      <c r="J161" s="84">
        <v>42643</v>
      </c>
      <c r="K161" s="84" t="s">
        <v>1409</v>
      </c>
    </row>
    <row r="162" spans="1:11" x14ac:dyDescent="0.65">
      <c r="A162" s="140" t="s">
        <v>1063</v>
      </c>
      <c r="B162" s="140" t="s">
        <v>1064</v>
      </c>
      <c r="C162" s="140" t="s">
        <v>16</v>
      </c>
      <c r="D162" s="140" t="s">
        <v>17</v>
      </c>
      <c r="E162" s="140" t="s">
        <v>1339</v>
      </c>
      <c r="F162" s="140" t="s">
        <v>17</v>
      </c>
      <c r="G162" s="141">
        <v>12</v>
      </c>
      <c r="H162" s="140" t="s">
        <v>1339</v>
      </c>
      <c r="I162" s="84" t="s">
        <v>1408</v>
      </c>
      <c r="J162" s="84">
        <v>42643</v>
      </c>
      <c r="K162" s="84" t="s">
        <v>1409</v>
      </c>
    </row>
    <row r="163" spans="1:11" x14ac:dyDescent="0.65">
      <c r="A163" s="140" t="s">
        <v>166</v>
      </c>
      <c r="B163" s="140" t="s">
        <v>167</v>
      </c>
      <c r="C163" s="140" t="s">
        <v>16</v>
      </c>
      <c r="D163" s="140" t="s">
        <v>17</v>
      </c>
      <c r="E163" s="140" t="s">
        <v>1339</v>
      </c>
      <c r="F163" s="140" t="s">
        <v>17</v>
      </c>
      <c r="G163" s="141">
        <v>12</v>
      </c>
      <c r="H163" s="140" t="s">
        <v>1339</v>
      </c>
      <c r="I163" s="84" t="s">
        <v>1410</v>
      </c>
      <c r="K163" s="84" t="s">
        <v>1409</v>
      </c>
    </row>
    <row r="164" spans="1:11" x14ac:dyDescent="0.65">
      <c r="A164" s="140" t="s">
        <v>168</v>
      </c>
      <c r="B164" s="140" t="s">
        <v>169</v>
      </c>
      <c r="C164" s="140" t="s">
        <v>16</v>
      </c>
      <c r="D164" s="140" t="s">
        <v>17</v>
      </c>
      <c r="E164" s="140" t="s">
        <v>1339</v>
      </c>
      <c r="F164" s="140" t="s">
        <v>17</v>
      </c>
      <c r="G164" s="141">
        <v>12</v>
      </c>
      <c r="H164" s="140" t="s">
        <v>1339</v>
      </c>
      <c r="I164" s="84" t="s">
        <v>1410</v>
      </c>
      <c r="K164" s="84" t="s">
        <v>1409</v>
      </c>
    </row>
    <row r="165" spans="1:11" x14ac:dyDescent="0.65">
      <c r="A165" s="140" t="s">
        <v>1065</v>
      </c>
      <c r="B165" s="140" t="s">
        <v>1066</v>
      </c>
      <c r="C165" s="140" t="s">
        <v>18</v>
      </c>
      <c r="D165" s="140" t="s">
        <v>690</v>
      </c>
      <c r="E165" s="140" t="s">
        <v>1340</v>
      </c>
      <c r="F165" s="140" t="s">
        <v>675</v>
      </c>
      <c r="G165" s="141">
        <v>33</v>
      </c>
      <c r="H165" s="140" t="s">
        <v>1340</v>
      </c>
      <c r="I165" s="84" t="s">
        <v>1408</v>
      </c>
      <c r="J165" s="84">
        <v>42643</v>
      </c>
      <c r="K165" s="84" t="s">
        <v>1409</v>
      </c>
    </row>
    <row r="166" spans="1:11" x14ac:dyDescent="0.65">
      <c r="A166" s="140" t="s">
        <v>1067</v>
      </c>
      <c r="B166" s="140" t="s">
        <v>1068</v>
      </c>
      <c r="C166" s="140" t="s">
        <v>18</v>
      </c>
      <c r="D166" s="140" t="s">
        <v>690</v>
      </c>
      <c r="E166" s="140" t="s">
        <v>1340</v>
      </c>
      <c r="F166" s="140" t="s">
        <v>675</v>
      </c>
      <c r="G166" s="141">
        <v>33</v>
      </c>
      <c r="H166" s="140" t="s">
        <v>1340</v>
      </c>
      <c r="I166" s="84" t="s">
        <v>1408</v>
      </c>
      <c r="J166" s="84">
        <v>42643</v>
      </c>
      <c r="K166" s="84" t="s">
        <v>1409</v>
      </c>
    </row>
    <row r="167" spans="1:11" x14ac:dyDescent="0.65">
      <c r="A167" s="140" t="s">
        <v>170</v>
      </c>
      <c r="B167" s="140" t="s">
        <v>171</v>
      </c>
      <c r="C167" s="140" t="s">
        <v>18</v>
      </c>
      <c r="D167" s="140" t="s">
        <v>690</v>
      </c>
      <c r="E167" s="140" t="s">
        <v>1340</v>
      </c>
      <c r="F167" s="140" t="s">
        <v>675</v>
      </c>
      <c r="G167" s="141">
        <v>33</v>
      </c>
      <c r="H167" s="140" t="s">
        <v>1340</v>
      </c>
      <c r="I167" s="84" t="s">
        <v>1410</v>
      </c>
      <c r="K167" s="84" t="s">
        <v>1409</v>
      </c>
    </row>
    <row r="168" spans="1:11" x14ac:dyDescent="0.65">
      <c r="A168" s="140" t="s">
        <v>172</v>
      </c>
      <c r="B168" s="140" t="s">
        <v>173</v>
      </c>
      <c r="C168" s="140" t="s">
        <v>18</v>
      </c>
      <c r="D168" s="140" t="s">
        <v>690</v>
      </c>
      <c r="E168" s="140" t="s">
        <v>1340</v>
      </c>
      <c r="F168" s="140" t="s">
        <v>675</v>
      </c>
      <c r="G168" s="141">
        <v>33</v>
      </c>
      <c r="H168" s="140" t="s">
        <v>1340</v>
      </c>
      <c r="I168" s="84" t="s">
        <v>1410</v>
      </c>
      <c r="K168" s="84" t="s">
        <v>1409</v>
      </c>
    </row>
    <row r="169" spans="1:11" x14ac:dyDescent="0.65">
      <c r="A169" s="140" t="s">
        <v>900</v>
      </c>
      <c r="B169" s="140" t="s">
        <v>165</v>
      </c>
      <c r="C169" s="140" t="s">
        <v>16</v>
      </c>
      <c r="D169" s="140" t="s">
        <v>17</v>
      </c>
      <c r="E169" s="140" t="s">
        <v>1339</v>
      </c>
      <c r="F169" s="140" t="s">
        <v>17</v>
      </c>
      <c r="G169" s="141">
        <v>12</v>
      </c>
      <c r="H169" s="140" t="s">
        <v>1339</v>
      </c>
      <c r="I169" s="84" t="s">
        <v>1410</v>
      </c>
      <c r="K169" s="84" t="s">
        <v>1412</v>
      </c>
    </row>
    <row r="170" spans="1:11" x14ac:dyDescent="0.65">
      <c r="A170" s="140" t="s">
        <v>174</v>
      </c>
      <c r="B170" s="140" t="s">
        <v>1470</v>
      </c>
      <c r="C170" s="140" t="s">
        <v>16</v>
      </c>
      <c r="D170" s="140" t="s">
        <v>17</v>
      </c>
      <c r="E170" s="140" t="s">
        <v>1339</v>
      </c>
      <c r="F170" s="140" t="s">
        <v>17</v>
      </c>
      <c r="G170" s="141">
        <v>12</v>
      </c>
      <c r="H170" s="140" t="s">
        <v>1339</v>
      </c>
      <c r="I170" s="84" t="s">
        <v>1410</v>
      </c>
      <c r="K170" s="84" t="s">
        <v>1409</v>
      </c>
    </row>
    <row r="171" spans="1:11" x14ac:dyDescent="0.65">
      <c r="A171" s="140" t="s">
        <v>901</v>
      </c>
      <c r="B171" s="140" t="s">
        <v>902</v>
      </c>
      <c r="C171" s="140" t="s">
        <v>16</v>
      </c>
      <c r="D171" s="140" t="s">
        <v>17</v>
      </c>
      <c r="E171" s="140" t="s">
        <v>1339</v>
      </c>
      <c r="F171" s="140" t="s">
        <v>17</v>
      </c>
      <c r="G171" s="141">
        <v>12</v>
      </c>
      <c r="H171" s="140" t="s">
        <v>1339</v>
      </c>
      <c r="I171" s="84" t="s">
        <v>1410</v>
      </c>
      <c r="K171" s="84" t="s">
        <v>1412</v>
      </c>
    </row>
    <row r="172" spans="1:11" x14ac:dyDescent="0.65">
      <c r="A172" s="140" t="s">
        <v>903</v>
      </c>
      <c r="B172" s="140" t="s">
        <v>904</v>
      </c>
      <c r="C172" s="140" t="s">
        <v>16</v>
      </c>
      <c r="D172" s="140" t="s">
        <v>17</v>
      </c>
      <c r="E172" s="140" t="s">
        <v>1339</v>
      </c>
      <c r="F172" s="140" t="s">
        <v>17</v>
      </c>
      <c r="G172" s="141">
        <v>12</v>
      </c>
      <c r="H172" s="140" t="s">
        <v>1339</v>
      </c>
      <c r="I172" s="84" t="s">
        <v>1410</v>
      </c>
      <c r="K172" s="84" t="s">
        <v>1412</v>
      </c>
    </row>
    <row r="173" spans="1:11" x14ac:dyDescent="0.65">
      <c r="A173" s="140" t="s">
        <v>175</v>
      </c>
      <c r="B173" s="140" t="s">
        <v>1471</v>
      </c>
      <c r="C173" s="140" t="s">
        <v>16</v>
      </c>
      <c r="D173" s="140" t="s">
        <v>17</v>
      </c>
      <c r="E173" s="140" t="s">
        <v>1339</v>
      </c>
      <c r="F173" s="140" t="s">
        <v>17</v>
      </c>
      <c r="G173" s="141">
        <v>12</v>
      </c>
      <c r="H173" s="140" t="s">
        <v>1339</v>
      </c>
      <c r="I173" s="84" t="s">
        <v>1410</v>
      </c>
      <c r="K173" s="84" t="s">
        <v>1409</v>
      </c>
    </row>
    <row r="174" spans="1:11" x14ac:dyDescent="0.65">
      <c r="A174" s="140" t="s">
        <v>1069</v>
      </c>
      <c r="B174" s="140" t="s">
        <v>1070</v>
      </c>
      <c r="C174" s="140" t="s">
        <v>16</v>
      </c>
      <c r="D174" s="140" t="s">
        <v>17</v>
      </c>
      <c r="E174" s="140" t="s">
        <v>1339</v>
      </c>
      <c r="F174" s="140" t="s">
        <v>17</v>
      </c>
      <c r="G174" s="141">
        <v>12</v>
      </c>
      <c r="H174" s="140" t="s">
        <v>1339</v>
      </c>
      <c r="I174" s="84" t="s">
        <v>1408</v>
      </c>
      <c r="J174" s="84">
        <v>42643</v>
      </c>
      <c r="K174" s="84" t="s">
        <v>1409</v>
      </c>
    </row>
    <row r="175" spans="1:11" x14ac:dyDescent="0.65">
      <c r="A175" s="140" t="s">
        <v>176</v>
      </c>
      <c r="B175" s="140" t="s">
        <v>177</v>
      </c>
      <c r="C175" s="140" t="s">
        <v>16</v>
      </c>
      <c r="D175" s="140" t="s">
        <v>17</v>
      </c>
      <c r="E175" s="140" t="s">
        <v>1339</v>
      </c>
      <c r="F175" s="140" t="s">
        <v>17</v>
      </c>
      <c r="G175" s="141">
        <v>12</v>
      </c>
      <c r="H175" s="140" t="s">
        <v>1339</v>
      </c>
      <c r="I175" s="84" t="s">
        <v>1410</v>
      </c>
      <c r="K175" s="84" t="s">
        <v>1409</v>
      </c>
    </row>
    <row r="176" spans="1:11" x14ac:dyDescent="0.65">
      <c r="A176" s="140" t="s">
        <v>178</v>
      </c>
      <c r="B176" s="140" t="s">
        <v>179</v>
      </c>
      <c r="C176" s="140" t="s">
        <v>16</v>
      </c>
      <c r="D176" s="140" t="s">
        <v>17</v>
      </c>
      <c r="E176" s="140" t="s">
        <v>1339</v>
      </c>
      <c r="F176" s="140" t="s">
        <v>17</v>
      </c>
      <c r="G176" s="141">
        <v>12</v>
      </c>
      <c r="H176" s="140" t="s">
        <v>1339</v>
      </c>
      <c r="I176" s="84" t="s">
        <v>1410</v>
      </c>
      <c r="K176" s="84" t="s">
        <v>1409</v>
      </c>
    </row>
    <row r="177" spans="1:11" x14ac:dyDescent="0.65">
      <c r="A177" s="140" t="s">
        <v>905</v>
      </c>
      <c r="B177" s="140" t="s">
        <v>906</v>
      </c>
      <c r="C177" s="140" t="s">
        <v>16</v>
      </c>
      <c r="D177" s="140" t="s">
        <v>17</v>
      </c>
      <c r="E177" s="140" t="s">
        <v>1339</v>
      </c>
      <c r="F177" s="140" t="s">
        <v>17</v>
      </c>
      <c r="G177" s="141">
        <v>12</v>
      </c>
      <c r="H177" s="140" t="s">
        <v>1339</v>
      </c>
      <c r="I177" s="84" t="s">
        <v>1410</v>
      </c>
      <c r="K177" s="84" t="s">
        <v>1412</v>
      </c>
    </row>
    <row r="178" spans="1:11" x14ac:dyDescent="0.65">
      <c r="A178" s="140" t="s">
        <v>1071</v>
      </c>
      <c r="B178" s="140" t="s">
        <v>1072</v>
      </c>
      <c r="C178" s="140" t="s">
        <v>14</v>
      </c>
      <c r="D178" s="140" t="s">
        <v>15</v>
      </c>
      <c r="E178" s="140" t="s">
        <v>1338</v>
      </c>
      <c r="F178" s="140" t="s">
        <v>15</v>
      </c>
      <c r="G178" s="141">
        <v>11</v>
      </c>
      <c r="H178" s="140" t="s">
        <v>1338</v>
      </c>
      <c r="I178" s="84" t="s">
        <v>1408</v>
      </c>
      <c r="J178" s="84">
        <v>42643</v>
      </c>
      <c r="K178" s="84" t="s">
        <v>1409</v>
      </c>
    </row>
    <row r="179" spans="1:11" x14ac:dyDescent="0.65">
      <c r="A179" s="140" t="s">
        <v>143</v>
      </c>
      <c r="B179" s="140" t="s">
        <v>1472</v>
      </c>
      <c r="C179" s="140" t="s">
        <v>14</v>
      </c>
      <c r="D179" s="140" t="s">
        <v>15</v>
      </c>
      <c r="E179" s="140" t="s">
        <v>1338</v>
      </c>
      <c r="F179" s="140" t="s">
        <v>15</v>
      </c>
      <c r="G179" s="141">
        <v>11</v>
      </c>
      <c r="H179" s="140" t="s">
        <v>1338</v>
      </c>
      <c r="I179" s="84" t="s">
        <v>1410</v>
      </c>
      <c r="K179" s="84" t="s">
        <v>1409</v>
      </c>
    </row>
    <row r="180" spans="1:11" x14ac:dyDescent="0.65">
      <c r="A180" s="140" t="s">
        <v>217</v>
      </c>
      <c r="B180" s="140" t="s">
        <v>1473</v>
      </c>
      <c r="C180" s="140" t="s">
        <v>18</v>
      </c>
      <c r="D180" s="140" t="s">
        <v>690</v>
      </c>
      <c r="E180" s="140" t="s">
        <v>1341</v>
      </c>
      <c r="F180" s="140" t="s">
        <v>673</v>
      </c>
      <c r="G180" s="141">
        <v>33</v>
      </c>
      <c r="H180" s="140" t="s">
        <v>1341</v>
      </c>
      <c r="I180" s="84" t="s">
        <v>1410</v>
      </c>
      <c r="K180" s="84" t="s">
        <v>1409</v>
      </c>
    </row>
    <row r="181" spans="1:11" x14ac:dyDescent="0.65">
      <c r="A181" s="140" t="s">
        <v>180</v>
      </c>
      <c r="B181" s="140" t="s">
        <v>1474</v>
      </c>
      <c r="C181" s="140" t="s">
        <v>16</v>
      </c>
      <c r="D181" s="140" t="s">
        <v>17</v>
      </c>
      <c r="E181" s="140" t="s">
        <v>1339</v>
      </c>
      <c r="F181" s="140" t="s">
        <v>17</v>
      </c>
      <c r="G181" s="141">
        <v>12</v>
      </c>
      <c r="H181" s="140" t="s">
        <v>1339</v>
      </c>
      <c r="I181" s="84" t="s">
        <v>1410</v>
      </c>
      <c r="K181" s="84" t="s">
        <v>1409</v>
      </c>
    </row>
    <row r="182" spans="1:11" x14ac:dyDescent="0.65">
      <c r="A182" s="140" t="s">
        <v>181</v>
      </c>
      <c r="B182" s="140" t="s">
        <v>1475</v>
      </c>
      <c r="C182" s="140" t="s">
        <v>16</v>
      </c>
      <c r="D182" s="140" t="s">
        <v>17</v>
      </c>
      <c r="E182" s="140" t="s">
        <v>1339</v>
      </c>
      <c r="F182" s="140" t="s">
        <v>17</v>
      </c>
      <c r="G182" s="141">
        <v>12</v>
      </c>
      <c r="H182" s="140" t="s">
        <v>1339</v>
      </c>
      <c r="I182" s="84" t="s">
        <v>1410</v>
      </c>
      <c r="K182" s="84" t="s">
        <v>1409</v>
      </c>
    </row>
    <row r="183" spans="1:11" x14ac:dyDescent="0.65">
      <c r="A183" s="140" t="s">
        <v>182</v>
      </c>
      <c r="B183" s="140" t="s">
        <v>1476</v>
      </c>
      <c r="C183" s="140" t="s">
        <v>16</v>
      </c>
      <c r="D183" s="140" t="s">
        <v>17</v>
      </c>
      <c r="E183" s="140" t="s">
        <v>1339</v>
      </c>
      <c r="F183" s="140" t="s">
        <v>17</v>
      </c>
      <c r="G183" s="141">
        <v>12</v>
      </c>
      <c r="H183" s="140" t="s">
        <v>1339</v>
      </c>
      <c r="I183" s="84" t="s">
        <v>1410</v>
      </c>
      <c r="K183" s="84" t="s">
        <v>1409</v>
      </c>
    </row>
    <row r="184" spans="1:11" x14ac:dyDescent="0.65">
      <c r="A184" s="140" t="s">
        <v>183</v>
      </c>
      <c r="B184" s="140" t="s">
        <v>1477</v>
      </c>
      <c r="C184" s="140" t="s">
        <v>16</v>
      </c>
      <c r="D184" s="140" t="s">
        <v>17</v>
      </c>
      <c r="E184" s="140" t="s">
        <v>1339</v>
      </c>
      <c r="F184" s="140" t="s">
        <v>17</v>
      </c>
      <c r="G184" s="141">
        <v>12</v>
      </c>
      <c r="H184" s="140" t="s">
        <v>1339</v>
      </c>
      <c r="I184" s="84" t="s">
        <v>1410</v>
      </c>
      <c r="K184" s="84" t="s">
        <v>1409</v>
      </c>
    </row>
    <row r="185" spans="1:11" x14ac:dyDescent="0.65">
      <c r="A185" s="140" t="s">
        <v>184</v>
      </c>
      <c r="B185" s="140" t="s">
        <v>1478</v>
      </c>
      <c r="C185" s="140" t="s">
        <v>16</v>
      </c>
      <c r="D185" s="140" t="s">
        <v>17</v>
      </c>
      <c r="E185" s="140" t="s">
        <v>1339</v>
      </c>
      <c r="F185" s="140" t="s">
        <v>17</v>
      </c>
      <c r="G185" s="141">
        <v>12</v>
      </c>
      <c r="H185" s="140" t="s">
        <v>1339</v>
      </c>
      <c r="I185" s="84" t="s">
        <v>1410</v>
      </c>
      <c r="K185" s="84" t="s">
        <v>1409</v>
      </c>
    </row>
    <row r="186" spans="1:11" x14ac:dyDescent="0.65">
      <c r="A186" s="140" t="s">
        <v>907</v>
      </c>
      <c r="B186" s="140" t="s">
        <v>908</v>
      </c>
      <c r="C186" s="140" t="s">
        <v>16</v>
      </c>
      <c r="D186" s="140" t="s">
        <v>17</v>
      </c>
      <c r="E186" s="140" t="s">
        <v>1339</v>
      </c>
      <c r="F186" s="140" t="s">
        <v>17</v>
      </c>
      <c r="G186" s="141">
        <v>12</v>
      </c>
      <c r="H186" s="140" t="s">
        <v>1339</v>
      </c>
      <c r="I186" s="84" t="s">
        <v>1410</v>
      </c>
      <c r="K186" s="84" t="s">
        <v>1412</v>
      </c>
    </row>
    <row r="187" spans="1:11" x14ac:dyDescent="0.65">
      <c r="A187" s="140" t="s">
        <v>909</v>
      </c>
      <c r="B187" s="140" t="s">
        <v>910</v>
      </c>
      <c r="C187" s="140" t="s">
        <v>16</v>
      </c>
      <c r="D187" s="140" t="s">
        <v>17</v>
      </c>
      <c r="E187" s="140" t="s">
        <v>1339</v>
      </c>
      <c r="F187" s="140" t="s">
        <v>17</v>
      </c>
      <c r="G187" s="141">
        <v>12</v>
      </c>
      <c r="H187" s="140" t="s">
        <v>1339</v>
      </c>
      <c r="I187" s="84" t="s">
        <v>1410</v>
      </c>
      <c r="K187" s="84" t="s">
        <v>1412</v>
      </c>
    </row>
    <row r="188" spans="1:11" x14ac:dyDescent="0.65">
      <c r="A188" s="140" t="s">
        <v>911</v>
      </c>
      <c r="B188" s="140" t="s">
        <v>912</v>
      </c>
      <c r="C188" s="140" t="s">
        <v>16</v>
      </c>
      <c r="D188" s="140" t="s">
        <v>17</v>
      </c>
      <c r="E188" s="140" t="s">
        <v>1339</v>
      </c>
      <c r="F188" s="140" t="s">
        <v>17</v>
      </c>
      <c r="G188" s="141">
        <v>12</v>
      </c>
      <c r="H188" s="140" t="s">
        <v>1339</v>
      </c>
      <c r="I188" s="84" t="s">
        <v>1410</v>
      </c>
      <c r="K188" s="84" t="s">
        <v>1412</v>
      </c>
    </row>
    <row r="189" spans="1:11" x14ac:dyDescent="0.65">
      <c r="A189" s="140" t="s">
        <v>185</v>
      </c>
      <c r="B189" s="140" t="s">
        <v>1479</v>
      </c>
      <c r="C189" s="140" t="s">
        <v>16</v>
      </c>
      <c r="D189" s="140" t="s">
        <v>17</v>
      </c>
      <c r="E189" s="140" t="s">
        <v>1339</v>
      </c>
      <c r="F189" s="140" t="s">
        <v>17</v>
      </c>
      <c r="G189" s="141">
        <v>12</v>
      </c>
      <c r="H189" s="140" t="s">
        <v>1339</v>
      </c>
      <c r="I189" s="84" t="s">
        <v>1410</v>
      </c>
      <c r="K189" s="84" t="s">
        <v>1409</v>
      </c>
    </row>
    <row r="190" spans="1:11" x14ac:dyDescent="0.65">
      <c r="A190" s="140" t="s">
        <v>913</v>
      </c>
      <c r="B190" s="140" t="s">
        <v>914</v>
      </c>
      <c r="C190" s="140" t="s">
        <v>16</v>
      </c>
      <c r="D190" s="140" t="s">
        <v>17</v>
      </c>
      <c r="E190" s="140" t="s">
        <v>1339</v>
      </c>
      <c r="F190" s="140" t="s">
        <v>17</v>
      </c>
      <c r="G190" s="141">
        <v>12</v>
      </c>
      <c r="H190" s="140" t="s">
        <v>1339</v>
      </c>
      <c r="I190" s="84" t="s">
        <v>1410</v>
      </c>
      <c r="K190" s="84" t="s">
        <v>1412</v>
      </c>
    </row>
    <row r="191" spans="1:11" x14ac:dyDescent="0.65">
      <c r="A191" s="140" t="s">
        <v>186</v>
      </c>
      <c r="B191" s="140" t="s">
        <v>1480</v>
      </c>
      <c r="C191" s="140" t="s">
        <v>16</v>
      </c>
      <c r="D191" s="140" t="s">
        <v>17</v>
      </c>
      <c r="E191" s="140" t="s">
        <v>1339</v>
      </c>
      <c r="F191" s="140" t="s">
        <v>17</v>
      </c>
      <c r="G191" s="141">
        <v>12</v>
      </c>
      <c r="H191" s="140" t="s">
        <v>1339</v>
      </c>
      <c r="I191" s="84" t="s">
        <v>1410</v>
      </c>
      <c r="K191" s="84" t="s">
        <v>1409</v>
      </c>
    </row>
    <row r="192" spans="1:11" x14ac:dyDescent="0.65">
      <c r="A192" s="140" t="s">
        <v>1073</v>
      </c>
      <c r="B192" s="140" t="s">
        <v>1074</v>
      </c>
      <c r="C192" s="140" t="s">
        <v>16</v>
      </c>
      <c r="D192" s="140" t="s">
        <v>17</v>
      </c>
      <c r="E192" s="140" t="s">
        <v>1339</v>
      </c>
      <c r="F192" s="140" t="s">
        <v>17</v>
      </c>
      <c r="G192" s="141">
        <v>12</v>
      </c>
      <c r="H192" s="140" t="s">
        <v>1339</v>
      </c>
      <c r="I192" s="84" t="s">
        <v>1408</v>
      </c>
      <c r="J192" s="84">
        <v>42643</v>
      </c>
      <c r="K192" s="84" t="s">
        <v>1409</v>
      </c>
    </row>
    <row r="193" spans="1:11" x14ac:dyDescent="0.65">
      <c r="A193" s="140" t="s">
        <v>1075</v>
      </c>
      <c r="B193" s="140" t="s">
        <v>1076</v>
      </c>
      <c r="C193" s="140" t="s">
        <v>16</v>
      </c>
      <c r="D193" s="140" t="s">
        <v>17</v>
      </c>
      <c r="E193" s="140" t="s">
        <v>1339</v>
      </c>
      <c r="F193" s="140" t="s">
        <v>17</v>
      </c>
      <c r="G193" s="141">
        <v>12</v>
      </c>
      <c r="H193" s="140" t="s">
        <v>1339</v>
      </c>
      <c r="I193" s="84" t="s">
        <v>1408</v>
      </c>
      <c r="J193" s="84">
        <v>42643</v>
      </c>
      <c r="K193" s="84" t="s">
        <v>1409</v>
      </c>
    </row>
    <row r="194" spans="1:11" x14ac:dyDescent="0.65">
      <c r="A194" s="140" t="s">
        <v>1077</v>
      </c>
      <c r="B194" s="140" t="s">
        <v>1078</v>
      </c>
      <c r="C194" s="140" t="s">
        <v>16</v>
      </c>
      <c r="D194" s="140" t="s">
        <v>17</v>
      </c>
      <c r="E194" s="140" t="s">
        <v>1339</v>
      </c>
      <c r="F194" s="140" t="s">
        <v>17</v>
      </c>
      <c r="G194" s="141">
        <v>12</v>
      </c>
      <c r="H194" s="140" t="s">
        <v>1339</v>
      </c>
      <c r="I194" s="84" t="s">
        <v>1408</v>
      </c>
      <c r="J194" s="84">
        <v>42643</v>
      </c>
      <c r="K194" s="84" t="s">
        <v>1409</v>
      </c>
    </row>
    <row r="195" spans="1:11" x14ac:dyDescent="0.65">
      <c r="A195" s="140" t="s">
        <v>1079</v>
      </c>
      <c r="B195" s="140" t="s">
        <v>1080</v>
      </c>
      <c r="C195" s="140" t="s">
        <v>16</v>
      </c>
      <c r="D195" s="140" t="s">
        <v>17</v>
      </c>
      <c r="E195" s="140" t="s">
        <v>1339</v>
      </c>
      <c r="F195" s="140" t="s">
        <v>17</v>
      </c>
      <c r="G195" s="141">
        <v>12</v>
      </c>
      <c r="H195" s="140" t="s">
        <v>1339</v>
      </c>
      <c r="I195" s="84" t="s">
        <v>1408</v>
      </c>
      <c r="J195" s="84">
        <v>42643</v>
      </c>
      <c r="K195" s="84" t="s">
        <v>1409</v>
      </c>
    </row>
    <row r="196" spans="1:11" x14ac:dyDescent="0.65">
      <c r="A196" s="140" t="s">
        <v>1081</v>
      </c>
      <c r="B196" s="140" t="s">
        <v>1082</v>
      </c>
      <c r="C196" s="140" t="s">
        <v>16</v>
      </c>
      <c r="D196" s="140" t="s">
        <v>17</v>
      </c>
      <c r="E196" s="140" t="s">
        <v>1339</v>
      </c>
      <c r="F196" s="140" t="s">
        <v>17</v>
      </c>
      <c r="G196" s="141">
        <v>12</v>
      </c>
      <c r="H196" s="140" t="s">
        <v>1339</v>
      </c>
      <c r="I196" s="84" t="s">
        <v>1408</v>
      </c>
      <c r="J196" s="84">
        <v>42643</v>
      </c>
      <c r="K196" s="84" t="s">
        <v>1409</v>
      </c>
    </row>
    <row r="197" spans="1:11" x14ac:dyDescent="0.65">
      <c r="A197" s="140" t="s">
        <v>187</v>
      </c>
      <c r="B197" s="140" t="s">
        <v>188</v>
      </c>
      <c r="C197" s="140" t="s">
        <v>16</v>
      </c>
      <c r="D197" s="140" t="s">
        <v>17</v>
      </c>
      <c r="E197" s="140" t="s">
        <v>1339</v>
      </c>
      <c r="F197" s="140" t="s">
        <v>17</v>
      </c>
      <c r="G197" s="141">
        <v>12</v>
      </c>
      <c r="H197" s="140" t="s">
        <v>1339</v>
      </c>
      <c r="I197" s="84" t="s">
        <v>1410</v>
      </c>
      <c r="K197" s="84" t="s">
        <v>1409</v>
      </c>
    </row>
    <row r="198" spans="1:11" x14ac:dyDescent="0.65">
      <c r="A198" s="140" t="s">
        <v>189</v>
      </c>
      <c r="B198" s="140" t="s">
        <v>190</v>
      </c>
      <c r="C198" s="140" t="s">
        <v>16</v>
      </c>
      <c r="D198" s="140" t="s">
        <v>17</v>
      </c>
      <c r="E198" s="140" t="s">
        <v>1339</v>
      </c>
      <c r="F198" s="140" t="s">
        <v>17</v>
      </c>
      <c r="G198" s="141">
        <v>12</v>
      </c>
      <c r="H198" s="140" t="s">
        <v>1339</v>
      </c>
      <c r="I198" s="84" t="s">
        <v>1410</v>
      </c>
      <c r="K198" s="84" t="s">
        <v>1409</v>
      </c>
    </row>
    <row r="199" spans="1:11" x14ac:dyDescent="0.65">
      <c r="A199" s="140" t="s">
        <v>139</v>
      </c>
      <c r="B199" s="140" t="s">
        <v>140</v>
      </c>
      <c r="C199" s="140" t="s">
        <v>12</v>
      </c>
      <c r="D199" s="140" t="s">
        <v>13</v>
      </c>
      <c r="E199" s="140" t="s">
        <v>1332</v>
      </c>
      <c r="F199" s="140" t="s">
        <v>1333</v>
      </c>
      <c r="G199" s="141">
        <v>10</v>
      </c>
      <c r="H199" s="140" t="s">
        <v>1332</v>
      </c>
      <c r="I199" s="84" t="s">
        <v>1410</v>
      </c>
      <c r="K199" s="84" t="s">
        <v>1409</v>
      </c>
    </row>
    <row r="200" spans="1:11" x14ac:dyDescent="0.65">
      <c r="A200" s="140" t="s">
        <v>141</v>
      </c>
      <c r="B200" s="140" t="s">
        <v>142</v>
      </c>
      <c r="C200" s="140" t="s">
        <v>12</v>
      </c>
      <c r="D200" s="140" t="s">
        <v>13</v>
      </c>
      <c r="E200" s="140" t="s">
        <v>1332</v>
      </c>
      <c r="F200" s="140" t="s">
        <v>1333</v>
      </c>
      <c r="G200" s="141">
        <v>10</v>
      </c>
      <c r="H200" s="140" t="s">
        <v>1332</v>
      </c>
      <c r="I200" s="84" t="s">
        <v>1410</v>
      </c>
      <c r="K200" s="84" t="s">
        <v>1409</v>
      </c>
    </row>
    <row r="201" spans="1:11" x14ac:dyDescent="0.65">
      <c r="A201" s="140" t="s">
        <v>1083</v>
      </c>
      <c r="B201" s="140" t="s">
        <v>1084</v>
      </c>
      <c r="C201" s="140" t="s">
        <v>16</v>
      </c>
      <c r="D201" s="140" t="s">
        <v>17</v>
      </c>
      <c r="E201" s="140" t="s">
        <v>1339</v>
      </c>
      <c r="F201" s="140" t="s">
        <v>17</v>
      </c>
      <c r="G201" s="141">
        <v>12</v>
      </c>
      <c r="H201" s="140" t="s">
        <v>1339</v>
      </c>
      <c r="I201" s="84" t="s">
        <v>1408</v>
      </c>
      <c r="J201" s="84">
        <v>42643</v>
      </c>
      <c r="K201" s="84" t="s">
        <v>1409</v>
      </c>
    </row>
    <row r="202" spans="1:11" x14ac:dyDescent="0.65">
      <c r="A202" s="140" t="s">
        <v>191</v>
      </c>
      <c r="B202" s="140" t="s">
        <v>192</v>
      </c>
      <c r="C202" s="140" t="s">
        <v>16</v>
      </c>
      <c r="D202" s="140" t="s">
        <v>17</v>
      </c>
      <c r="E202" s="140" t="s">
        <v>1339</v>
      </c>
      <c r="F202" s="140" t="s">
        <v>17</v>
      </c>
      <c r="G202" s="141">
        <v>12</v>
      </c>
      <c r="H202" s="140" t="s">
        <v>1339</v>
      </c>
      <c r="I202" s="84" t="s">
        <v>1410</v>
      </c>
      <c r="K202" s="84" t="s">
        <v>1409</v>
      </c>
    </row>
    <row r="203" spans="1:11" x14ac:dyDescent="0.65">
      <c r="A203" s="140" t="s">
        <v>1085</v>
      </c>
      <c r="B203" s="140" t="s">
        <v>1086</v>
      </c>
      <c r="C203" s="140" t="s">
        <v>16</v>
      </c>
      <c r="D203" s="140" t="s">
        <v>17</v>
      </c>
      <c r="E203" s="140" t="s">
        <v>1339</v>
      </c>
      <c r="F203" s="140" t="s">
        <v>17</v>
      </c>
      <c r="G203" s="141">
        <v>12</v>
      </c>
      <c r="H203" s="140" t="s">
        <v>1339</v>
      </c>
      <c r="I203" s="84" t="s">
        <v>1408</v>
      </c>
      <c r="J203" s="84">
        <v>42643</v>
      </c>
      <c r="K203" s="84" t="s">
        <v>1409</v>
      </c>
    </row>
    <row r="204" spans="1:11" x14ac:dyDescent="0.65">
      <c r="A204" s="140" t="s">
        <v>193</v>
      </c>
      <c r="B204" s="140" t="s">
        <v>194</v>
      </c>
      <c r="C204" s="140" t="s">
        <v>16</v>
      </c>
      <c r="D204" s="140" t="s">
        <v>17</v>
      </c>
      <c r="E204" s="140" t="s">
        <v>1339</v>
      </c>
      <c r="F204" s="140" t="s">
        <v>17</v>
      </c>
      <c r="G204" s="141">
        <v>12</v>
      </c>
      <c r="H204" s="140" t="s">
        <v>1339</v>
      </c>
      <c r="I204" s="84" t="s">
        <v>1410</v>
      </c>
      <c r="K204" s="84" t="s">
        <v>1409</v>
      </c>
    </row>
    <row r="205" spans="1:11" x14ac:dyDescent="0.65">
      <c r="A205" s="140" t="s">
        <v>195</v>
      </c>
      <c r="B205" s="140" t="s">
        <v>196</v>
      </c>
      <c r="C205" s="140" t="s">
        <v>16</v>
      </c>
      <c r="D205" s="140" t="s">
        <v>17</v>
      </c>
      <c r="E205" s="140" t="s">
        <v>1339</v>
      </c>
      <c r="F205" s="140" t="s">
        <v>17</v>
      </c>
      <c r="G205" s="141">
        <v>12</v>
      </c>
      <c r="H205" s="140" t="s">
        <v>1339</v>
      </c>
      <c r="I205" s="84" t="s">
        <v>1410</v>
      </c>
      <c r="K205" s="84" t="s">
        <v>1409</v>
      </c>
    </row>
    <row r="206" spans="1:11" x14ac:dyDescent="0.65">
      <c r="A206" s="140" t="s">
        <v>197</v>
      </c>
      <c r="B206" s="140" t="s">
        <v>198</v>
      </c>
      <c r="C206" s="140" t="s">
        <v>16</v>
      </c>
      <c r="D206" s="140" t="s">
        <v>17</v>
      </c>
      <c r="E206" s="140" t="s">
        <v>1339</v>
      </c>
      <c r="F206" s="140" t="s">
        <v>17</v>
      </c>
      <c r="G206" s="141">
        <v>12</v>
      </c>
      <c r="H206" s="140" t="s">
        <v>1339</v>
      </c>
      <c r="I206" s="84" t="s">
        <v>1410</v>
      </c>
      <c r="K206" s="84" t="s">
        <v>1409</v>
      </c>
    </row>
    <row r="207" spans="1:11" x14ac:dyDescent="0.65">
      <c r="A207" s="140" t="s">
        <v>1087</v>
      </c>
      <c r="B207" s="140" t="s">
        <v>1088</v>
      </c>
      <c r="C207" s="140" t="s">
        <v>16</v>
      </c>
      <c r="D207" s="140" t="s">
        <v>17</v>
      </c>
      <c r="E207" s="140" t="s">
        <v>1339</v>
      </c>
      <c r="F207" s="140" t="s">
        <v>17</v>
      </c>
      <c r="G207" s="141">
        <v>12</v>
      </c>
      <c r="H207" s="140" t="s">
        <v>1339</v>
      </c>
      <c r="I207" s="84" t="s">
        <v>1408</v>
      </c>
      <c r="J207" s="84">
        <v>42643</v>
      </c>
      <c r="K207" s="84" t="s">
        <v>1409</v>
      </c>
    </row>
    <row r="208" spans="1:11" x14ac:dyDescent="0.65">
      <c r="A208" s="140" t="s">
        <v>1089</v>
      </c>
      <c r="B208" s="140" t="s">
        <v>1090</v>
      </c>
      <c r="C208" s="140" t="s">
        <v>16</v>
      </c>
      <c r="D208" s="140" t="s">
        <v>17</v>
      </c>
      <c r="E208" s="140" t="s">
        <v>1339</v>
      </c>
      <c r="F208" s="140" t="s">
        <v>17</v>
      </c>
      <c r="G208" s="141">
        <v>12</v>
      </c>
      <c r="H208" s="140" t="s">
        <v>1339</v>
      </c>
      <c r="I208" s="84" t="s">
        <v>1408</v>
      </c>
      <c r="J208" s="84">
        <v>42643</v>
      </c>
      <c r="K208" s="84" t="s">
        <v>1409</v>
      </c>
    </row>
    <row r="209" spans="1:11" x14ac:dyDescent="0.65">
      <c r="A209" s="140" t="s">
        <v>199</v>
      </c>
      <c r="B209" s="140" t="s">
        <v>200</v>
      </c>
      <c r="C209" s="140" t="s">
        <v>16</v>
      </c>
      <c r="D209" s="140" t="s">
        <v>17</v>
      </c>
      <c r="E209" s="140" t="s">
        <v>1339</v>
      </c>
      <c r="F209" s="140" t="s">
        <v>17</v>
      </c>
      <c r="G209" s="141">
        <v>12</v>
      </c>
      <c r="H209" s="140" t="s">
        <v>1339</v>
      </c>
      <c r="I209" s="84" t="s">
        <v>1410</v>
      </c>
      <c r="K209" s="84" t="s">
        <v>1409</v>
      </c>
    </row>
    <row r="210" spans="1:11" x14ac:dyDescent="0.65">
      <c r="A210" s="140" t="s">
        <v>201</v>
      </c>
      <c r="B210" s="140" t="s">
        <v>1481</v>
      </c>
      <c r="C210" s="140" t="s">
        <v>16</v>
      </c>
      <c r="D210" s="140" t="s">
        <v>17</v>
      </c>
      <c r="E210" s="140" t="s">
        <v>1339</v>
      </c>
      <c r="F210" s="140" t="s">
        <v>17</v>
      </c>
      <c r="G210" s="141">
        <v>12</v>
      </c>
      <c r="H210" s="140" t="s">
        <v>1339</v>
      </c>
      <c r="I210" s="84" t="s">
        <v>1410</v>
      </c>
      <c r="K210" s="84" t="s">
        <v>1409</v>
      </c>
    </row>
    <row r="211" spans="1:11" x14ac:dyDescent="0.65">
      <c r="A211" s="140" t="s">
        <v>202</v>
      </c>
      <c r="B211" s="140" t="s">
        <v>1482</v>
      </c>
      <c r="C211" s="140" t="s">
        <v>16</v>
      </c>
      <c r="D211" s="140" t="s">
        <v>17</v>
      </c>
      <c r="E211" s="140" t="s">
        <v>1339</v>
      </c>
      <c r="F211" s="140" t="s">
        <v>17</v>
      </c>
      <c r="G211" s="141">
        <v>12</v>
      </c>
      <c r="H211" s="140" t="s">
        <v>1339</v>
      </c>
      <c r="I211" s="84" t="s">
        <v>1410</v>
      </c>
      <c r="K211" s="84" t="s">
        <v>1409</v>
      </c>
    </row>
    <row r="212" spans="1:11" x14ac:dyDescent="0.65">
      <c r="A212" s="140" t="s">
        <v>203</v>
      </c>
      <c r="B212" s="140" t="s">
        <v>204</v>
      </c>
      <c r="C212" s="140" t="s">
        <v>16</v>
      </c>
      <c r="D212" s="140" t="s">
        <v>17</v>
      </c>
      <c r="E212" s="140" t="s">
        <v>1339</v>
      </c>
      <c r="F212" s="140" t="s">
        <v>17</v>
      </c>
      <c r="G212" s="141">
        <v>12</v>
      </c>
      <c r="H212" s="140" t="s">
        <v>1339</v>
      </c>
      <c r="I212" s="84" t="s">
        <v>1410</v>
      </c>
      <c r="K212" s="84" t="s">
        <v>1409</v>
      </c>
    </row>
    <row r="213" spans="1:11" x14ac:dyDescent="0.65">
      <c r="A213" s="140" t="s">
        <v>205</v>
      </c>
      <c r="B213" s="140" t="s">
        <v>206</v>
      </c>
      <c r="C213" s="140" t="s">
        <v>16</v>
      </c>
      <c r="D213" s="140" t="s">
        <v>17</v>
      </c>
      <c r="E213" s="140" t="s">
        <v>1339</v>
      </c>
      <c r="F213" s="140" t="s">
        <v>17</v>
      </c>
      <c r="G213" s="141">
        <v>12</v>
      </c>
      <c r="H213" s="140" t="s">
        <v>1339</v>
      </c>
      <c r="I213" s="84" t="s">
        <v>1410</v>
      </c>
      <c r="K213" s="84" t="s">
        <v>1409</v>
      </c>
    </row>
    <row r="214" spans="1:11" x14ac:dyDescent="0.65">
      <c r="A214" s="140" t="s">
        <v>218</v>
      </c>
      <c r="B214" s="140" t="s">
        <v>219</v>
      </c>
      <c r="C214" s="140" t="s">
        <v>18</v>
      </c>
      <c r="D214" s="140" t="s">
        <v>690</v>
      </c>
      <c r="E214" s="140" t="s">
        <v>1341</v>
      </c>
      <c r="F214" s="140" t="s">
        <v>673</v>
      </c>
      <c r="G214" s="141">
        <v>33</v>
      </c>
      <c r="H214" s="140" t="s">
        <v>1341</v>
      </c>
      <c r="I214" s="84" t="s">
        <v>1410</v>
      </c>
      <c r="K214" s="84" t="s">
        <v>1409</v>
      </c>
    </row>
    <row r="215" spans="1:11" x14ac:dyDescent="0.65">
      <c r="A215" s="140" t="s">
        <v>207</v>
      </c>
      <c r="B215" s="140" t="s">
        <v>1483</v>
      </c>
      <c r="C215" s="140" t="s">
        <v>16</v>
      </c>
      <c r="D215" s="140" t="s">
        <v>17</v>
      </c>
      <c r="E215" s="140" t="s">
        <v>1339</v>
      </c>
      <c r="F215" s="140" t="s">
        <v>17</v>
      </c>
      <c r="G215" s="141">
        <v>12</v>
      </c>
      <c r="H215" s="140" t="s">
        <v>1339</v>
      </c>
      <c r="I215" s="84" t="s">
        <v>1410</v>
      </c>
      <c r="K215" s="84" t="s">
        <v>1409</v>
      </c>
    </row>
    <row r="216" spans="1:11" x14ac:dyDescent="0.65">
      <c r="A216" s="140" t="s">
        <v>208</v>
      </c>
      <c r="B216" s="140" t="s">
        <v>209</v>
      </c>
      <c r="C216" s="140" t="s">
        <v>16</v>
      </c>
      <c r="D216" s="140" t="s">
        <v>17</v>
      </c>
      <c r="E216" s="140" t="s">
        <v>1339</v>
      </c>
      <c r="F216" s="140" t="s">
        <v>17</v>
      </c>
      <c r="G216" s="141">
        <v>12</v>
      </c>
      <c r="H216" s="140" t="s">
        <v>1339</v>
      </c>
      <c r="I216" s="84" t="s">
        <v>1410</v>
      </c>
      <c r="K216" s="84" t="s">
        <v>1409</v>
      </c>
    </row>
    <row r="217" spans="1:11" x14ac:dyDescent="0.65">
      <c r="A217" s="140" t="s">
        <v>210</v>
      </c>
      <c r="B217" s="140" t="s">
        <v>1484</v>
      </c>
      <c r="C217" s="140" t="s">
        <v>16</v>
      </c>
      <c r="D217" s="140" t="s">
        <v>17</v>
      </c>
      <c r="E217" s="140" t="s">
        <v>1339</v>
      </c>
      <c r="F217" s="140" t="s">
        <v>17</v>
      </c>
      <c r="G217" s="141">
        <v>12</v>
      </c>
      <c r="H217" s="140" t="s">
        <v>1339</v>
      </c>
      <c r="I217" s="84" t="s">
        <v>1410</v>
      </c>
      <c r="K217" s="84" t="s">
        <v>1409</v>
      </c>
    </row>
    <row r="218" spans="1:11" x14ac:dyDescent="0.65">
      <c r="A218" s="140" t="s">
        <v>211</v>
      </c>
      <c r="B218" s="140" t="s">
        <v>212</v>
      </c>
      <c r="C218" s="140" t="s">
        <v>16</v>
      </c>
      <c r="D218" s="140" t="s">
        <v>17</v>
      </c>
      <c r="E218" s="140" t="s">
        <v>1339</v>
      </c>
      <c r="F218" s="140" t="s">
        <v>17</v>
      </c>
      <c r="G218" s="141">
        <v>12</v>
      </c>
      <c r="H218" s="140" t="s">
        <v>1339</v>
      </c>
      <c r="I218" s="84" t="s">
        <v>1410</v>
      </c>
      <c r="K218" s="84" t="s">
        <v>1409</v>
      </c>
    </row>
    <row r="219" spans="1:11" x14ac:dyDescent="0.65">
      <c r="A219" s="140" t="s">
        <v>1091</v>
      </c>
      <c r="B219" s="140" t="s">
        <v>1092</v>
      </c>
      <c r="C219" s="140" t="s">
        <v>0</v>
      </c>
      <c r="D219" s="140" t="s">
        <v>1</v>
      </c>
      <c r="E219" s="140" t="s">
        <v>1298</v>
      </c>
      <c r="F219" s="140" t="s">
        <v>1299</v>
      </c>
      <c r="G219" s="141">
        <v>4</v>
      </c>
      <c r="H219" s="140" t="s">
        <v>1298</v>
      </c>
      <c r="I219" s="84" t="s">
        <v>1408</v>
      </c>
      <c r="J219" s="84">
        <v>42643</v>
      </c>
      <c r="K219" s="84" t="s">
        <v>1409</v>
      </c>
    </row>
    <row r="220" spans="1:11" x14ac:dyDescent="0.65">
      <c r="A220" s="140" t="s">
        <v>213</v>
      </c>
      <c r="B220" s="140" t="s">
        <v>214</v>
      </c>
      <c r="C220" s="140" t="s">
        <v>16</v>
      </c>
      <c r="D220" s="140" t="s">
        <v>17</v>
      </c>
      <c r="E220" s="140" t="s">
        <v>1339</v>
      </c>
      <c r="F220" s="140" t="s">
        <v>17</v>
      </c>
      <c r="G220" s="141">
        <v>12</v>
      </c>
      <c r="H220" s="140" t="s">
        <v>1339</v>
      </c>
      <c r="I220" s="84" t="s">
        <v>1410</v>
      </c>
      <c r="K220" s="84" t="s">
        <v>1409</v>
      </c>
    </row>
    <row r="221" spans="1:11" x14ac:dyDescent="0.65">
      <c r="A221" s="140" t="s">
        <v>1093</v>
      </c>
      <c r="B221" s="140" t="s">
        <v>107</v>
      </c>
      <c r="C221" s="140" t="s">
        <v>8</v>
      </c>
      <c r="D221" s="140" t="s">
        <v>9</v>
      </c>
      <c r="E221" s="140" t="s">
        <v>1323</v>
      </c>
      <c r="F221" s="140" t="s">
        <v>1324</v>
      </c>
      <c r="G221" s="141">
        <v>8</v>
      </c>
      <c r="H221" s="140" t="s">
        <v>1323</v>
      </c>
      <c r="I221" s="84" t="s">
        <v>1408</v>
      </c>
      <c r="J221" s="84">
        <v>42643</v>
      </c>
      <c r="K221" s="84" t="s">
        <v>1409</v>
      </c>
    </row>
    <row r="222" spans="1:11" x14ac:dyDescent="0.65">
      <c r="A222" s="140" t="s">
        <v>1094</v>
      </c>
      <c r="B222" s="140" t="s">
        <v>108</v>
      </c>
      <c r="C222" s="140" t="s">
        <v>8</v>
      </c>
      <c r="D222" s="140" t="s">
        <v>9</v>
      </c>
      <c r="E222" s="140" t="s">
        <v>1323</v>
      </c>
      <c r="F222" s="140" t="s">
        <v>1324</v>
      </c>
      <c r="G222" s="141">
        <v>8</v>
      </c>
      <c r="H222" s="140" t="s">
        <v>1323</v>
      </c>
      <c r="I222" s="84" t="s">
        <v>1408</v>
      </c>
      <c r="J222" s="84">
        <v>42643</v>
      </c>
      <c r="K222" s="84" t="s">
        <v>1409</v>
      </c>
    </row>
    <row r="223" spans="1:11" x14ac:dyDescent="0.65">
      <c r="A223" s="140" t="s">
        <v>1095</v>
      </c>
      <c r="B223" s="140" t="s">
        <v>116</v>
      </c>
      <c r="C223" s="140" t="s">
        <v>10</v>
      </c>
      <c r="D223" s="140" t="s">
        <v>11</v>
      </c>
      <c r="E223" s="140" t="s">
        <v>1330</v>
      </c>
      <c r="F223" s="140" t="s">
        <v>1331</v>
      </c>
      <c r="G223" s="141">
        <v>9</v>
      </c>
      <c r="H223" s="140" t="s">
        <v>1330</v>
      </c>
      <c r="I223" s="84" t="s">
        <v>1408</v>
      </c>
      <c r="J223" s="84">
        <v>42643</v>
      </c>
      <c r="K223" s="84" t="s">
        <v>1409</v>
      </c>
    </row>
    <row r="224" spans="1:11" x14ac:dyDescent="0.65">
      <c r="A224" s="140" t="s">
        <v>229</v>
      </c>
      <c r="B224" s="140" t="s">
        <v>230</v>
      </c>
      <c r="C224" s="140" t="s">
        <v>25</v>
      </c>
      <c r="D224" s="140" t="s">
        <v>26</v>
      </c>
      <c r="E224" s="140" t="s">
        <v>1353</v>
      </c>
      <c r="F224" s="140" t="s">
        <v>1354</v>
      </c>
      <c r="G224" s="141">
        <v>17</v>
      </c>
      <c r="H224" s="140" t="s">
        <v>1353</v>
      </c>
      <c r="I224" s="84" t="s">
        <v>1410</v>
      </c>
      <c r="K224" s="84" t="s">
        <v>1409</v>
      </c>
    </row>
    <row r="225" spans="1:11" x14ac:dyDescent="0.65">
      <c r="A225" s="140" t="s">
        <v>231</v>
      </c>
      <c r="B225" s="140" t="s">
        <v>232</v>
      </c>
      <c r="C225" s="140" t="s">
        <v>25</v>
      </c>
      <c r="D225" s="140" t="s">
        <v>26</v>
      </c>
      <c r="E225" s="140" t="s">
        <v>1353</v>
      </c>
      <c r="F225" s="140" t="s">
        <v>1354</v>
      </c>
      <c r="G225" s="141">
        <v>17</v>
      </c>
      <c r="H225" s="140" t="s">
        <v>1353</v>
      </c>
      <c r="I225" s="84" t="s">
        <v>1410</v>
      </c>
      <c r="K225" s="84" t="s">
        <v>1409</v>
      </c>
    </row>
    <row r="226" spans="1:11" x14ac:dyDescent="0.65">
      <c r="A226" s="140" t="s">
        <v>1096</v>
      </c>
      <c r="B226" s="140" t="s">
        <v>1097</v>
      </c>
      <c r="C226" s="140" t="s">
        <v>25</v>
      </c>
      <c r="D226" s="140" t="s">
        <v>26</v>
      </c>
      <c r="E226" s="140" t="s">
        <v>1353</v>
      </c>
      <c r="F226" s="140" t="s">
        <v>1354</v>
      </c>
      <c r="G226" s="141">
        <v>17</v>
      </c>
      <c r="H226" s="140" t="s">
        <v>1353</v>
      </c>
      <c r="I226" s="84" t="s">
        <v>1408</v>
      </c>
      <c r="J226" s="84">
        <v>42643</v>
      </c>
      <c r="K226" s="84" t="s">
        <v>1409</v>
      </c>
    </row>
    <row r="227" spans="1:11" x14ac:dyDescent="0.65">
      <c r="A227" s="140" t="s">
        <v>1098</v>
      </c>
      <c r="B227" s="140" t="s">
        <v>1099</v>
      </c>
      <c r="C227" s="140" t="s">
        <v>25</v>
      </c>
      <c r="D227" s="140" t="s">
        <v>26</v>
      </c>
      <c r="E227" s="140" t="s">
        <v>1353</v>
      </c>
      <c r="F227" s="140" t="s">
        <v>1354</v>
      </c>
      <c r="G227" s="141">
        <v>17</v>
      </c>
      <c r="H227" s="140" t="s">
        <v>1353</v>
      </c>
      <c r="I227" s="84" t="s">
        <v>1408</v>
      </c>
      <c r="J227" s="84">
        <v>42643</v>
      </c>
      <c r="K227" s="84" t="s">
        <v>1409</v>
      </c>
    </row>
    <row r="228" spans="1:11" x14ac:dyDescent="0.65">
      <c r="A228" s="140" t="s">
        <v>233</v>
      </c>
      <c r="B228" s="140" t="s">
        <v>234</v>
      </c>
      <c r="C228" s="140" t="s">
        <v>25</v>
      </c>
      <c r="D228" s="140" t="s">
        <v>26</v>
      </c>
      <c r="E228" s="140" t="s">
        <v>1353</v>
      </c>
      <c r="F228" s="140" t="s">
        <v>1354</v>
      </c>
      <c r="G228" s="141">
        <v>17</v>
      </c>
      <c r="H228" s="140" t="s">
        <v>1353</v>
      </c>
      <c r="I228" s="84" t="s">
        <v>1410</v>
      </c>
      <c r="K228" s="84" t="s">
        <v>1409</v>
      </c>
    </row>
    <row r="229" spans="1:11" x14ac:dyDescent="0.65">
      <c r="A229" s="140" t="s">
        <v>235</v>
      </c>
      <c r="B229" s="140" t="s">
        <v>236</v>
      </c>
      <c r="C229" s="140" t="s">
        <v>25</v>
      </c>
      <c r="D229" s="140" t="s">
        <v>26</v>
      </c>
      <c r="E229" s="140" t="s">
        <v>1353</v>
      </c>
      <c r="F229" s="140" t="s">
        <v>1354</v>
      </c>
      <c r="G229" s="141">
        <v>17</v>
      </c>
      <c r="H229" s="140" t="s">
        <v>1353</v>
      </c>
      <c r="I229" s="84" t="s">
        <v>1410</v>
      </c>
      <c r="K229" s="84" t="s">
        <v>1409</v>
      </c>
    </row>
    <row r="230" spans="1:11" x14ac:dyDescent="0.65">
      <c r="A230" s="140" t="s">
        <v>237</v>
      </c>
      <c r="B230" s="140" t="s">
        <v>238</v>
      </c>
      <c r="C230" s="140" t="s">
        <v>25</v>
      </c>
      <c r="D230" s="140" t="s">
        <v>26</v>
      </c>
      <c r="E230" s="140" t="s">
        <v>1353</v>
      </c>
      <c r="F230" s="140" t="s">
        <v>1354</v>
      </c>
      <c r="G230" s="141">
        <v>17</v>
      </c>
      <c r="H230" s="140" t="s">
        <v>1353</v>
      </c>
      <c r="I230" s="84" t="s">
        <v>1410</v>
      </c>
      <c r="K230" s="84" t="s">
        <v>1409</v>
      </c>
    </row>
    <row r="231" spans="1:11" x14ac:dyDescent="0.65">
      <c r="A231" s="140" t="s">
        <v>1100</v>
      </c>
      <c r="B231" s="140" t="s">
        <v>1101</v>
      </c>
      <c r="C231" s="140" t="s">
        <v>25</v>
      </c>
      <c r="D231" s="140" t="s">
        <v>26</v>
      </c>
      <c r="E231" s="140" t="s">
        <v>1353</v>
      </c>
      <c r="F231" s="140" t="s">
        <v>1354</v>
      </c>
      <c r="G231" s="141">
        <v>17</v>
      </c>
      <c r="H231" s="140" t="s">
        <v>1353</v>
      </c>
      <c r="I231" s="84" t="s">
        <v>1408</v>
      </c>
      <c r="J231" s="84">
        <v>42643</v>
      </c>
      <c r="K231" s="84" t="s">
        <v>1409</v>
      </c>
    </row>
    <row r="232" spans="1:11" x14ac:dyDescent="0.65">
      <c r="A232" s="140" t="s">
        <v>1102</v>
      </c>
      <c r="B232" s="140" t="s">
        <v>1103</v>
      </c>
      <c r="C232" s="140" t="s">
        <v>25</v>
      </c>
      <c r="D232" s="140" t="s">
        <v>26</v>
      </c>
      <c r="E232" s="140" t="s">
        <v>1353</v>
      </c>
      <c r="F232" s="140" t="s">
        <v>1354</v>
      </c>
      <c r="G232" s="141">
        <v>17</v>
      </c>
      <c r="H232" s="140" t="s">
        <v>1353</v>
      </c>
      <c r="I232" s="84" t="s">
        <v>1408</v>
      </c>
      <c r="J232" s="84">
        <v>42643</v>
      </c>
      <c r="K232" s="84" t="s">
        <v>1409</v>
      </c>
    </row>
    <row r="233" spans="1:11" x14ac:dyDescent="0.65">
      <c r="A233" s="140" t="s">
        <v>1104</v>
      </c>
      <c r="B233" s="140" t="s">
        <v>1105</v>
      </c>
      <c r="C233" s="140" t="s">
        <v>25</v>
      </c>
      <c r="D233" s="140" t="s">
        <v>26</v>
      </c>
      <c r="E233" s="140" t="s">
        <v>1353</v>
      </c>
      <c r="F233" s="140" t="s">
        <v>1354</v>
      </c>
      <c r="G233" s="141">
        <v>17</v>
      </c>
      <c r="H233" s="140" t="s">
        <v>1353</v>
      </c>
      <c r="I233" s="84" t="s">
        <v>1408</v>
      </c>
      <c r="J233" s="84">
        <v>42643</v>
      </c>
      <c r="K233" s="84" t="s">
        <v>1409</v>
      </c>
    </row>
    <row r="234" spans="1:11" x14ac:dyDescent="0.65">
      <c r="A234" s="140" t="s">
        <v>239</v>
      </c>
      <c r="B234" s="140" t="s">
        <v>240</v>
      </c>
      <c r="C234" s="140" t="s">
        <v>29</v>
      </c>
      <c r="D234" s="140" t="s">
        <v>30</v>
      </c>
      <c r="E234" s="140" t="s">
        <v>1355</v>
      </c>
      <c r="F234" s="140" t="s">
        <v>1356</v>
      </c>
      <c r="G234" s="141">
        <v>19</v>
      </c>
      <c r="H234" s="140" t="s">
        <v>1355</v>
      </c>
      <c r="I234" s="84" t="s">
        <v>1410</v>
      </c>
      <c r="K234" s="84" t="s">
        <v>1409</v>
      </c>
    </row>
    <row r="235" spans="1:11" x14ac:dyDescent="0.65">
      <c r="A235" s="140" t="s">
        <v>241</v>
      </c>
      <c r="B235" s="140" t="s">
        <v>242</v>
      </c>
      <c r="C235" s="140" t="s">
        <v>25</v>
      </c>
      <c r="D235" s="140" t="s">
        <v>26</v>
      </c>
      <c r="E235" s="140" t="s">
        <v>1353</v>
      </c>
      <c r="F235" s="140" t="s">
        <v>1354</v>
      </c>
      <c r="G235" s="141">
        <v>17</v>
      </c>
      <c r="H235" s="140" t="s">
        <v>1353</v>
      </c>
      <c r="I235" s="84" t="s">
        <v>1410</v>
      </c>
      <c r="K235" s="84" t="s">
        <v>1409</v>
      </c>
    </row>
    <row r="236" spans="1:11" x14ac:dyDescent="0.65">
      <c r="A236" s="140" t="s">
        <v>243</v>
      </c>
      <c r="B236" s="140" t="s">
        <v>244</v>
      </c>
      <c r="C236" s="140" t="s">
        <v>25</v>
      </c>
      <c r="D236" s="140" t="s">
        <v>26</v>
      </c>
      <c r="E236" s="140" t="s">
        <v>1353</v>
      </c>
      <c r="F236" s="140" t="s">
        <v>1354</v>
      </c>
      <c r="G236" s="141">
        <v>17</v>
      </c>
      <c r="H236" s="140" t="s">
        <v>1353</v>
      </c>
      <c r="I236" s="84" t="s">
        <v>1410</v>
      </c>
      <c r="K236" s="84" t="s">
        <v>1409</v>
      </c>
    </row>
    <row r="237" spans="1:11" x14ac:dyDescent="0.65">
      <c r="A237" s="140" t="s">
        <v>245</v>
      </c>
      <c r="B237" s="140" t="s">
        <v>246</v>
      </c>
      <c r="C237" s="140" t="s">
        <v>25</v>
      </c>
      <c r="D237" s="140" t="s">
        <v>26</v>
      </c>
      <c r="E237" s="140" t="s">
        <v>1353</v>
      </c>
      <c r="F237" s="140" t="s">
        <v>1354</v>
      </c>
      <c r="G237" s="141">
        <v>17</v>
      </c>
      <c r="H237" s="140" t="s">
        <v>1353</v>
      </c>
      <c r="I237" s="84" t="s">
        <v>1410</v>
      </c>
      <c r="K237" s="84" t="s">
        <v>1409</v>
      </c>
    </row>
    <row r="238" spans="1:11" x14ac:dyDescent="0.65">
      <c r="A238" s="140" t="s">
        <v>247</v>
      </c>
      <c r="B238" s="140" t="s">
        <v>248</v>
      </c>
      <c r="C238" s="140" t="s">
        <v>25</v>
      </c>
      <c r="D238" s="140" t="s">
        <v>26</v>
      </c>
      <c r="E238" s="140" t="s">
        <v>1353</v>
      </c>
      <c r="F238" s="140" t="s">
        <v>1354</v>
      </c>
      <c r="G238" s="141">
        <v>17</v>
      </c>
      <c r="H238" s="140" t="s">
        <v>1353</v>
      </c>
      <c r="I238" s="84" t="s">
        <v>1410</v>
      </c>
      <c r="K238" s="84" t="s">
        <v>1409</v>
      </c>
    </row>
    <row r="239" spans="1:11" x14ac:dyDescent="0.65">
      <c r="A239" s="140" t="s">
        <v>249</v>
      </c>
      <c r="B239" s="140" t="s">
        <v>250</v>
      </c>
      <c r="C239" s="140" t="s">
        <v>25</v>
      </c>
      <c r="D239" s="140" t="s">
        <v>26</v>
      </c>
      <c r="E239" s="140" t="s">
        <v>1353</v>
      </c>
      <c r="F239" s="140" t="s">
        <v>1354</v>
      </c>
      <c r="G239" s="141">
        <v>17</v>
      </c>
      <c r="H239" s="140" t="s">
        <v>1353</v>
      </c>
      <c r="I239" s="84" t="s">
        <v>1410</v>
      </c>
      <c r="K239" s="84" t="s">
        <v>1409</v>
      </c>
    </row>
    <row r="240" spans="1:11" x14ac:dyDescent="0.65">
      <c r="A240" s="140" t="s">
        <v>251</v>
      </c>
      <c r="B240" s="140" t="s">
        <v>252</v>
      </c>
      <c r="C240" s="140" t="s">
        <v>25</v>
      </c>
      <c r="D240" s="140" t="s">
        <v>26</v>
      </c>
      <c r="E240" s="140" t="s">
        <v>1353</v>
      </c>
      <c r="F240" s="140" t="s">
        <v>1354</v>
      </c>
      <c r="G240" s="141">
        <v>17</v>
      </c>
      <c r="H240" s="140" t="s">
        <v>1353</v>
      </c>
      <c r="I240" s="84" t="s">
        <v>1410</v>
      </c>
      <c r="K240" s="84" t="s">
        <v>1409</v>
      </c>
    </row>
    <row r="241" spans="1:11" x14ac:dyDescent="0.65">
      <c r="A241" s="140" t="s">
        <v>261</v>
      </c>
      <c r="B241" s="140" t="s">
        <v>262</v>
      </c>
      <c r="C241" s="140" t="s">
        <v>27</v>
      </c>
      <c r="D241" s="140" t="s">
        <v>28</v>
      </c>
      <c r="E241" s="140" t="s">
        <v>1357</v>
      </c>
      <c r="F241" s="140" t="s">
        <v>1358</v>
      </c>
      <c r="G241" s="141">
        <v>18</v>
      </c>
      <c r="H241" s="140" t="s">
        <v>1357</v>
      </c>
      <c r="I241" s="84" t="s">
        <v>1410</v>
      </c>
      <c r="K241" s="84" t="s">
        <v>1409</v>
      </c>
    </row>
    <row r="242" spans="1:11" x14ac:dyDescent="0.65">
      <c r="A242" s="140" t="s">
        <v>263</v>
      </c>
      <c r="B242" s="140" t="s">
        <v>264</v>
      </c>
      <c r="C242" s="140" t="s">
        <v>27</v>
      </c>
      <c r="D242" s="140" t="s">
        <v>28</v>
      </c>
      <c r="E242" s="140" t="s">
        <v>1357</v>
      </c>
      <c r="F242" s="140" t="s">
        <v>1358</v>
      </c>
      <c r="G242" s="141">
        <v>18</v>
      </c>
      <c r="H242" s="140" t="s">
        <v>1357</v>
      </c>
      <c r="I242" s="84" t="s">
        <v>1410</v>
      </c>
      <c r="K242" s="84" t="s">
        <v>1409</v>
      </c>
    </row>
    <row r="243" spans="1:11" x14ac:dyDescent="0.65">
      <c r="A243" s="140" t="s">
        <v>265</v>
      </c>
      <c r="B243" s="140" t="s">
        <v>1485</v>
      </c>
      <c r="C243" s="140" t="s">
        <v>27</v>
      </c>
      <c r="D243" s="140" t="s">
        <v>28</v>
      </c>
      <c r="E243" s="140" t="s">
        <v>1359</v>
      </c>
      <c r="F243" s="140" t="s">
        <v>1360</v>
      </c>
      <c r="G243" s="141">
        <v>18</v>
      </c>
      <c r="H243" s="140" t="s">
        <v>1359</v>
      </c>
      <c r="I243" s="84" t="s">
        <v>1410</v>
      </c>
      <c r="K243" s="84" t="s">
        <v>1409</v>
      </c>
    </row>
    <row r="244" spans="1:11" x14ac:dyDescent="0.65">
      <c r="A244" s="140" t="s">
        <v>266</v>
      </c>
      <c r="B244" s="140" t="s">
        <v>267</v>
      </c>
      <c r="C244" s="140" t="s">
        <v>27</v>
      </c>
      <c r="D244" s="140" t="s">
        <v>28</v>
      </c>
      <c r="E244" s="140" t="s">
        <v>1359</v>
      </c>
      <c r="F244" s="140" t="s">
        <v>1360</v>
      </c>
      <c r="G244" s="141">
        <v>18</v>
      </c>
      <c r="H244" s="140" t="s">
        <v>1359</v>
      </c>
      <c r="I244" s="84" t="s">
        <v>1410</v>
      </c>
      <c r="K244" s="84" t="s">
        <v>1409</v>
      </c>
    </row>
    <row r="245" spans="1:11" x14ac:dyDescent="0.65">
      <c r="A245" s="140" t="s">
        <v>268</v>
      </c>
      <c r="B245" s="140" t="s">
        <v>269</v>
      </c>
      <c r="C245" s="140" t="s">
        <v>27</v>
      </c>
      <c r="D245" s="140" t="s">
        <v>28</v>
      </c>
      <c r="E245" s="140" t="s">
        <v>1361</v>
      </c>
      <c r="F245" s="140" t="s">
        <v>1362</v>
      </c>
      <c r="G245" s="141">
        <v>18</v>
      </c>
      <c r="H245" s="140" t="s">
        <v>1361</v>
      </c>
      <c r="I245" s="84" t="s">
        <v>1410</v>
      </c>
      <c r="K245" s="84" t="s">
        <v>1409</v>
      </c>
    </row>
    <row r="246" spans="1:11" x14ac:dyDescent="0.65">
      <c r="A246" s="140" t="s">
        <v>270</v>
      </c>
      <c r="B246" s="140" t="s">
        <v>636</v>
      </c>
      <c r="C246" s="140" t="s">
        <v>27</v>
      </c>
      <c r="D246" s="140" t="s">
        <v>28</v>
      </c>
      <c r="E246" s="140" t="s">
        <v>1361</v>
      </c>
      <c r="F246" s="140" t="s">
        <v>1362</v>
      </c>
      <c r="G246" s="141">
        <v>18</v>
      </c>
      <c r="H246" s="140" t="s">
        <v>1361</v>
      </c>
      <c r="I246" s="84" t="s">
        <v>1410</v>
      </c>
      <c r="K246" s="84" t="s">
        <v>1409</v>
      </c>
    </row>
    <row r="247" spans="1:11" x14ac:dyDescent="0.65">
      <c r="A247" s="140" t="s">
        <v>253</v>
      </c>
      <c r="B247" s="140" t="s">
        <v>1486</v>
      </c>
      <c r="C247" s="140" t="s">
        <v>25</v>
      </c>
      <c r="D247" s="140" t="s">
        <v>26</v>
      </c>
      <c r="E247" s="140" t="s">
        <v>1353</v>
      </c>
      <c r="F247" s="140" t="s">
        <v>1354</v>
      </c>
      <c r="G247" s="141">
        <v>17</v>
      </c>
      <c r="H247" s="140" t="s">
        <v>1353</v>
      </c>
      <c r="I247" s="84" t="s">
        <v>1410</v>
      </c>
      <c r="K247" s="84" t="s">
        <v>1409</v>
      </c>
    </row>
    <row r="248" spans="1:11" x14ac:dyDescent="0.65">
      <c r="A248" s="140" t="s">
        <v>254</v>
      </c>
      <c r="B248" s="140" t="s">
        <v>1487</v>
      </c>
      <c r="C248" s="140" t="s">
        <v>25</v>
      </c>
      <c r="D248" s="140" t="s">
        <v>26</v>
      </c>
      <c r="E248" s="140" t="s">
        <v>1353</v>
      </c>
      <c r="F248" s="140" t="s">
        <v>1354</v>
      </c>
      <c r="G248" s="141">
        <v>17</v>
      </c>
      <c r="H248" s="140" t="s">
        <v>1353</v>
      </c>
      <c r="I248" s="84" t="s">
        <v>1410</v>
      </c>
      <c r="K248" s="84" t="s">
        <v>1409</v>
      </c>
    </row>
    <row r="249" spans="1:11" x14ac:dyDescent="0.65">
      <c r="A249" s="140" t="s">
        <v>1106</v>
      </c>
      <c r="B249" s="140" t="s">
        <v>1107</v>
      </c>
      <c r="C249" s="140" t="s">
        <v>25</v>
      </c>
      <c r="D249" s="140" t="s">
        <v>26</v>
      </c>
      <c r="E249" s="140" t="s">
        <v>1353</v>
      </c>
      <c r="F249" s="140" t="s">
        <v>1354</v>
      </c>
      <c r="G249" s="141">
        <v>17</v>
      </c>
      <c r="H249" s="140" t="s">
        <v>1353</v>
      </c>
      <c r="I249" s="84" t="s">
        <v>1408</v>
      </c>
      <c r="J249" s="84">
        <v>42643</v>
      </c>
      <c r="K249" s="84" t="s">
        <v>1409</v>
      </c>
    </row>
    <row r="250" spans="1:11" x14ac:dyDescent="0.65">
      <c r="A250" s="140" t="s">
        <v>1108</v>
      </c>
      <c r="B250" s="140" t="s">
        <v>1109</v>
      </c>
      <c r="C250" s="140" t="s">
        <v>25</v>
      </c>
      <c r="D250" s="140" t="s">
        <v>26</v>
      </c>
      <c r="E250" s="140" t="s">
        <v>1353</v>
      </c>
      <c r="F250" s="140" t="s">
        <v>1354</v>
      </c>
      <c r="G250" s="141">
        <v>17</v>
      </c>
      <c r="H250" s="140" t="s">
        <v>1353</v>
      </c>
      <c r="I250" s="84" t="s">
        <v>1408</v>
      </c>
      <c r="J250" s="84">
        <v>42643</v>
      </c>
      <c r="K250" s="84" t="s">
        <v>1409</v>
      </c>
    </row>
    <row r="251" spans="1:11" x14ac:dyDescent="0.65">
      <c r="A251" s="140" t="s">
        <v>255</v>
      </c>
      <c r="B251" s="140" t="s">
        <v>1488</v>
      </c>
      <c r="C251" s="140" t="s">
        <v>25</v>
      </c>
      <c r="D251" s="140" t="s">
        <v>26</v>
      </c>
      <c r="E251" s="140" t="s">
        <v>1353</v>
      </c>
      <c r="F251" s="140" t="s">
        <v>1354</v>
      </c>
      <c r="G251" s="141">
        <v>17</v>
      </c>
      <c r="H251" s="140" t="s">
        <v>1353</v>
      </c>
      <c r="I251" s="84" t="s">
        <v>1410</v>
      </c>
      <c r="K251" s="84" t="s">
        <v>1409</v>
      </c>
    </row>
    <row r="252" spans="1:11" x14ac:dyDescent="0.65">
      <c r="A252" s="140" t="s">
        <v>256</v>
      </c>
      <c r="B252" s="140" t="s">
        <v>1489</v>
      </c>
      <c r="C252" s="140" t="s">
        <v>25</v>
      </c>
      <c r="D252" s="140" t="s">
        <v>26</v>
      </c>
      <c r="E252" s="140" t="s">
        <v>1353</v>
      </c>
      <c r="F252" s="140" t="s">
        <v>1354</v>
      </c>
      <c r="G252" s="141">
        <v>17</v>
      </c>
      <c r="H252" s="140" t="s">
        <v>1353</v>
      </c>
      <c r="I252" s="84" t="s">
        <v>1410</v>
      </c>
      <c r="K252" s="84" t="s">
        <v>1409</v>
      </c>
    </row>
    <row r="253" spans="1:11" x14ac:dyDescent="0.65">
      <c r="A253" s="140" t="s">
        <v>257</v>
      </c>
      <c r="B253" s="140" t="s">
        <v>1490</v>
      </c>
      <c r="C253" s="140" t="s">
        <v>25</v>
      </c>
      <c r="D253" s="140" t="s">
        <v>26</v>
      </c>
      <c r="E253" s="140" t="s">
        <v>1353</v>
      </c>
      <c r="F253" s="140" t="s">
        <v>1354</v>
      </c>
      <c r="G253" s="141">
        <v>17</v>
      </c>
      <c r="H253" s="140" t="s">
        <v>1353</v>
      </c>
      <c r="I253" s="84" t="s">
        <v>1410</v>
      </c>
      <c r="K253" s="84" t="s">
        <v>1409</v>
      </c>
    </row>
    <row r="254" spans="1:11" x14ac:dyDescent="0.65">
      <c r="A254" s="140" t="s">
        <v>258</v>
      </c>
      <c r="B254" s="140" t="s">
        <v>1491</v>
      </c>
      <c r="C254" s="140" t="s">
        <v>25</v>
      </c>
      <c r="D254" s="140" t="s">
        <v>26</v>
      </c>
      <c r="E254" s="140" t="s">
        <v>1353</v>
      </c>
      <c r="F254" s="140" t="s">
        <v>1354</v>
      </c>
      <c r="G254" s="141">
        <v>17</v>
      </c>
      <c r="H254" s="140" t="s">
        <v>1353</v>
      </c>
      <c r="I254" s="84" t="s">
        <v>1410</v>
      </c>
      <c r="K254" s="84" t="s">
        <v>1409</v>
      </c>
    </row>
    <row r="255" spans="1:11" x14ac:dyDescent="0.65">
      <c r="A255" s="140" t="s">
        <v>259</v>
      </c>
      <c r="B255" s="140" t="s">
        <v>1492</v>
      </c>
      <c r="C255" s="140" t="s">
        <v>25</v>
      </c>
      <c r="D255" s="140" t="s">
        <v>26</v>
      </c>
      <c r="E255" s="140" t="s">
        <v>1353</v>
      </c>
      <c r="F255" s="140" t="s">
        <v>1354</v>
      </c>
      <c r="G255" s="141">
        <v>17</v>
      </c>
      <c r="H255" s="140" t="s">
        <v>1353</v>
      </c>
      <c r="I255" s="84" t="s">
        <v>1410</v>
      </c>
      <c r="K255" s="84" t="s">
        <v>1409</v>
      </c>
    </row>
    <row r="256" spans="1:11" x14ac:dyDescent="0.65">
      <c r="A256" s="140" t="s">
        <v>260</v>
      </c>
      <c r="B256" s="140" t="s">
        <v>1493</v>
      </c>
      <c r="C256" s="140" t="s">
        <v>25</v>
      </c>
      <c r="D256" s="140" t="s">
        <v>26</v>
      </c>
      <c r="E256" s="140" t="s">
        <v>1353</v>
      </c>
      <c r="F256" s="140" t="s">
        <v>1354</v>
      </c>
      <c r="G256" s="141">
        <v>17</v>
      </c>
      <c r="H256" s="140" t="s">
        <v>1353</v>
      </c>
      <c r="I256" s="84" t="s">
        <v>1410</v>
      </c>
      <c r="K256" s="84" t="s">
        <v>1409</v>
      </c>
    </row>
    <row r="257" spans="1:11" x14ac:dyDescent="0.65">
      <c r="A257" s="140" t="s">
        <v>1110</v>
      </c>
      <c r="B257" s="140" t="s">
        <v>1111</v>
      </c>
      <c r="C257" s="140" t="s">
        <v>31</v>
      </c>
      <c r="D257" s="140" t="s">
        <v>32</v>
      </c>
      <c r="E257" s="140" t="s">
        <v>1363</v>
      </c>
      <c r="F257" s="140" t="s">
        <v>1364</v>
      </c>
      <c r="G257" s="141">
        <v>20</v>
      </c>
      <c r="H257" s="140" t="s">
        <v>1363</v>
      </c>
      <c r="I257" s="84" t="s">
        <v>1408</v>
      </c>
      <c r="J257" s="84">
        <v>42643</v>
      </c>
      <c r="K257" s="84" t="s">
        <v>1409</v>
      </c>
    </row>
    <row r="258" spans="1:11" x14ac:dyDescent="0.65">
      <c r="A258" s="140" t="s">
        <v>1112</v>
      </c>
      <c r="B258" s="140" t="s">
        <v>1113</v>
      </c>
      <c r="C258" s="140" t="s">
        <v>31</v>
      </c>
      <c r="D258" s="140" t="s">
        <v>32</v>
      </c>
      <c r="E258" s="140" t="s">
        <v>1363</v>
      </c>
      <c r="F258" s="140" t="s">
        <v>1364</v>
      </c>
      <c r="G258" s="141">
        <v>20</v>
      </c>
      <c r="H258" s="140" t="s">
        <v>1363</v>
      </c>
      <c r="I258" s="84" t="s">
        <v>1408</v>
      </c>
      <c r="J258" s="84">
        <v>42643</v>
      </c>
      <c r="K258" s="84" t="s">
        <v>1409</v>
      </c>
    </row>
    <row r="259" spans="1:11" x14ac:dyDescent="0.65">
      <c r="A259" s="140" t="s">
        <v>915</v>
      </c>
      <c r="B259" s="140" t="s">
        <v>916</v>
      </c>
      <c r="C259" s="140" t="s">
        <v>25</v>
      </c>
      <c r="D259" s="140" t="s">
        <v>26</v>
      </c>
      <c r="E259" s="140" t="s">
        <v>1353</v>
      </c>
      <c r="F259" s="140" t="s">
        <v>1354</v>
      </c>
      <c r="G259" s="141">
        <v>17</v>
      </c>
      <c r="H259" s="140" t="s">
        <v>1353</v>
      </c>
      <c r="I259" s="84" t="s">
        <v>1410</v>
      </c>
      <c r="K259" s="84" t="s">
        <v>1412</v>
      </c>
    </row>
    <row r="260" spans="1:11" x14ac:dyDescent="0.65">
      <c r="A260" s="140" t="s">
        <v>917</v>
      </c>
      <c r="B260" s="140" t="s">
        <v>918</v>
      </c>
      <c r="C260" s="140" t="s">
        <v>25</v>
      </c>
      <c r="D260" s="140" t="s">
        <v>26</v>
      </c>
      <c r="E260" s="140" t="s">
        <v>1353</v>
      </c>
      <c r="F260" s="140" t="s">
        <v>1354</v>
      </c>
      <c r="G260" s="141">
        <v>17</v>
      </c>
      <c r="H260" s="140" t="s">
        <v>1353</v>
      </c>
      <c r="I260" s="84" t="s">
        <v>1410</v>
      </c>
      <c r="K260" s="84" t="s">
        <v>1412</v>
      </c>
    </row>
    <row r="261" spans="1:11" s="154" customFormat="1" x14ac:dyDescent="0.65">
      <c r="A261" s="152" t="s">
        <v>919</v>
      </c>
      <c r="B261" s="152" t="s">
        <v>1550</v>
      </c>
      <c r="C261" s="152" t="s">
        <v>29</v>
      </c>
      <c r="D261" s="152" t="s">
        <v>30</v>
      </c>
      <c r="E261" s="152" t="s">
        <v>1355</v>
      </c>
      <c r="F261" s="152" t="s">
        <v>1356</v>
      </c>
      <c r="G261" s="153">
        <v>19</v>
      </c>
      <c r="H261" s="152" t="s">
        <v>1355</v>
      </c>
      <c r="I261" s="154" t="s">
        <v>1410</v>
      </c>
      <c r="K261" s="154" t="s">
        <v>1412</v>
      </c>
    </row>
    <row r="262" spans="1:11" x14ac:dyDescent="0.65">
      <c r="A262" s="140" t="s">
        <v>285</v>
      </c>
      <c r="B262" s="140" t="s">
        <v>286</v>
      </c>
      <c r="C262" s="140" t="s">
        <v>31</v>
      </c>
      <c r="D262" s="140" t="s">
        <v>32</v>
      </c>
      <c r="E262" s="140" t="s">
        <v>1363</v>
      </c>
      <c r="F262" s="140" t="s">
        <v>1364</v>
      </c>
      <c r="G262" s="141">
        <v>20</v>
      </c>
      <c r="H262" s="140" t="s">
        <v>1363</v>
      </c>
      <c r="I262" s="84" t="s">
        <v>1410</v>
      </c>
      <c r="K262" s="84" t="s">
        <v>1409</v>
      </c>
    </row>
    <row r="263" spans="1:11" x14ac:dyDescent="0.65">
      <c r="A263" s="140" t="s">
        <v>287</v>
      </c>
      <c r="B263" s="140" t="s">
        <v>288</v>
      </c>
      <c r="C263" s="140" t="s">
        <v>31</v>
      </c>
      <c r="D263" s="140" t="s">
        <v>32</v>
      </c>
      <c r="E263" s="140" t="s">
        <v>1363</v>
      </c>
      <c r="F263" s="140" t="s">
        <v>1364</v>
      </c>
      <c r="G263" s="141">
        <v>20</v>
      </c>
      <c r="H263" s="140" t="s">
        <v>1363</v>
      </c>
      <c r="I263" s="84" t="s">
        <v>1410</v>
      </c>
      <c r="K263" s="84" t="s">
        <v>1409</v>
      </c>
    </row>
    <row r="264" spans="1:11" x14ac:dyDescent="0.65">
      <c r="A264" s="140" t="s">
        <v>289</v>
      </c>
      <c r="B264" s="140" t="s">
        <v>290</v>
      </c>
      <c r="C264" s="140" t="s">
        <v>31</v>
      </c>
      <c r="D264" s="140" t="s">
        <v>32</v>
      </c>
      <c r="E264" s="140" t="s">
        <v>1363</v>
      </c>
      <c r="F264" s="140" t="s">
        <v>1364</v>
      </c>
      <c r="G264" s="141">
        <v>20</v>
      </c>
      <c r="H264" s="140" t="s">
        <v>1363</v>
      </c>
      <c r="I264" s="84" t="s">
        <v>1410</v>
      </c>
      <c r="K264" s="84" t="s">
        <v>1409</v>
      </c>
    </row>
    <row r="265" spans="1:11" x14ac:dyDescent="0.65">
      <c r="A265" s="140" t="s">
        <v>291</v>
      </c>
      <c r="B265" s="140" t="s">
        <v>292</v>
      </c>
      <c r="C265" s="140" t="s">
        <v>31</v>
      </c>
      <c r="D265" s="140" t="s">
        <v>32</v>
      </c>
      <c r="E265" s="140" t="s">
        <v>1363</v>
      </c>
      <c r="F265" s="140" t="s">
        <v>1364</v>
      </c>
      <c r="G265" s="141">
        <v>20</v>
      </c>
      <c r="H265" s="140" t="s">
        <v>1363</v>
      </c>
      <c r="I265" s="84" t="s">
        <v>1410</v>
      </c>
      <c r="K265" s="84" t="s">
        <v>1409</v>
      </c>
    </row>
    <row r="266" spans="1:11" x14ac:dyDescent="0.65">
      <c r="A266" s="140" t="s">
        <v>293</v>
      </c>
      <c r="B266" s="140" t="s">
        <v>294</v>
      </c>
      <c r="C266" s="140" t="s">
        <v>31</v>
      </c>
      <c r="D266" s="140" t="s">
        <v>32</v>
      </c>
      <c r="E266" s="140" t="s">
        <v>1363</v>
      </c>
      <c r="F266" s="140" t="s">
        <v>1364</v>
      </c>
      <c r="G266" s="141">
        <v>20</v>
      </c>
      <c r="H266" s="140" t="s">
        <v>1363</v>
      </c>
      <c r="I266" s="84" t="s">
        <v>1410</v>
      </c>
      <c r="K266" s="84" t="s">
        <v>1409</v>
      </c>
    </row>
    <row r="267" spans="1:11" x14ac:dyDescent="0.65">
      <c r="A267" s="140" t="s">
        <v>295</v>
      </c>
      <c r="B267" s="140" t="s">
        <v>1494</v>
      </c>
      <c r="C267" s="140" t="s">
        <v>31</v>
      </c>
      <c r="D267" s="140" t="s">
        <v>32</v>
      </c>
      <c r="E267" s="140" t="s">
        <v>1363</v>
      </c>
      <c r="F267" s="140" t="s">
        <v>1364</v>
      </c>
      <c r="G267" s="141">
        <v>20</v>
      </c>
      <c r="H267" s="140" t="s">
        <v>1363</v>
      </c>
      <c r="I267" s="84" t="s">
        <v>1410</v>
      </c>
      <c r="K267" s="84" t="s">
        <v>1409</v>
      </c>
    </row>
    <row r="268" spans="1:11" x14ac:dyDescent="0.65">
      <c r="A268" s="140" t="s">
        <v>296</v>
      </c>
      <c r="B268" s="140" t="s">
        <v>297</v>
      </c>
      <c r="C268" s="140" t="s">
        <v>31</v>
      </c>
      <c r="D268" s="140" t="s">
        <v>32</v>
      </c>
      <c r="E268" s="140" t="s">
        <v>1363</v>
      </c>
      <c r="F268" s="140" t="s">
        <v>1364</v>
      </c>
      <c r="G268" s="141">
        <v>20</v>
      </c>
      <c r="H268" s="140" t="s">
        <v>1363</v>
      </c>
      <c r="I268" s="84" t="s">
        <v>1410</v>
      </c>
      <c r="K268" s="84" t="s">
        <v>1409</v>
      </c>
    </row>
    <row r="269" spans="1:11" x14ac:dyDescent="0.65">
      <c r="A269" s="140" t="s">
        <v>298</v>
      </c>
      <c r="B269" s="140" t="s">
        <v>299</v>
      </c>
      <c r="C269" s="140" t="s">
        <v>31</v>
      </c>
      <c r="D269" s="140" t="s">
        <v>32</v>
      </c>
      <c r="E269" s="140" t="s">
        <v>1363</v>
      </c>
      <c r="F269" s="140" t="s">
        <v>1364</v>
      </c>
      <c r="G269" s="141">
        <v>20</v>
      </c>
      <c r="H269" s="140" t="s">
        <v>1363</v>
      </c>
      <c r="I269" s="84" t="s">
        <v>1410</v>
      </c>
      <c r="K269" s="84" t="s">
        <v>1409</v>
      </c>
    </row>
    <row r="270" spans="1:11" x14ac:dyDescent="0.65">
      <c r="A270" s="140" t="s">
        <v>1114</v>
      </c>
      <c r="B270" s="140" t="s">
        <v>271</v>
      </c>
      <c r="C270" s="140" t="s">
        <v>29</v>
      </c>
      <c r="D270" s="140" t="s">
        <v>30</v>
      </c>
      <c r="E270" s="140" t="s">
        <v>1365</v>
      </c>
      <c r="F270" s="140" t="s">
        <v>1366</v>
      </c>
      <c r="G270" s="141">
        <v>19</v>
      </c>
      <c r="H270" s="140" t="s">
        <v>1365</v>
      </c>
      <c r="I270" s="84" t="s">
        <v>1408</v>
      </c>
      <c r="J270" s="84">
        <v>42643</v>
      </c>
      <c r="K270" s="84" t="s">
        <v>1409</v>
      </c>
    </row>
    <row r="271" spans="1:11" x14ac:dyDescent="0.65">
      <c r="A271" s="140" t="s">
        <v>1115</v>
      </c>
      <c r="B271" s="140" t="s">
        <v>272</v>
      </c>
      <c r="C271" s="140" t="s">
        <v>29</v>
      </c>
      <c r="D271" s="140" t="s">
        <v>30</v>
      </c>
      <c r="E271" s="140" t="s">
        <v>1365</v>
      </c>
      <c r="F271" s="140" t="s">
        <v>1366</v>
      </c>
      <c r="G271" s="141">
        <v>19</v>
      </c>
      <c r="H271" s="140" t="s">
        <v>1365</v>
      </c>
      <c r="I271" s="84" t="s">
        <v>1408</v>
      </c>
      <c r="J271" s="84">
        <v>42643</v>
      </c>
      <c r="K271" s="84" t="s">
        <v>1409</v>
      </c>
    </row>
    <row r="272" spans="1:11" x14ac:dyDescent="0.65">
      <c r="A272" s="140" t="s">
        <v>1116</v>
      </c>
      <c r="B272" s="140" t="s">
        <v>273</v>
      </c>
      <c r="C272" s="140" t="s">
        <v>29</v>
      </c>
      <c r="D272" s="140" t="s">
        <v>30</v>
      </c>
      <c r="E272" s="140" t="s">
        <v>1365</v>
      </c>
      <c r="F272" s="140" t="s">
        <v>1366</v>
      </c>
      <c r="G272" s="141">
        <v>19</v>
      </c>
      <c r="H272" s="140" t="s">
        <v>1365</v>
      </c>
      <c r="I272" s="84" t="s">
        <v>1408</v>
      </c>
      <c r="J272" s="84">
        <v>42643</v>
      </c>
      <c r="K272" s="84" t="s">
        <v>1409</v>
      </c>
    </row>
    <row r="273" spans="1:11" x14ac:dyDescent="0.65">
      <c r="A273" s="140" t="s">
        <v>1117</v>
      </c>
      <c r="B273" s="140" t="s">
        <v>1118</v>
      </c>
      <c r="C273" s="140" t="s">
        <v>29</v>
      </c>
      <c r="D273" s="140" t="s">
        <v>30</v>
      </c>
      <c r="E273" s="140" t="s">
        <v>1365</v>
      </c>
      <c r="F273" s="140" t="s">
        <v>1366</v>
      </c>
      <c r="G273" s="141">
        <v>19</v>
      </c>
      <c r="H273" s="140" t="s">
        <v>1365</v>
      </c>
      <c r="I273" s="84" t="s">
        <v>1408</v>
      </c>
      <c r="J273" s="84">
        <v>42643</v>
      </c>
      <c r="K273" s="84" t="s">
        <v>1409</v>
      </c>
    </row>
    <row r="274" spans="1:11" x14ac:dyDescent="0.65">
      <c r="A274" s="140" t="s">
        <v>1119</v>
      </c>
      <c r="B274" s="140" t="s">
        <v>1120</v>
      </c>
      <c r="C274" s="140" t="s">
        <v>29</v>
      </c>
      <c r="D274" s="140" t="s">
        <v>30</v>
      </c>
      <c r="E274" s="140" t="s">
        <v>1365</v>
      </c>
      <c r="F274" s="140" t="s">
        <v>1366</v>
      </c>
      <c r="G274" s="141">
        <v>19</v>
      </c>
      <c r="H274" s="140" t="s">
        <v>1365</v>
      </c>
      <c r="I274" s="84" t="s">
        <v>1408</v>
      </c>
      <c r="J274" s="84">
        <v>42643</v>
      </c>
      <c r="K274" s="84" t="s">
        <v>1409</v>
      </c>
    </row>
    <row r="275" spans="1:11" x14ac:dyDescent="0.65">
      <c r="A275" s="140" t="s">
        <v>1121</v>
      </c>
      <c r="B275" s="140" t="s">
        <v>1495</v>
      </c>
      <c r="C275" s="140" t="s">
        <v>29</v>
      </c>
      <c r="D275" s="140" t="s">
        <v>30</v>
      </c>
      <c r="E275" s="140" t="s">
        <v>1365</v>
      </c>
      <c r="F275" s="140" t="s">
        <v>1366</v>
      </c>
      <c r="G275" s="141">
        <v>19</v>
      </c>
      <c r="H275" s="140" t="s">
        <v>1365</v>
      </c>
      <c r="I275" s="84" t="s">
        <v>1408</v>
      </c>
      <c r="J275" s="84">
        <v>42643</v>
      </c>
      <c r="K275" s="84" t="s">
        <v>1409</v>
      </c>
    </row>
    <row r="276" spans="1:11" x14ac:dyDescent="0.65">
      <c r="A276" s="140" t="s">
        <v>274</v>
      </c>
      <c r="B276" s="140" t="s">
        <v>275</v>
      </c>
      <c r="C276" s="140" t="s">
        <v>29</v>
      </c>
      <c r="D276" s="140" t="s">
        <v>30</v>
      </c>
      <c r="E276" s="140" t="s">
        <v>1367</v>
      </c>
      <c r="F276" s="140" t="s">
        <v>1368</v>
      </c>
      <c r="G276" s="141">
        <v>19</v>
      </c>
      <c r="H276" s="140" t="s">
        <v>1367</v>
      </c>
      <c r="I276" s="84" t="s">
        <v>1410</v>
      </c>
      <c r="K276" s="84" t="s">
        <v>1409</v>
      </c>
    </row>
    <row r="277" spans="1:11" x14ac:dyDescent="0.65">
      <c r="A277" s="140" t="s">
        <v>1122</v>
      </c>
      <c r="B277" s="140" t="s">
        <v>276</v>
      </c>
      <c r="C277" s="140" t="s">
        <v>29</v>
      </c>
      <c r="D277" s="140" t="s">
        <v>30</v>
      </c>
      <c r="E277" s="140" t="s">
        <v>1365</v>
      </c>
      <c r="F277" s="140" t="s">
        <v>1366</v>
      </c>
      <c r="G277" s="141">
        <v>19</v>
      </c>
      <c r="H277" s="140" t="s">
        <v>1365</v>
      </c>
      <c r="I277" s="84" t="s">
        <v>1408</v>
      </c>
      <c r="J277" s="84">
        <v>42643</v>
      </c>
      <c r="K277" s="84" t="s">
        <v>1409</v>
      </c>
    </row>
    <row r="278" spans="1:11" x14ac:dyDescent="0.65">
      <c r="A278" s="140" t="s">
        <v>1123</v>
      </c>
      <c r="B278" s="140" t="s">
        <v>1124</v>
      </c>
      <c r="C278" s="140" t="s">
        <v>29</v>
      </c>
      <c r="D278" s="140" t="s">
        <v>30</v>
      </c>
      <c r="E278" s="140" t="s">
        <v>1355</v>
      </c>
      <c r="F278" s="140" t="s">
        <v>1356</v>
      </c>
      <c r="G278" s="141">
        <v>19</v>
      </c>
      <c r="H278" s="140" t="s">
        <v>1355</v>
      </c>
      <c r="I278" s="84" t="s">
        <v>1408</v>
      </c>
      <c r="J278" s="84">
        <v>42643</v>
      </c>
      <c r="K278" s="84" t="s">
        <v>1409</v>
      </c>
    </row>
    <row r="279" spans="1:11" x14ac:dyDescent="0.65">
      <c r="A279" s="140" t="s">
        <v>1125</v>
      </c>
      <c r="B279" s="140" t="s">
        <v>1496</v>
      </c>
      <c r="C279" s="140" t="s">
        <v>29</v>
      </c>
      <c r="D279" s="140" t="s">
        <v>30</v>
      </c>
      <c r="E279" s="140" t="s">
        <v>1355</v>
      </c>
      <c r="F279" s="140" t="s">
        <v>1356</v>
      </c>
      <c r="G279" s="141">
        <v>19</v>
      </c>
      <c r="H279" s="140" t="s">
        <v>1355</v>
      </c>
      <c r="I279" s="84" t="s">
        <v>1408</v>
      </c>
      <c r="J279" s="84">
        <v>42643</v>
      </c>
      <c r="K279" s="84" t="s">
        <v>1409</v>
      </c>
    </row>
    <row r="280" spans="1:11" x14ac:dyDescent="0.65">
      <c r="A280" s="140" t="s">
        <v>1126</v>
      </c>
      <c r="B280" s="140" t="s">
        <v>1127</v>
      </c>
      <c r="C280" s="140" t="s">
        <v>29</v>
      </c>
      <c r="D280" s="140" t="s">
        <v>30</v>
      </c>
      <c r="E280" s="140" t="s">
        <v>1355</v>
      </c>
      <c r="F280" s="140" t="s">
        <v>1356</v>
      </c>
      <c r="G280" s="141">
        <v>19</v>
      </c>
      <c r="H280" s="140" t="s">
        <v>1355</v>
      </c>
      <c r="I280" s="84" t="s">
        <v>1408</v>
      </c>
      <c r="J280" s="84">
        <v>42643</v>
      </c>
      <c r="K280" s="84" t="s">
        <v>1409</v>
      </c>
    </row>
    <row r="281" spans="1:11" x14ac:dyDescent="0.65">
      <c r="A281" s="140" t="s">
        <v>1128</v>
      </c>
      <c r="B281" s="140" t="s">
        <v>1497</v>
      </c>
      <c r="C281" s="140" t="s">
        <v>29</v>
      </c>
      <c r="D281" s="140" t="s">
        <v>30</v>
      </c>
      <c r="E281" s="140" t="s">
        <v>1365</v>
      </c>
      <c r="F281" s="140" t="s">
        <v>1366</v>
      </c>
      <c r="G281" s="141">
        <v>19</v>
      </c>
      <c r="H281" s="140" t="s">
        <v>1365</v>
      </c>
      <c r="I281" s="84" t="s">
        <v>1408</v>
      </c>
      <c r="J281" s="84">
        <v>42643</v>
      </c>
      <c r="K281" s="84" t="s">
        <v>1409</v>
      </c>
    </row>
    <row r="282" spans="1:11" x14ac:dyDescent="0.65">
      <c r="A282" s="140" t="s">
        <v>1129</v>
      </c>
      <c r="B282" s="140" t="s">
        <v>1498</v>
      </c>
      <c r="C282" s="140" t="s">
        <v>29</v>
      </c>
      <c r="D282" s="140" t="s">
        <v>30</v>
      </c>
      <c r="E282" s="140" t="s">
        <v>1365</v>
      </c>
      <c r="F282" s="140" t="s">
        <v>1366</v>
      </c>
      <c r="G282" s="141">
        <v>19</v>
      </c>
      <c r="H282" s="140" t="s">
        <v>1365</v>
      </c>
      <c r="I282" s="84" t="s">
        <v>1408</v>
      </c>
      <c r="J282" s="84">
        <v>42643</v>
      </c>
      <c r="K282" s="84" t="s">
        <v>1409</v>
      </c>
    </row>
    <row r="283" spans="1:11" x14ac:dyDescent="0.65">
      <c r="A283" s="140" t="s">
        <v>277</v>
      </c>
      <c r="B283" s="140" t="s">
        <v>278</v>
      </c>
      <c r="C283" s="140" t="s">
        <v>29</v>
      </c>
      <c r="D283" s="140" t="s">
        <v>30</v>
      </c>
      <c r="E283" s="140" t="s">
        <v>1367</v>
      </c>
      <c r="F283" s="140" t="s">
        <v>1368</v>
      </c>
      <c r="G283" s="141">
        <v>19</v>
      </c>
      <c r="H283" s="140" t="s">
        <v>1367</v>
      </c>
      <c r="I283" s="84" t="s">
        <v>1410</v>
      </c>
      <c r="K283" s="84" t="s">
        <v>1409</v>
      </c>
    </row>
    <row r="284" spans="1:11" x14ac:dyDescent="0.65">
      <c r="A284" s="140" t="s">
        <v>1130</v>
      </c>
      <c r="B284" s="140" t="s">
        <v>1131</v>
      </c>
      <c r="C284" s="140" t="s">
        <v>29</v>
      </c>
      <c r="D284" s="140" t="s">
        <v>30</v>
      </c>
      <c r="E284" s="140" t="s">
        <v>1365</v>
      </c>
      <c r="F284" s="140" t="s">
        <v>1366</v>
      </c>
      <c r="G284" s="141">
        <v>19</v>
      </c>
      <c r="H284" s="140" t="s">
        <v>1365</v>
      </c>
      <c r="I284" s="84" t="s">
        <v>1408</v>
      </c>
      <c r="J284" s="84">
        <v>42643</v>
      </c>
      <c r="K284" s="84" t="s">
        <v>1409</v>
      </c>
    </row>
    <row r="285" spans="1:11" x14ac:dyDescent="0.65">
      <c r="A285" s="140" t="s">
        <v>279</v>
      </c>
      <c r="B285" s="152" t="s">
        <v>1548</v>
      </c>
      <c r="C285" s="140" t="s">
        <v>29</v>
      </c>
      <c r="D285" s="140" t="s">
        <v>30</v>
      </c>
      <c r="E285" s="140" t="s">
        <v>1369</v>
      </c>
      <c r="F285" s="140" t="s">
        <v>1370</v>
      </c>
      <c r="G285" s="141">
        <v>19</v>
      </c>
      <c r="H285" s="140" t="s">
        <v>1369</v>
      </c>
      <c r="I285" s="84" t="s">
        <v>1410</v>
      </c>
      <c r="K285" s="84" t="s">
        <v>1409</v>
      </c>
    </row>
    <row r="286" spans="1:11" x14ac:dyDescent="0.65">
      <c r="A286" s="140" t="s">
        <v>280</v>
      </c>
      <c r="B286" s="152" t="s">
        <v>1549</v>
      </c>
      <c r="C286" s="140" t="s">
        <v>29</v>
      </c>
      <c r="D286" s="140" t="s">
        <v>30</v>
      </c>
      <c r="E286" s="140" t="s">
        <v>1369</v>
      </c>
      <c r="F286" s="140" t="s">
        <v>1370</v>
      </c>
      <c r="G286" s="141">
        <v>19</v>
      </c>
      <c r="H286" s="140" t="s">
        <v>1369</v>
      </c>
      <c r="I286" s="84" t="s">
        <v>1410</v>
      </c>
      <c r="K286" s="84" t="s">
        <v>1409</v>
      </c>
    </row>
    <row r="287" spans="1:11" x14ac:dyDescent="0.65">
      <c r="A287" s="140" t="s">
        <v>281</v>
      </c>
      <c r="B287" s="140" t="s">
        <v>282</v>
      </c>
      <c r="C287" s="140" t="s">
        <v>29</v>
      </c>
      <c r="D287" s="140" t="s">
        <v>30</v>
      </c>
      <c r="E287" s="140" t="s">
        <v>1369</v>
      </c>
      <c r="F287" s="140" t="s">
        <v>1370</v>
      </c>
      <c r="G287" s="141">
        <v>19</v>
      </c>
      <c r="H287" s="140" t="s">
        <v>1369</v>
      </c>
      <c r="I287" s="84" t="s">
        <v>1410</v>
      </c>
      <c r="K287" s="84" t="s">
        <v>1409</v>
      </c>
    </row>
    <row r="288" spans="1:11" x14ac:dyDescent="0.65">
      <c r="A288" s="140" t="s">
        <v>283</v>
      </c>
      <c r="B288" s="140" t="s">
        <v>284</v>
      </c>
      <c r="C288" s="140" t="s">
        <v>29</v>
      </c>
      <c r="D288" s="140" t="s">
        <v>30</v>
      </c>
      <c r="E288" s="140" t="s">
        <v>1369</v>
      </c>
      <c r="F288" s="140" t="s">
        <v>1370</v>
      </c>
      <c r="G288" s="141">
        <v>19</v>
      </c>
      <c r="H288" s="140" t="s">
        <v>1369</v>
      </c>
      <c r="I288" s="84" t="s">
        <v>1410</v>
      </c>
      <c r="K288" s="84" t="s">
        <v>1409</v>
      </c>
    </row>
    <row r="289" spans="1:11" x14ac:dyDescent="0.65">
      <c r="A289" s="140" t="s">
        <v>921</v>
      </c>
      <c r="B289" s="152" t="s">
        <v>1552</v>
      </c>
      <c r="C289" s="140" t="s">
        <v>29</v>
      </c>
      <c r="D289" s="140" t="s">
        <v>30</v>
      </c>
      <c r="E289" s="140" t="s">
        <v>1365</v>
      </c>
      <c r="F289" s="140" t="s">
        <v>1366</v>
      </c>
      <c r="G289" s="141">
        <v>19</v>
      </c>
      <c r="H289" s="140" t="s">
        <v>1355</v>
      </c>
      <c r="I289" s="84" t="s">
        <v>1410</v>
      </c>
      <c r="K289" s="84" t="s">
        <v>1412</v>
      </c>
    </row>
    <row r="290" spans="1:11" x14ac:dyDescent="0.65">
      <c r="A290" s="140" t="s">
        <v>923</v>
      </c>
      <c r="B290" s="152" t="s">
        <v>1551</v>
      </c>
      <c r="C290" s="140" t="s">
        <v>29</v>
      </c>
      <c r="D290" s="140" t="s">
        <v>30</v>
      </c>
      <c r="E290" s="140" t="s">
        <v>1365</v>
      </c>
      <c r="F290" s="140" t="s">
        <v>1366</v>
      </c>
      <c r="G290" s="141">
        <v>19</v>
      </c>
      <c r="H290" s="140" t="s">
        <v>1355</v>
      </c>
      <c r="I290" s="84" t="s">
        <v>1410</v>
      </c>
      <c r="K290" s="84" t="s">
        <v>1412</v>
      </c>
    </row>
    <row r="291" spans="1:11" x14ac:dyDescent="0.65">
      <c r="A291" s="140" t="s">
        <v>925</v>
      </c>
      <c r="B291" s="140" t="s">
        <v>926</v>
      </c>
      <c r="C291" s="140" t="s">
        <v>29</v>
      </c>
      <c r="D291" s="140" t="s">
        <v>30</v>
      </c>
      <c r="E291" s="140" t="s">
        <v>1369</v>
      </c>
      <c r="F291" s="140" t="s">
        <v>1370</v>
      </c>
      <c r="G291" s="141">
        <v>19</v>
      </c>
      <c r="H291" s="140" t="s">
        <v>1369</v>
      </c>
      <c r="I291" s="84" t="s">
        <v>1410</v>
      </c>
      <c r="K291" s="84" t="s">
        <v>1412</v>
      </c>
    </row>
    <row r="292" spans="1:11" x14ac:dyDescent="0.65">
      <c r="A292" s="140" t="s">
        <v>1132</v>
      </c>
      <c r="B292" s="140" t="s">
        <v>1133</v>
      </c>
      <c r="C292" s="140" t="s">
        <v>31</v>
      </c>
      <c r="D292" s="140" t="s">
        <v>32</v>
      </c>
      <c r="E292" s="140" t="s">
        <v>1363</v>
      </c>
      <c r="F292" s="140" t="s">
        <v>1364</v>
      </c>
      <c r="G292" s="141">
        <v>20</v>
      </c>
      <c r="H292" s="140" t="s">
        <v>1363</v>
      </c>
      <c r="I292" s="84" t="s">
        <v>1408</v>
      </c>
      <c r="J292" s="84">
        <v>42643</v>
      </c>
      <c r="K292" s="84" t="s">
        <v>1409</v>
      </c>
    </row>
    <row r="293" spans="1:11" x14ac:dyDescent="0.65">
      <c r="A293" s="140" t="s">
        <v>927</v>
      </c>
      <c r="B293" s="140" t="s">
        <v>928</v>
      </c>
      <c r="C293" s="140" t="s">
        <v>29</v>
      </c>
      <c r="D293" s="140" t="s">
        <v>30</v>
      </c>
      <c r="E293" s="140" t="s">
        <v>1369</v>
      </c>
      <c r="F293" s="140" t="s">
        <v>1370</v>
      </c>
      <c r="G293" s="141">
        <v>19</v>
      </c>
      <c r="H293" s="140" t="s">
        <v>1369</v>
      </c>
      <c r="I293" s="84" t="s">
        <v>1410</v>
      </c>
      <c r="K293" s="84" t="s">
        <v>1412</v>
      </c>
    </row>
    <row r="294" spans="1:11" x14ac:dyDescent="0.65">
      <c r="A294" s="140" t="s">
        <v>929</v>
      </c>
      <c r="B294" s="140" t="s">
        <v>930</v>
      </c>
      <c r="C294" s="140" t="s">
        <v>29</v>
      </c>
      <c r="D294" s="140" t="s">
        <v>30</v>
      </c>
      <c r="E294" s="140" t="s">
        <v>1369</v>
      </c>
      <c r="F294" s="140" t="s">
        <v>1370</v>
      </c>
      <c r="G294" s="141">
        <v>19</v>
      </c>
      <c r="H294" s="140" t="s">
        <v>1369</v>
      </c>
      <c r="I294" s="84" t="s">
        <v>1410</v>
      </c>
      <c r="K294" s="84" t="s">
        <v>1412</v>
      </c>
    </row>
    <row r="295" spans="1:11" x14ac:dyDescent="0.65">
      <c r="A295" s="140" t="s">
        <v>300</v>
      </c>
      <c r="B295" s="140" t="s">
        <v>301</v>
      </c>
      <c r="C295" s="140" t="s">
        <v>31</v>
      </c>
      <c r="D295" s="140" t="s">
        <v>32</v>
      </c>
      <c r="E295" s="140" t="s">
        <v>1363</v>
      </c>
      <c r="F295" s="140" t="s">
        <v>1364</v>
      </c>
      <c r="G295" s="141">
        <v>20</v>
      </c>
      <c r="H295" s="140" t="s">
        <v>1363</v>
      </c>
      <c r="I295" s="84" t="s">
        <v>1410</v>
      </c>
      <c r="K295" s="84" t="s">
        <v>1409</v>
      </c>
    </row>
    <row r="296" spans="1:11" x14ac:dyDescent="0.65">
      <c r="A296" s="140" t="s">
        <v>1134</v>
      </c>
      <c r="B296" s="140" t="s">
        <v>1135</v>
      </c>
      <c r="C296" s="140" t="s">
        <v>31</v>
      </c>
      <c r="D296" s="140" t="s">
        <v>32</v>
      </c>
      <c r="E296" s="140" t="s">
        <v>1363</v>
      </c>
      <c r="F296" s="140" t="s">
        <v>1364</v>
      </c>
      <c r="G296" s="141">
        <v>20</v>
      </c>
      <c r="H296" s="140" t="s">
        <v>1363</v>
      </c>
      <c r="I296" s="84" t="s">
        <v>1408</v>
      </c>
      <c r="J296" s="84">
        <v>42643</v>
      </c>
      <c r="K296" s="84" t="s">
        <v>1409</v>
      </c>
    </row>
    <row r="297" spans="1:11" x14ac:dyDescent="0.65">
      <c r="A297" s="140" t="s">
        <v>302</v>
      </c>
      <c r="B297" s="140" t="s">
        <v>303</v>
      </c>
      <c r="C297" s="140" t="s">
        <v>31</v>
      </c>
      <c r="D297" s="140" t="s">
        <v>32</v>
      </c>
      <c r="E297" s="140" t="s">
        <v>1363</v>
      </c>
      <c r="F297" s="140" t="s">
        <v>1364</v>
      </c>
      <c r="G297" s="141">
        <v>20</v>
      </c>
      <c r="H297" s="140" t="s">
        <v>1363</v>
      </c>
      <c r="I297" s="84" t="s">
        <v>1410</v>
      </c>
      <c r="K297" s="84" t="s">
        <v>1409</v>
      </c>
    </row>
    <row r="298" spans="1:11" x14ac:dyDescent="0.65">
      <c r="A298" s="140" t="s">
        <v>931</v>
      </c>
      <c r="B298" s="140" t="s">
        <v>932</v>
      </c>
      <c r="C298" s="140" t="s">
        <v>31</v>
      </c>
      <c r="D298" s="140" t="s">
        <v>32</v>
      </c>
      <c r="E298" s="140" t="s">
        <v>1363</v>
      </c>
      <c r="F298" s="140" t="s">
        <v>1364</v>
      </c>
      <c r="G298" s="141">
        <v>20</v>
      </c>
      <c r="H298" s="140" t="s">
        <v>1363</v>
      </c>
      <c r="I298" s="84" t="s">
        <v>1410</v>
      </c>
      <c r="K298" s="84" t="s">
        <v>1412</v>
      </c>
    </row>
    <row r="299" spans="1:11" x14ac:dyDescent="0.65">
      <c r="A299" s="140" t="s">
        <v>304</v>
      </c>
      <c r="B299" s="140" t="s">
        <v>305</v>
      </c>
      <c r="C299" s="140" t="s">
        <v>31</v>
      </c>
      <c r="D299" s="140" t="s">
        <v>32</v>
      </c>
      <c r="E299" s="140" t="s">
        <v>1363</v>
      </c>
      <c r="F299" s="140" t="s">
        <v>1364</v>
      </c>
      <c r="G299" s="141">
        <v>20</v>
      </c>
      <c r="H299" s="140" t="s">
        <v>1363</v>
      </c>
      <c r="I299" s="84" t="s">
        <v>1410</v>
      </c>
      <c r="K299" s="84" t="s">
        <v>1409</v>
      </c>
    </row>
    <row r="300" spans="1:11" x14ac:dyDescent="0.65">
      <c r="A300" s="140" t="s">
        <v>306</v>
      </c>
      <c r="B300" s="140" t="s">
        <v>307</v>
      </c>
      <c r="C300" s="140" t="s">
        <v>31</v>
      </c>
      <c r="D300" s="140" t="s">
        <v>32</v>
      </c>
      <c r="E300" s="140" t="s">
        <v>1363</v>
      </c>
      <c r="F300" s="140" t="s">
        <v>1364</v>
      </c>
      <c r="G300" s="141">
        <v>20</v>
      </c>
      <c r="H300" s="140" t="s">
        <v>1363</v>
      </c>
      <c r="I300" s="84" t="s">
        <v>1410</v>
      </c>
      <c r="K300" s="84" t="s">
        <v>1409</v>
      </c>
    </row>
    <row r="301" spans="1:11" x14ac:dyDescent="0.65">
      <c r="A301" s="140" t="s">
        <v>308</v>
      </c>
      <c r="B301" s="140" t="s">
        <v>1501</v>
      </c>
      <c r="C301" s="140" t="s">
        <v>31</v>
      </c>
      <c r="D301" s="140" t="s">
        <v>32</v>
      </c>
      <c r="E301" s="140" t="s">
        <v>1363</v>
      </c>
      <c r="F301" s="140" t="s">
        <v>1364</v>
      </c>
      <c r="G301" s="141">
        <v>20</v>
      </c>
      <c r="H301" s="140" t="s">
        <v>1363</v>
      </c>
      <c r="I301" s="84" t="s">
        <v>1410</v>
      </c>
      <c r="K301" s="84" t="s">
        <v>1409</v>
      </c>
    </row>
    <row r="302" spans="1:11" x14ac:dyDescent="0.65">
      <c r="A302" s="140" t="s">
        <v>1136</v>
      </c>
      <c r="B302" s="140" t="s">
        <v>1137</v>
      </c>
      <c r="C302" s="140" t="s">
        <v>31</v>
      </c>
      <c r="D302" s="140" t="s">
        <v>32</v>
      </c>
      <c r="E302" s="140" t="s">
        <v>1363</v>
      </c>
      <c r="F302" s="140" t="s">
        <v>1364</v>
      </c>
      <c r="G302" s="141">
        <v>20</v>
      </c>
      <c r="H302" s="140" t="s">
        <v>1363</v>
      </c>
      <c r="I302" s="84" t="s">
        <v>1408</v>
      </c>
      <c r="J302" s="84">
        <v>42643</v>
      </c>
      <c r="K302" s="84" t="s">
        <v>1409</v>
      </c>
    </row>
    <row r="303" spans="1:11" x14ac:dyDescent="0.65">
      <c r="A303" s="140" t="s">
        <v>1138</v>
      </c>
      <c r="B303" s="140" t="s">
        <v>1139</v>
      </c>
      <c r="C303" s="140" t="s">
        <v>31</v>
      </c>
      <c r="D303" s="140" t="s">
        <v>32</v>
      </c>
      <c r="E303" s="140" t="s">
        <v>1363</v>
      </c>
      <c r="F303" s="140" t="s">
        <v>1364</v>
      </c>
      <c r="G303" s="141">
        <v>20</v>
      </c>
      <c r="H303" s="140" t="s">
        <v>1363</v>
      </c>
      <c r="I303" s="84" t="s">
        <v>1408</v>
      </c>
      <c r="J303" s="84">
        <v>42643</v>
      </c>
      <c r="K303" s="84" t="s">
        <v>1409</v>
      </c>
    </row>
    <row r="304" spans="1:11" x14ac:dyDescent="0.65">
      <c r="A304" s="140" t="s">
        <v>1140</v>
      </c>
      <c r="B304" s="140" t="s">
        <v>1141</v>
      </c>
      <c r="C304" s="140" t="s">
        <v>31</v>
      </c>
      <c r="D304" s="140" t="s">
        <v>32</v>
      </c>
      <c r="E304" s="140" t="s">
        <v>1363</v>
      </c>
      <c r="F304" s="140" t="s">
        <v>1364</v>
      </c>
      <c r="G304" s="141">
        <v>20</v>
      </c>
      <c r="H304" s="140" t="s">
        <v>1363</v>
      </c>
      <c r="I304" s="84" t="s">
        <v>1408</v>
      </c>
      <c r="J304" s="84">
        <v>42643</v>
      </c>
      <c r="K304" s="84" t="s">
        <v>1409</v>
      </c>
    </row>
    <row r="305" spans="1:11" x14ac:dyDescent="0.65">
      <c r="A305" s="140" t="s">
        <v>1142</v>
      </c>
      <c r="B305" s="140" t="s">
        <v>1143</v>
      </c>
      <c r="C305" s="140" t="s">
        <v>31</v>
      </c>
      <c r="D305" s="140" t="s">
        <v>32</v>
      </c>
      <c r="E305" s="140" t="s">
        <v>1363</v>
      </c>
      <c r="F305" s="140" t="s">
        <v>1364</v>
      </c>
      <c r="G305" s="141">
        <v>20</v>
      </c>
      <c r="H305" s="140" t="s">
        <v>1363</v>
      </c>
      <c r="I305" s="84" t="s">
        <v>1408</v>
      </c>
      <c r="J305" s="84">
        <v>42643</v>
      </c>
      <c r="K305" s="84" t="s">
        <v>1409</v>
      </c>
    </row>
    <row r="306" spans="1:11" x14ac:dyDescent="0.65">
      <c r="A306" s="140" t="s">
        <v>1144</v>
      </c>
      <c r="B306" s="140" t="s">
        <v>1145</v>
      </c>
      <c r="C306" s="140" t="s">
        <v>31</v>
      </c>
      <c r="D306" s="140" t="s">
        <v>32</v>
      </c>
      <c r="E306" s="140" t="s">
        <v>1363</v>
      </c>
      <c r="F306" s="140" t="s">
        <v>1364</v>
      </c>
      <c r="G306" s="141">
        <v>20</v>
      </c>
      <c r="H306" s="140" t="s">
        <v>1363</v>
      </c>
      <c r="I306" s="84" t="s">
        <v>1408</v>
      </c>
      <c r="J306" s="84">
        <v>42643</v>
      </c>
      <c r="K306" s="84" t="s">
        <v>1409</v>
      </c>
    </row>
    <row r="307" spans="1:11" x14ac:dyDescent="0.65">
      <c r="A307" s="140" t="s">
        <v>309</v>
      </c>
      <c r="B307" s="140" t="s">
        <v>310</v>
      </c>
      <c r="C307" s="140" t="s">
        <v>31</v>
      </c>
      <c r="D307" s="140" t="s">
        <v>32</v>
      </c>
      <c r="E307" s="140" t="s">
        <v>1363</v>
      </c>
      <c r="F307" s="140" t="s">
        <v>1364</v>
      </c>
      <c r="G307" s="141">
        <v>20</v>
      </c>
      <c r="H307" s="140" t="s">
        <v>1363</v>
      </c>
      <c r="I307" s="84" t="s">
        <v>1410</v>
      </c>
      <c r="K307" s="84" t="s">
        <v>1409</v>
      </c>
    </row>
    <row r="308" spans="1:11" x14ac:dyDescent="0.65">
      <c r="A308" s="140" t="s">
        <v>1146</v>
      </c>
      <c r="B308" s="140" t="s">
        <v>1147</v>
      </c>
      <c r="C308" s="140" t="s">
        <v>31</v>
      </c>
      <c r="D308" s="140" t="s">
        <v>32</v>
      </c>
      <c r="E308" s="140" t="s">
        <v>1363</v>
      </c>
      <c r="F308" s="140" t="s">
        <v>1364</v>
      </c>
      <c r="G308" s="141">
        <v>20</v>
      </c>
      <c r="H308" s="140" t="s">
        <v>1363</v>
      </c>
      <c r="I308" s="84" t="s">
        <v>1408</v>
      </c>
      <c r="J308" s="84">
        <v>42643</v>
      </c>
      <c r="K308" s="84" t="s">
        <v>1409</v>
      </c>
    </row>
    <row r="309" spans="1:11" x14ac:dyDescent="0.65">
      <c r="A309" s="140" t="s">
        <v>311</v>
      </c>
      <c r="B309" s="140" t="s">
        <v>312</v>
      </c>
      <c r="C309" s="140" t="s">
        <v>31</v>
      </c>
      <c r="D309" s="140" t="s">
        <v>32</v>
      </c>
      <c r="E309" s="140" t="s">
        <v>1363</v>
      </c>
      <c r="F309" s="140" t="s">
        <v>1364</v>
      </c>
      <c r="G309" s="141">
        <v>20</v>
      </c>
      <c r="H309" s="140" t="s">
        <v>1363</v>
      </c>
      <c r="I309" s="84" t="s">
        <v>1410</v>
      </c>
      <c r="K309" s="84" t="s">
        <v>1409</v>
      </c>
    </row>
    <row r="310" spans="1:11" x14ac:dyDescent="0.65">
      <c r="A310" s="140" t="s">
        <v>313</v>
      </c>
      <c r="B310" s="140" t="s">
        <v>314</v>
      </c>
      <c r="C310" s="140" t="s">
        <v>31</v>
      </c>
      <c r="D310" s="140" t="s">
        <v>32</v>
      </c>
      <c r="E310" s="140" t="s">
        <v>1363</v>
      </c>
      <c r="F310" s="140" t="s">
        <v>1364</v>
      </c>
      <c r="G310" s="141">
        <v>20</v>
      </c>
      <c r="H310" s="140" t="s">
        <v>1363</v>
      </c>
      <c r="I310" s="84" t="s">
        <v>1410</v>
      </c>
      <c r="K310" s="84" t="s">
        <v>1409</v>
      </c>
    </row>
    <row r="311" spans="1:11" x14ac:dyDescent="0.65">
      <c r="A311" s="140" t="s">
        <v>1148</v>
      </c>
      <c r="B311" s="140" t="s">
        <v>1149</v>
      </c>
      <c r="C311" s="140" t="s">
        <v>31</v>
      </c>
      <c r="D311" s="140" t="s">
        <v>32</v>
      </c>
      <c r="E311" s="140" t="s">
        <v>1363</v>
      </c>
      <c r="F311" s="140" t="s">
        <v>1364</v>
      </c>
      <c r="G311" s="141">
        <v>20</v>
      </c>
      <c r="H311" s="140" t="s">
        <v>1363</v>
      </c>
      <c r="I311" s="84" t="s">
        <v>1408</v>
      </c>
      <c r="J311" s="84">
        <v>42643</v>
      </c>
      <c r="K311" s="84" t="s">
        <v>1409</v>
      </c>
    </row>
    <row r="312" spans="1:11" x14ac:dyDescent="0.65">
      <c r="A312" s="140" t="s">
        <v>315</v>
      </c>
      <c r="B312" s="140" t="s">
        <v>301</v>
      </c>
      <c r="C312" s="140" t="s">
        <v>31</v>
      </c>
      <c r="D312" s="140" t="s">
        <v>32</v>
      </c>
      <c r="E312" s="140" t="s">
        <v>1363</v>
      </c>
      <c r="F312" s="140" t="s">
        <v>1364</v>
      </c>
      <c r="G312" s="141">
        <v>20</v>
      </c>
      <c r="H312" s="140" t="s">
        <v>1363</v>
      </c>
      <c r="I312" s="84" t="s">
        <v>1410</v>
      </c>
      <c r="K312" s="84" t="s">
        <v>1409</v>
      </c>
    </row>
    <row r="313" spans="1:11" x14ac:dyDescent="0.65">
      <c r="A313" s="140" t="s">
        <v>1150</v>
      </c>
      <c r="B313" s="140" t="s">
        <v>1135</v>
      </c>
      <c r="C313" s="140" t="s">
        <v>31</v>
      </c>
      <c r="D313" s="140" t="s">
        <v>32</v>
      </c>
      <c r="E313" s="140" t="s">
        <v>1363</v>
      </c>
      <c r="F313" s="140" t="s">
        <v>1364</v>
      </c>
      <c r="G313" s="141">
        <v>20</v>
      </c>
      <c r="H313" s="140" t="s">
        <v>1363</v>
      </c>
      <c r="I313" s="84" t="s">
        <v>1408</v>
      </c>
      <c r="J313" s="84">
        <v>42643</v>
      </c>
      <c r="K313" s="84" t="s">
        <v>1409</v>
      </c>
    </row>
    <row r="314" spans="1:11" x14ac:dyDescent="0.65">
      <c r="A314" s="140" t="s">
        <v>316</v>
      </c>
      <c r="B314" s="140" t="s">
        <v>317</v>
      </c>
      <c r="C314" s="140" t="s">
        <v>31</v>
      </c>
      <c r="D314" s="140" t="s">
        <v>32</v>
      </c>
      <c r="E314" s="140" t="s">
        <v>1363</v>
      </c>
      <c r="F314" s="140" t="s">
        <v>1364</v>
      </c>
      <c r="G314" s="141">
        <v>20</v>
      </c>
      <c r="H314" s="140" t="s">
        <v>1363</v>
      </c>
      <c r="I314" s="84" t="s">
        <v>1410</v>
      </c>
      <c r="K314" s="84" t="s">
        <v>1409</v>
      </c>
    </row>
    <row r="315" spans="1:11" x14ac:dyDescent="0.65">
      <c r="A315" s="140" t="s">
        <v>933</v>
      </c>
      <c r="B315" s="140" t="s">
        <v>934</v>
      </c>
      <c r="C315" s="140" t="s">
        <v>31</v>
      </c>
      <c r="D315" s="140" t="s">
        <v>32</v>
      </c>
      <c r="E315" s="140" t="s">
        <v>1363</v>
      </c>
      <c r="F315" s="140" t="s">
        <v>1364</v>
      </c>
      <c r="G315" s="141">
        <v>20</v>
      </c>
      <c r="H315" s="140" t="s">
        <v>1363</v>
      </c>
      <c r="I315" s="84" t="s">
        <v>1410</v>
      </c>
      <c r="K315" s="84" t="s">
        <v>1412</v>
      </c>
    </row>
    <row r="316" spans="1:11" x14ac:dyDescent="0.65">
      <c r="A316" s="140" t="s">
        <v>318</v>
      </c>
      <c r="B316" s="140" t="s">
        <v>319</v>
      </c>
      <c r="C316" s="140" t="s">
        <v>31</v>
      </c>
      <c r="D316" s="140" t="s">
        <v>32</v>
      </c>
      <c r="E316" s="140" t="s">
        <v>1363</v>
      </c>
      <c r="F316" s="140" t="s">
        <v>1364</v>
      </c>
      <c r="G316" s="141">
        <v>20</v>
      </c>
      <c r="H316" s="140" t="s">
        <v>1363</v>
      </c>
      <c r="I316" s="84" t="s">
        <v>1410</v>
      </c>
      <c r="K316" s="84" t="s">
        <v>1409</v>
      </c>
    </row>
    <row r="317" spans="1:11" x14ac:dyDescent="0.65">
      <c r="A317" s="140" t="s">
        <v>320</v>
      </c>
      <c r="B317" s="140" t="s">
        <v>321</v>
      </c>
      <c r="C317" s="140" t="s">
        <v>31</v>
      </c>
      <c r="D317" s="140" t="s">
        <v>32</v>
      </c>
      <c r="E317" s="140" t="s">
        <v>1363</v>
      </c>
      <c r="F317" s="140" t="s">
        <v>1364</v>
      </c>
      <c r="G317" s="141">
        <v>20</v>
      </c>
      <c r="H317" s="140" t="s">
        <v>1363</v>
      </c>
      <c r="I317" s="84" t="s">
        <v>1410</v>
      </c>
      <c r="K317" s="84" t="s">
        <v>1409</v>
      </c>
    </row>
    <row r="318" spans="1:11" x14ac:dyDescent="0.65">
      <c r="A318" s="140" t="s">
        <v>322</v>
      </c>
      <c r="B318" s="140" t="s">
        <v>323</v>
      </c>
      <c r="C318" s="140" t="s">
        <v>31</v>
      </c>
      <c r="D318" s="140" t="s">
        <v>32</v>
      </c>
      <c r="E318" s="140" t="s">
        <v>1363</v>
      </c>
      <c r="F318" s="140" t="s">
        <v>1364</v>
      </c>
      <c r="G318" s="141">
        <v>20</v>
      </c>
      <c r="H318" s="140" t="s">
        <v>1363</v>
      </c>
      <c r="I318" s="84" t="s">
        <v>1410</v>
      </c>
      <c r="K318" s="84" t="s">
        <v>1409</v>
      </c>
    </row>
    <row r="319" spans="1:11" x14ac:dyDescent="0.65">
      <c r="A319" s="140" t="s">
        <v>324</v>
      </c>
      <c r="B319" s="140" t="s">
        <v>325</v>
      </c>
      <c r="C319" s="140" t="s">
        <v>31</v>
      </c>
      <c r="D319" s="140" t="s">
        <v>32</v>
      </c>
      <c r="E319" s="140" t="s">
        <v>1363</v>
      </c>
      <c r="F319" s="140" t="s">
        <v>1364</v>
      </c>
      <c r="G319" s="141">
        <v>20</v>
      </c>
      <c r="H319" s="140" t="s">
        <v>1363</v>
      </c>
      <c r="I319" s="84" t="s">
        <v>1410</v>
      </c>
      <c r="K319" s="84" t="s">
        <v>1409</v>
      </c>
    </row>
    <row r="320" spans="1:11" x14ac:dyDescent="0.65">
      <c r="A320" s="140" t="s">
        <v>1151</v>
      </c>
      <c r="B320" s="140" t="s">
        <v>1152</v>
      </c>
      <c r="C320" s="140" t="s">
        <v>31</v>
      </c>
      <c r="D320" s="140" t="s">
        <v>32</v>
      </c>
      <c r="E320" s="140" t="s">
        <v>1363</v>
      </c>
      <c r="F320" s="140" t="s">
        <v>1364</v>
      </c>
      <c r="G320" s="141">
        <v>20</v>
      </c>
      <c r="H320" s="140" t="s">
        <v>1363</v>
      </c>
      <c r="I320" s="84" t="s">
        <v>1408</v>
      </c>
      <c r="J320" s="84">
        <v>42643</v>
      </c>
      <c r="K320" s="84" t="s">
        <v>1409</v>
      </c>
    </row>
    <row r="321" spans="1:11" x14ac:dyDescent="0.65">
      <c r="A321" s="140" t="s">
        <v>1153</v>
      </c>
      <c r="B321" s="140" t="s">
        <v>1154</v>
      </c>
      <c r="C321" s="140" t="s">
        <v>31</v>
      </c>
      <c r="D321" s="140" t="s">
        <v>32</v>
      </c>
      <c r="E321" s="140" t="s">
        <v>1363</v>
      </c>
      <c r="F321" s="140" t="s">
        <v>1364</v>
      </c>
      <c r="G321" s="141">
        <v>20</v>
      </c>
      <c r="H321" s="140" t="s">
        <v>1363</v>
      </c>
      <c r="I321" s="84" t="s">
        <v>1408</v>
      </c>
      <c r="J321" s="84">
        <v>42643</v>
      </c>
      <c r="K321" s="84" t="s">
        <v>1409</v>
      </c>
    </row>
    <row r="322" spans="1:11" x14ac:dyDescent="0.65">
      <c r="A322" s="140" t="s">
        <v>326</v>
      </c>
      <c r="B322" s="140" t="s">
        <v>327</v>
      </c>
      <c r="C322" s="140" t="s">
        <v>31</v>
      </c>
      <c r="D322" s="140" t="s">
        <v>32</v>
      </c>
      <c r="E322" s="140" t="s">
        <v>1363</v>
      </c>
      <c r="F322" s="140" t="s">
        <v>1364</v>
      </c>
      <c r="G322" s="141">
        <v>20</v>
      </c>
      <c r="H322" s="140" t="s">
        <v>1363</v>
      </c>
      <c r="I322" s="84" t="s">
        <v>1410</v>
      </c>
      <c r="K322" s="84" t="s">
        <v>1409</v>
      </c>
    </row>
    <row r="323" spans="1:11" x14ac:dyDescent="0.65">
      <c r="A323" s="140" t="s">
        <v>328</v>
      </c>
      <c r="B323" s="140" t="s">
        <v>329</v>
      </c>
      <c r="C323" s="140" t="s">
        <v>33</v>
      </c>
      <c r="D323" s="140" t="s">
        <v>34</v>
      </c>
      <c r="E323" s="140" t="s">
        <v>1371</v>
      </c>
      <c r="F323" s="140" t="s">
        <v>1372</v>
      </c>
      <c r="G323" s="141">
        <v>21</v>
      </c>
      <c r="H323" s="140" t="s">
        <v>1371</v>
      </c>
      <c r="I323" s="84" t="s">
        <v>1410</v>
      </c>
      <c r="K323" s="84" t="s">
        <v>1409</v>
      </c>
    </row>
    <row r="324" spans="1:11" x14ac:dyDescent="0.65">
      <c r="A324" s="140" t="s">
        <v>330</v>
      </c>
      <c r="B324" s="140" t="s">
        <v>331</v>
      </c>
      <c r="C324" s="140" t="s">
        <v>33</v>
      </c>
      <c r="D324" s="140" t="s">
        <v>34</v>
      </c>
      <c r="E324" s="140" t="s">
        <v>1371</v>
      </c>
      <c r="F324" s="140" t="s">
        <v>1372</v>
      </c>
      <c r="G324" s="141">
        <v>21</v>
      </c>
      <c r="H324" s="140" t="s">
        <v>1371</v>
      </c>
      <c r="I324" s="84" t="s">
        <v>1410</v>
      </c>
      <c r="K324" s="84" t="s">
        <v>1409</v>
      </c>
    </row>
    <row r="325" spans="1:11" x14ac:dyDescent="0.65">
      <c r="A325" s="140" t="s">
        <v>332</v>
      </c>
      <c r="B325" s="140" t="s">
        <v>333</v>
      </c>
      <c r="C325" s="140" t="s">
        <v>33</v>
      </c>
      <c r="D325" s="140" t="s">
        <v>34</v>
      </c>
      <c r="E325" s="140" t="s">
        <v>1371</v>
      </c>
      <c r="F325" s="140" t="s">
        <v>1372</v>
      </c>
      <c r="G325" s="141">
        <v>21</v>
      </c>
      <c r="H325" s="140" t="s">
        <v>1371</v>
      </c>
      <c r="I325" s="84" t="s">
        <v>1410</v>
      </c>
      <c r="K325" s="84" t="s">
        <v>1409</v>
      </c>
    </row>
    <row r="326" spans="1:11" x14ac:dyDescent="0.65">
      <c r="A326" s="140" t="s">
        <v>1155</v>
      </c>
      <c r="B326" s="140" t="s">
        <v>1156</v>
      </c>
      <c r="C326" s="140" t="s">
        <v>33</v>
      </c>
      <c r="D326" s="140" t="s">
        <v>34</v>
      </c>
      <c r="E326" s="140" t="s">
        <v>1371</v>
      </c>
      <c r="F326" s="140" t="s">
        <v>1372</v>
      </c>
      <c r="G326" s="141">
        <v>21</v>
      </c>
      <c r="H326" s="140" t="s">
        <v>1371</v>
      </c>
      <c r="I326" s="84" t="s">
        <v>1408</v>
      </c>
      <c r="J326" s="84">
        <v>42643</v>
      </c>
      <c r="K326" s="84" t="s">
        <v>1409</v>
      </c>
    </row>
    <row r="327" spans="1:11" x14ac:dyDescent="0.65">
      <c r="A327" s="140" t="s">
        <v>1157</v>
      </c>
      <c r="B327" s="140" t="s">
        <v>1158</v>
      </c>
      <c r="C327" s="140" t="s">
        <v>33</v>
      </c>
      <c r="D327" s="140" t="s">
        <v>34</v>
      </c>
      <c r="E327" s="140" t="s">
        <v>1371</v>
      </c>
      <c r="F327" s="140" t="s">
        <v>1372</v>
      </c>
      <c r="G327" s="141">
        <v>21</v>
      </c>
      <c r="H327" s="140" t="s">
        <v>1371</v>
      </c>
      <c r="I327" s="84" t="s">
        <v>1408</v>
      </c>
      <c r="J327" s="84">
        <v>42643</v>
      </c>
      <c r="K327" s="84" t="s">
        <v>1409</v>
      </c>
    </row>
    <row r="328" spans="1:11" x14ac:dyDescent="0.65">
      <c r="A328" s="140" t="s">
        <v>1159</v>
      </c>
      <c r="B328" s="140" t="s">
        <v>1160</v>
      </c>
      <c r="C328" s="140" t="s">
        <v>33</v>
      </c>
      <c r="D328" s="140" t="s">
        <v>34</v>
      </c>
      <c r="E328" s="140" t="s">
        <v>1371</v>
      </c>
      <c r="F328" s="140" t="s">
        <v>1372</v>
      </c>
      <c r="G328" s="141">
        <v>21</v>
      </c>
      <c r="H328" s="140" t="s">
        <v>1371</v>
      </c>
      <c r="I328" s="84" t="s">
        <v>1408</v>
      </c>
      <c r="J328" s="84">
        <v>42643</v>
      </c>
      <c r="K328" s="84" t="s">
        <v>1409</v>
      </c>
    </row>
    <row r="329" spans="1:11" x14ac:dyDescent="0.65">
      <c r="A329" s="140" t="s">
        <v>935</v>
      </c>
      <c r="B329" s="140" t="s">
        <v>399</v>
      </c>
      <c r="C329" s="140" t="s">
        <v>37</v>
      </c>
      <c r="D329" s="140" t="s">
        <v>38</v>
      </c>
      <c r="E329" s="140" t="s">
        <v>1383</v>
      </c>
      <c r="F329" s="140" t="s">
        <v>1384</v>
      </c>
      <c r="G329" s="141">
        <v>23</v>
      </c>
      <c r="H329" s="140" t="s">
        <v>1383</v>
      </c>
      <c r="I329" s="84" t="s">
        <v>1410</v>
      </c>
      <c r="K329" s="84" t="s">
        <v>1412</v>
      </c>
    </row>
    <row r="330" spans="1:11" x14ac:dyDescent="0.65">
      <c r="A330" s="140" t="s">
        <v>936</v>
      </c>
      <c r="B330" s="140" t="s">
        <v>400</v>
      </c>
      <c r="C330" s="140" t="s">
        <v>37</v>
      </c>
      <c r="D330" s="140" t="s">
        <v>38</v>
      </c>
      <c r="E330" s="140" t="s">
        <v>1383</v>
      </c>
      <c r="F330" s="140" t="s">
        <v>1384</v>
      </c>
      <c r="G330" s="141">
        <v>23</v>
      </c>
      <c r="H330" s="140" t="s">
        <v>1383</v>
      </c>
      <c r="I330" s="84" t="s">
        <v>1410</v>
      </c>
      <c r="K330" s="84" t="s">
        <v>1412</v>
      </c>
    </row>
    <row r="331" spans="1:11" x14ac:dyDescent="0.65">
      <c r="A331" s="140" t="s">
        <v>937</v>
      </c>
      <c r="B331" s="140" t="s">
        <v>401</v>
      </c>
      <c r="C331" s="140" t="s">
        <v>37</v>
      </c>
      <c r="D331" s="140" t="s">
        <v>38</v>
      </c>
      <c r="E331" s="140" t="s">
        <v>1383</v>
      </c>
      <c r="F331" s="140" t="s">
        <v>1384</v>
      </c>
      <c r="G331" s="141">
        <v>23</v>
      </c>
      <c r="H331" s="140" t="s">
        <v>1383</v>
      </c>
      <c r="I331" s="84" t="s">
        <v>1410</v>
      </c>
      <c r="K331" s="84" t="s">
        <v>1412</v>
      </c>
    </row>
    <row r="332" spans="1:11" x14ac:dyDescent="0.65">
      <c r="A332" s="140" t="s">
        <v>938</v>
      </c>
      <c r="B332" s="140" t="s">
        <v>402</v>
      </c>
      <c r="C332" s="140" t="s">
        <v>37</v>
      </c>
      <c r="D332" s="140" t="s">
        <v>38</v>
      </c>
      <c r="E332" s="140" t="s">
        <v>1383</v>
      </c>
      <c r="F332" s="140" t="s">
        <v>1384</v>
      </c>
      <c r="G332" s="141">
        <v>23</v>
      </c>
      <c r="H332" s="140" t="s">
        <v>1383</v>
      </c>
      <c r="I332" s="84" t="s">
        <v>1410</v>
      </c>
      <c r="K332" s="84" t="s">
        <v>1412</v>
      </c>
    </row>
    <row r="333" spans="1:11" x14ac:dyDescent="0.65">
      <c r="A333" s="140" t="s">
        <v>939</v>
      </c>
      <c r="B333" s="140" t="s">
        <v>403</v>
      </c>
      <c r="C333" s="140" t="s">
        <v>37</v>
      </c>
      <c r="D333" s="140" t="s">
        <v>38</v>
      </c>
      <c r="E333" s="140" t="s">
        <v>1383</v>
      </c>
      <c r="F333" s="140" t="s">
        <v>1384</v>
      </c>
      <c r="G333" s="141">
        <v>23</v>
      </c>
      <c r="H333" s="140" t="s">
        <v>1383</v>
      </c>
      <c r="I333" s="84" t="s">
        <v>1410</v>
      </c>
      <c r="K333" s="84" t="s">
        <v>1412</v>
      </c>
    </row>
    <row r="334" spans="1:11" x14ac:dyDescent="0.65">
      <c r="A334" s="140" t="s">
        <v>940</v>
      </c>
      <c r="B334" s="140" t="s">
        <v>404</v>
      </c>
      <c r="C334" s="140" t="s">
        <v>37</v>
      </c>
      <c r="D334" s="140" t="s">
        <v>38</v>
      </c>
      <c r="E334" s="140" t="s">
        <v>1383</v>
      </c>
      <c r="F334" s="140" t="s">
        <v>1384</v>
      </c>
      <c r="G334" s="141">
        <v>23</v>
      </c>
      <c r="H334" s="140" t="s">
        <v>1383</v>
      </c>
      <c r="I334" s="84" t="s">
        <v>1410</v>
      </c>
      <c r="K334" s="84" t="s">
        <v>1412</v>
      </c>
    </row>
    <row r="335" spans="1:11" x14ac:dyDescent="0.65">
      <c r="A335" s="140" t="s">
        <v>941</v>
      </c>
      <c r="B335" s="140" t="s">
        <v>409</v>
      </c>
      <c r="C335" s="140" t="s">
        <v>37</v>
      </c>
      <c r="D335" s="140" t="s">
        <v>38</v>
      </c>
      <c r="E335" s="140" t="s">
        <v>1383</v>
      </c>
      <c r="F335" s="140" t="s">
        <v>1384</v>
      </c>
      <c r="G335" s="141">
        <v>23</v>
      </c>
      <c r="H335" s="140" t="s">
        <v>1383</v>
      </c>
      <c r="I335" s="84" t="s">
        <v>1410</v>
      </c>
      <c r="K335" s="84" t="s">
        <v>1412</v>
      </c>
    </row>
    <row r="336" spans="1:11" x14ac:dyDescent="0.65">
      <c r="A336" s="140" t="s">
        <v>942</v>
      </c>
      <c r="B336" s="140" t="s">
        <v>410</v>
      </c>
      <c r="C336" s="140" t="s">
        <v>37</v>
      </c>
      <c r="D336" s="140" t="s">
        <v>38</v>
      </c>
      <c r="E336" s="140" t="s">
        <v>1383</v>
      </c>
      <c r="F336" s="140" t="s">
        <v>1384</v>
      </c>
      <c r="G336" s="141">
        <v>23</v>
      </c>
      <c r="H336" s="140" t="s">
        <v>1383</v>
      </c>
      <c r="I336" s="84" t="s">
        <v>1410</v>
      </c>
      <c r="K336" s="84" t="s">
        <v>1412</v>
      </c>
    </row>
    <row r="337" spans="1:11" x14ac:dyDescent="0.65">
      <c r="A337" s="140" t="s">
        <v>943</v>
      </c>
      <c r="B337" s="140" t="s">
        <v>411</v>
      </c>
      <c r="C337" s="140" t="s">
        <v>37</v>
      </c>
      <c r="D337" s="140" t="s">
        <v>38</v>
      </c>
      <c r="E337" s="140" t="s">
        <v>1383</v>
      </c>
      <c r="F337" s="140" t="s">
        <v>1384</v>
      </c>
      <c r="G337" s="141">
        <v>23</v>
      </c>
      <c r="H337" s="140" t="s">
        <v>1383</v>
      </c>
      <c r="I337" s="84" t="s">
        <v>1410</v>
      </c>
      <c r="K337" s="84" t="s">
        <v>1412</v>
      </c>
    </row>
    <row r="338" spans="1:11" x14ac:dyDescent="0.65">
      <c r="A338" s="140" t="s">
        <v>334</v>
      </c>
      <c r="B338" s="140" t="s">
        <v>335</v>
      </c>
      <c r="C338" s="140" t="s">
        <v>33</v>
      </c>
      <c r="D338" s="140" t="s">
        <v>34</v>
      </c>
      <c r="E338" s="140" t="s">
        <v>1373</v>
      </c>
      <c r="F338" s="140" t="s">
        <v>1374</v>
      </c>
      <c r="G338" s="141">
        <v>21</v>
      </c>
      <c r="H338" s="140" t="s">
        <v>1373</v>
      </c>
      <c r="I338" s="84" t="s">
        <v>1410</v>
      </c>
      <c r="K338" s="84" t="s">
        <v>1409</v>
      </c>
    </row>
    <row r="339" spans="1:11" x14ac:dyDescent="0.65">
      <c r="A339" s="140" t="s">
        <v>336</v>
      </c>
      <c r="B339" s="140" t="s">
        <v>337</v>
      </c>
      <c r="C339" s="140" t="s">
        <v>33</v>
      </c>
      <c r="D339" s="140" t="s">
        <v>34</v>
      </c>
      <c r="E339" s="140" t="s">
        <v>1373</v>
      </c>
      <c r="F339" s="140" t="s">
        <v>1374</v>
      </c>
      <c r="G339" s="141">
        <v>21</v>
      </c>
      <c r="H339" s="140" t="s">
        <v>1373</v>
      </c>
      <c r="I339" s="84" t="s">
        <v>1410</v>
      </c>
      <c r="K339" s="84" t="s">
        <v>1409</v>
      </c>
    </row>
    <row r="340" spans="1:11" x14ac:dyDescent="0.65">
      <c r="A340" s="140" t="s">
        <v>338</v>
      </c>
      <c r="B340" s="140" t="s">
        <v>339</v>
      </c>
      <c r="C340" s="140" t="s">
        <v>33</v>
      </c>
      <c r="D340" s="140" t="s">
        <v>34</v>
      </c>
      <c r="E340" s="140" t="s">
        <v>1373</v>
      </c>
      <c r="F340" s="140" t="s">
        <v>1374</v>
      </c>
      <c r="G340" s="141">
        <v>21</v>
      </c>
      <c r="H340" s="140" t="s">
        <v>1373</v>
      </c>
      <c r="I340" s="84" t="s">
        <v>1410</v>
      </c>
      <c r="K340" s="84" t="s">
        <v>1409</v>
      </c>
    </row>
    <row r="341" spans="1:11" x14ac:dyDescent="0.65">
      <c r="A341" s="140" t="s">
        <v>340</v>
      </c>
      <c r="B341" s="140" t="s">
        <v>341</v>
      </c>
      <c r="C341" s="140" t="s">
        <v>33</v>
      </c>
      <c r="D341" s="140" t="s">
        <v>34</v>
      </c>
      <c r="E341" s="140" t="s">
        <v>1373</v>
      </c>
      <c r="F341" s="140" t="s">
        <v>1374</v>
      </c>
      <c r="G341" s="141">
        <v>21</v>
      </c>
      <c r="H341" s="140" t="s">
        <v>1373</v>
      </c>
      <c r="I341" s="84" t="s">
        <v>1410</v>
      </c>
      <c r="K341" s="84" t="s">
        <v>1409</v>
      </c>
    </row>
    <row r="342" spans="1:11" x14ac:dyDescent="0.65">
      <c r="A342" s="140" t="s">
        <v>342</v>
      </c>
      <c r="B342" s="140" t="s">
        <v>343</v>
      </c>
      <c r="C342" s="140" t="s">
        <v>33</v>
      </c>
      <c r="D342" s="140" t="s">
        <v>34</v>
      </c>
      <c r="E342" s="140" t="s">
        <v>1373</v>
      </c>
      <c r="F342" s="140" t="s">
        <v>1374</v>
      </c>
      <c r="G342" s="141">
        <v>21</v>
      </c>
      <c r="H342" s="140" t="s">
        <v>1373</v>
      </c>
      <c r="I342" s="84" t="s">
        <v>1410</v>
      </c>
      <c r="K342" s="84" t="s">
        <v>1409</v>
      </c>
    </row>
    <row r="343" spans="1:11" x14ac:dyDescent="0.65">
      <c r="A343" s="140" t="s">
        <v>344</v>
      </c>
      <c r="B343" s="140" t="s">
        <v>345</v>
      </c>
      <c r="C343" s="140" t="s">
        <v>33</v>
      </c>
      <c r="D343" s="140" t="s">
        <v>34</v>
      </c>
      <c r="E343" s="140" t="s">
        <v>1373</v>
      </c>
      <c r="F343" s="140" t="s">
        <v>1374</v>
      </c>
      <c r="G343" s="141">
        <v>21</v>
      </c>
      <c r="H343" s="140" t="s">
        <v>1373</v>
      </c>
      <c r="I343" s="84" t="s">
        <v>1410</v>
      </c>
      <c r="K343" s="84" t="s">
        <v>1409</v>
      </c>
    </row>
    <row r="344" spans="1:11" x14ac:dyDescent="0.65">
      <c r="A344" s="140" t="s">
        <v>346</v>
      </c>
      <c r="B344" s="140" t="s">
        <v>347</v>
      </c>
      <c r="C344" s="140" t="s">
        <v>33</v>
      </c>
      <c r="D344" s="140" t="s">
        <v>34</v>
      </c>
      <c r="E344" s="140" t="s">
        <v>1373</v>
      </c>
      <c r="F344" s="140" t="s">
        <v>1374</v>
      </c>
      <c r="G344" s="141">
        <v>21</v>
      </c>
      <c r="H344" s="140" t="s">
        <v>1373</v>
      </c>
      <c r="I344" s="84" t="s">
        <v>1410</v>
      </c>
      <c r="K344" s="84" t="s">
        <v>1409</v>
      </c>
    </row>
    <row r="345" spans="1:11" x14ac:dyDescent="0.65">
      <c r="A345" s="140" t="s">
        <v>348</v>
      </c>
      <c r="B345" s="140" t="s">
        <v>349</v>
      </c>
      <c r="C345" s="140" t="s">
        <v>33</v>
      </c>
      <c r="D345" s="140" t="s">
        <v>34</v>
      </c>
      <c r="E345" s="140" t="s">
        <v>1373</v>
      </c>
      <c r="F345" s="140" t="s">
        <v>1374</v>
      </c>
      <c r="G345" s="141">
        <v>21</v>
      </c>
      <c r="H345" s="140" t="s">
        <v>1373</v>
      </c>
      <c r="I345" s="84" t="s">
        <v>1410</v>
      </c>
      <c r="K345" s="84" t="s">
        <v>1409</v>
      </c>
    </row>
    <row r="346" spans="1:11" x14ac:dyDescent="0.65">
      <c r="A346" s="140" t="s">
        <v>350</v>
      </c>
      <c r="B346" s="140" t="s">
        <v>351</v>
      </c>
      <c r="C346" s="140" t="s">
        <v>33</v>
      </c>
      <c r="D346" s="140" t="s">
        <v>34</v>
      </c>
      <c r="E346" s="140" t="s">
        <v>1375</v>
      </c>
      <c r="F346" s="140" t="s">
        <v>1376</v>
      </c>
      <c r="G346" s="141">
        <v>21</v>
      </c>
      <c r="H346" s="140" t="s">
        <v>1375</v>
      </c>
      <c r="I346" s="84" t="s">
        <v>1410</v>
      </c>
      <c r="K346" s="84" t="s">
        <v>1409</v>
      </c>
    </row>
    <row r="347" spans="1:11" x14ac:dyDescent="0.65">
      <c r="A347" s="140" t="s">
        <v>352</v>
      </c>
      <c r="B347" s="140" t="s">
        <v>353</v>
      </c>
      <c r="C347" s="140" t="s">
        <v>33</v>
      </c>
      <c r="D347" s="140" t="s">
        <v>34</v>
      </c>
      <c r="E347" s="140" t="s">
        <v>1375</v>
      </c>
      <c r="F347" s="140" t="s">
        <v>1376</v>
      </c>
      <c r="G347" s="141">
        <v>21</v>
      </c>
      <c r="H347" s="140" t="s">
        <v>1375</v>
      </c>
      <c r="I347" s="84" t="s">
        <v>1410</v>
      </c>
      <c r="K347" s="84" t="s">
        <v>1409</v>
      </c>
    </row>
    <row r="348" spans="1:11" x14ac:dyDescent="0.65">
      <c r="A348" s="140" t="s">
        <v>354</v>
      </c>
      <c r="B348" s="140" t="s">
        <v>1502</v>
      </c>
      <c r="C348" s="140" t="s">
        <v>33</v>
      </c>
      <c r="D348" s="140" t="s">
        <v>34</v>
      </c>
      <c r="E348" s="140" t="s">
        <v>1375</v>
      </c>
      <c r="F348" s="140" t="s">
        <v>1376</v>
      </c>
      <c r="G348" s="141">
        <v>21</v>
      </c>
      <c r="H348" s="140" t="s">
        <v>1375</v>
      </c>
      <c r="I348" s="84" t="s">
        <v>1410</v>
      </c>
      <c r="K348" s="84" t="s">
        <v>1409</v>
      </c>
    </row>
    <row r="349" spans="1:11" x14ac:dyDescent="0.65">
      <c r="A349" s="140" t="s">
        <v>355</v>
      </c>
      <c r="B349" s="140" t="s">
        <v>356</v>
      </c>
      <c r="C349" s="140" t="s">
        <v>33</v>
      </c>
      <c r="D349" s="140" t="s">
        <v>34</v>
      </c>
      <c r="E349" s="140" t="s">
        <v>1375</v>
      </c>
      <c r="F349" s="140" t="s">
        <v>1376</v>
      </c>
      <c r="G349" s="141">
        <v>21</v>
      </c>
      <c r="H349" s="140" t="s">
        <v>1375</v>
      </c>
      <c r="I349" s="84" t="s">
        <v>1410</v>
      </c>
      <c r="K349" s="84" t="s">
        <v>1409</v>
      </c>
    </row>
    <row r="350" spans="1:11" x14ac:dyDescent="0.65">
      <c r="A350" s="140" t="s">
        <v>357</v>
      </c>
      <c r="B350" s="140" t="s">
        <v>358</v>
      </c>
      <c r="C350" s="140" t="s">
        <v>33</v>
      </c>
      <c r="D350" s="140" t="s">
        <v>34</v>
      </c>
      <c r="E350" s="140" t="s">
        <v>1375</v>
      </c>
      <c r="F350" s="140" t="s">
        <v>1376</v>
      </c>
      <c r="G350" s="141">
        <v>21</v>
      </c>
      <c r="H350" s="140" t="s">
        <v>1375</v>
      </c>
      <c r="I350" s="84" t="s">
        <v>1410</v>
      </c>
      <c r="K350" s="84" t="s">
        <v>1409</v>
      </c>
    </row>
    <row r="351" spans="1:11" x14ac:dyDescent="0.65">
      <c r="A351" s="140" t="s">
        <v>944</v>
      </c>
      <c r="B351" s="140" t="s">
        <v>945</v>
      </c>
      <c r="C351" s="140" t="s">
        <v>37</v>
      </c>
      <c r="D351" s="140" t="s">
        <v>38</v>
      </c>
      <c r="E351" s="140" t="s">
        <v>1383</v>
      </c>
      <c r="F351" s="140" t="s">
        <v>1384</v>
      </c>
      <c r="G351" s="141">
        <v>23</v>
      </c>
      <c r="H351" s="140" t="s">
        <v>1383</v>
      </c>
      <c r="I351" s="84" t="s">
        <v>1410</v>
      </c>
      <c r="K351" s="84" t="s">
        <v>1412</v>
      </c>
    </row>
    <row r="352" spans="1:11" x14ac:dyDescent="0.65">
      <c r="A352" s="140" t="s">
        <v>359</v>
      </c>
      <c r="B352" s="140" t="s">
        <v>360</v>
      </c>
      <c r="C352" s="140" t="s">
        <v>33</v>
      </c>
      <c r="D352" s="140" t="s">
        <v>34</v>
      </c>
      <c r="E352" s="140" t="s">
        <v>1377</v>
      </c>
      <c r="F352" s="140" t="s">
        <v>1378</v>
      </c>
      <c r="G352" s="141">
        <v>21</v>
      </c>
      <c r="H352" s="140" t="s">
        <v>1377</v>
      </c>
      <c r="I352" s="84" t="s">
        <v>1410</v>
      </c>
      <c r="K352" s="84" t="s">
        <v>1409</v>
      </c>
    </row>
    <row r="353" spans="1:11" x14ac:dyDescent="0.65">
      <c r="A353" s="140" t="s">
        <v>361</v>
      </c>
      <c r="B353" s="140" t="s">
        <v>362</v>
      </c>
      <c r="C353" s="140" t="s">
        <v>33</v>
      </c>
      <c r="D353" s="140" t="s">
        <v>34</v>
      </c>
      <c r="E353" s="140" t="s">
        <v>1377</v>
      </c>
      <c r="F353" s="140" t="s">
        <v>1378</v>
      </c>
      <c r="G353" s="141">
        <v>21</v>
      </c>
      <c r="H353" s="140" t="s">
        <v>1377</v>
      </c>
      <c r="I353" s="84" t="s">
        <v>1410</v>
      </c>
      <c r="K353" s="84" t="s">
        <v>1409</v>
      </c>
    </row>
    <row r="354" spans="1:11" x14ac:dyDescent="0.65">
      <c r="A354" s="140" t="s">
        <v>363</v>
      </c>
      <c r="B354" s="140" t="s">
        <v>364</v>
      </c>
      <c r="C354" s="140" t="s">
        <v>33</v>
      </c>
      <c r="D354" s="140" t="s">
        <v>34</v>
      </c>
      <c r="E354" s="140" t="s">
        <v>1377</v>
      </c>
      <c r="F354" s="140" t="s">
        <v>1378</v>
      </c>
      <c r="G354" s="141">
        <v>21</v>
      </c>
      <c r="H354" s="140" t="s">
        <v>1377</v>
      </c>
      <c r="I354" s="84" t="s">
        <v>1410</v>
      </c>
      <c r="K354" s="84" t="s">
        <v>1409</v>
      </c>
    </row>
    <row r="355" spans="1:11" x14ac:dyDescent="0.65">
      <c r="A355" s="140" t="s">
        <v>365</v>
      </c>
      <c r="B355" s="140" t="s">
        <v>366</v>
      </c>
      <c r="C355" s="140" t="s">
        <v>33</v>
      </c>
      <c r="D355" s="140" t="s">
        <v>34</v>
      </c>
      <c r="E355" s="140" t="s">
        <v>1377</v>
      </c>
      <c r="F355" s="140" t="s">
        <v>1378</v>
      </c>
      <c r="G355" s="141">
        <v>21</v>
      </c>
      <c r="H355" s="140" t="s">
        <v>1377</v>
      </c>
      <c r="I355" s="84" t="s">
        <v>1410</v>
      </c>
      <c r="K355" s="84" t="s">
        <v>1409</v>
      </c>
    </row>
    <row r="356" spans="1:11" x14ac:dyDescent="0.65">
      <c r="A356" s="140" t="s">
        <v>367</v>
      </c>
      <c r="B356" s="140" t="s">
        <v>368</v>
      </c>
      <c r="C356" s="140" t="s">
        <v>33</v>
      </c>
      <c r="D356" s="140" t="s">
        <v>34</v>
      </c>
      <c r="E356" s="140" t="s">
        <v>1377</v>
      </c>
      <c r="F356" s="140" t="s">
        <v>1378</v>
      </c>
      <c r="G356" s="141">
        <v>21</v>
      </c>
      <c r="H356" s="140" t="s">
        <v>1377</v>
      </c>
      <c r="I356" s="84" t="s">
        <v>1410</v>
      </c>
      <c r="K356" s="84" t="s">
        <v>1409</v>
      </c>
    </row>
    <row r="357" spans="1:11" x14ac:dyDescent="0.65">
      <c r="A357" s="140" t="s">
        <v>369</v>
      </c>
      <c r="B357" s="140" t="s">
        <v>370</v>
      </c>
      <c r="C357" s="140" t="s">
        <v>33</v>
      </c>
      <c r="D357" s="140" t="s">
        <v>34</v>
      </c>
      <c r="E357" s="140" t="s">
        <v>1377</v>
      </c>
      <c r="F357" s="140" t="s">
        <v>1378</v>
      </c>
      <c r="G357" s="141">
        <v>21</v>
      </c>
      <c r="H357" s="140" t="s">
        <v>1377</v>
      </c>
      <c r="I357" s="84" t="s">
        <v>1410</v>
      </c>
      <c r="K357" s="84" t="s">
        <v>1409</v>
      </c>
    </row>
    <row r="358" spans="1:11" x14ac:dyDescent="0.65">
      <c r="A358" s="140" t="s">
        <v>371</v>
      </c>
      <c r="B358" s="140" t="s">
        <v>1503</v>
      </c>
      <c r="C358" s="140" t="s">
        <v>33</v>
      </c>
      <c r="D358" s="140" t="s">
        <v>34</v>
      </c>
      <c r="E358" s="140" t="s">
        <v>1379</v>
      </c>
      <c r="F358" s="140" t="s">
        <v>1380</v>
      </c>
      <c r="G358" s="141">
        <v>21</v>
      </c>
      <c r="H358" s="140" t="s">
        <v>1379</v>
      </c>
      <c r="I358" s="84" t="s">
        <v>1410</v>
      </c>
      <c r="K358" s="84" t="s">
        <v>1409</v>
      </c>
    </row>
    <row r="359" spans="1:11" x14ac:dyDescent="0.65">
      <c r="A359" s="140" t="s">
        <v>373</v>
      </c>
      <c r="B359" s="140" t="s">
        <v>1504</v>
      </c>
      <c r="C359" s="140" t="s">
        <v>33</v>
      </c>
      <c r="D359" s="140" t="s">
        <v>34</v>
      </c>
      <c r="E359" s="140" t="s">
        <v>1377</v>
      </c>
      <c r="F359" s="140" t="s">
        <v>1378</v>
      </c>
      <c r="G359" s="141">
        <v>21</v>
      </c>
      <c r="H359" s="140" t="s">
        <v>1377</v>
      </c>
      <c r="I359" s="84" t="s">
        <v>1410</v>
      </c>
      <c r="K359" s="84" t="s">
        <v>1409</v>
      </c>
    </row>
    <row r="360" spans="1:11" x14ac:dyDescent="0.65">
      <c r="A360" s="140" t="s">
        <v>374</v>
      </c>
      <c r="B360" s="140" t="s">
        <v>375</v>
      </c>
      <c r="C360" s="140" t="s">
        <v>33</v>
      </c>
      <c r="D360" s="140" t="s">
        <v>34</v>
      </c>
      <c r="E360" s="140" t="s">
        <v>1379</v>
      </c>
      <c r="F360" s="140" t="s">
        <v>1380</v>
      </c>
      <c r="G360" s="141">
        <v>21</v>
      </c>
      <c r="H360" s="140" t="s">
        <v>1379</v>
      </c>
      <c r="I360" s="84" t="s">
        <v>1410</v>
      </c>
      <c r="K360" s="84" t="s">
        <v>1409</v>
      </c>
    </row>
    <row r="361" spans="1:11" x14ac:dyDescent="0.65">
      <c r="A361" s="140" t="s">
        <v>376</v>
      </c>
      <c r="B361" s="140" t="s">
        <v>377</v>
      </c>
      <c r="C361" s="140" t="s">
        <v>33</v>
      </c>
      <c r="D361" s="140" t="s">
        <v>34</v>
      </c>
      <c r="E361" s="140" t="s">
        <v>1379</v>
      </c>
      <c r="F361" s="140" t="s">
        <v>1380</v>
      </c>
      <c r="G361" s="141">
        <v>21</v>
      </c>
      <c r="H361" s="140" t="s">
        <v>1379</v>
      </c>
      <c r="I361" s="84" t="s">
        <v>1410</v>
      </c>
      <c r="K361" s="84" t="s">
        <v>1409</v>
      </c>
    </row>
    <row r="362" spans="1:11" x14ac:dyDescent="0.65">
      <c r="A362" s="140" t="s">
        <v>378</v>
      </c>
      <c r="B362" s="140" t="s">
        <v>379</v>
      </c>
      <c r="C362" s="140" t="s">
        <v>33</v>
      </c>
      <c r="D362" s="140" t="s">
        <v>34</v>
      </c>
      <c r="E362" s="140" t="s">
        <v>1371</v>
      </c>
      <c r="F362" s="140" t="s">
        <v>1372</v>
      </c>
      <c r="G362" s="141">
        <v>21</v>
      </c>
      <c r="H362" s="140" t="s">
        <v>1371</v>
      </c>
      <c r="I362" s="84" t="s">
        <v>1410</v>
      </c>
      <c r="K362" s="84" t="s">
        <v>1409</v>
      </c>
    </row>
    <row r="363" spans="1:11" x14ac:dyDescent="0.65">
      <c r="A363" s="140" t="s">
        <v>380</v>
      </c>
      <c r="B363" s="140" t="s">
        <v>381</v>
      </c>
      <c r="C363" s="140" t="s">
        <v>33</v>
      </c>
      <c r="D363" s="140" t="s">
        <v>34</v>
      </c>
      <c r="E363" s="140" t="s">
        <v>1371</v>
      </c>
      <c r="F363" s="140" t="s">
        <v>1372</v>
      </c>
      <c r="G363" s="141">
        <v>21</v>
      </c>
      <c r="H363" s="140" t="s">
        <v>1371</v>
      </c>
      <c r="I363" s="84" t="s">
        <v>1410</v>
      </c>
      <c r="K363" s="84" t="s">
        <v>1409</v>
      </c>
    </row>
    <row r="364" spans="1:11" x14ac:dyDescent="0.65">
      <c r="A364" s="140" t="s">
        <v>390</v>
      </c>
      <c r="B364" s="140" t="s">
        <v>391</v>
      </c>
      <c r="C364" s="140" t="s">
        <v>35</v>
      </c>
      <c r="D364" s="140" t="s">
        <v>36</v>
      </c>
      <c r="E364" s="140" t="s">
        <v>1381</v>
      </c>
      <c r="F364" s="140" t="s">
        <v>1382</v>
      </c>
      <c r="G364" s="141">
        <v>22</v>
      </c>
      <c r="H364" s="140" t="s">
        <v>1381</v>
      </c>
      <c r="I364" s="84" t="s">
        <v>1410</v>
      </c>
      <c r="K364" s="84" t="s">
        <v>1409</v>
      </c>
    </row>
    <row r="365" spans="1:11" x14ac:dyDescent="0.65">
      <c r="A365" s="140" t="s">
        <v>392</v>
      </c>
      <c r="B365" s="140" t="s">
        <v>1505</v>
      </c>
      <c r="C365" s="140" t="s">
        <v>35</v>
      </c>
      <c r="D365" s="140" t="s">
        <v>36</v>
      </c>
      <c r="E365" s="140" t="s">
        <v>1381</v>
      </c>
      <c r="F365" s="140" t="s">
        <v>1382</v>
      </c>
      <c r="G365" s="141">
        <v>22</v>
      </c>
      <c r="H365" s="140" t="s">
        <v>1381</v>
      </c>
      <c r="I365" s="84" t="s">
        <v>1410</v>
      </c>
      <c r="K365" s="84" t="s">
        <v>1409</v>
      </c>
    </row>
    <row r="366" spans="1:11" x14ac:dyDescent="0.65">
      <c r="A366" s="140" t="s">
        <v>393</v>
      </c>
      <c r="B366" s="140" t="s">
        <v>394</v>
      </c>
      <c r="C366" s="140" t="s">
        <v>35</v>
      </c>
      <c r="D366" s="140" t="s">
        <v>36</v>
      </c>
      <c r="E366" s="140" t="s">
        <v>1381</v>
      </c>
      <c r="F366" s="140" t="s">
        <v>1382</v>
      </c>
      <c r="G366" s="141">
        <v>22</v>
      </c>
      <c r="H366" s="140" t="s">
        <v>1381</v>
      </c>
      <c r="I366" s="84" t="s">
        <v>1410</v>
      </c>
      <c r="K366" s="84" t="s">
        <v>1409</v>
      </c>
    </row>
    <row r="367" spans="1:11" x14ac:dyDescent="0.65">
      <c r="A367" s="140" t="s">
        <v>395</v>
      </c>
      <c r="B367" s="140" t="s">
        <v>396</v>
      </c>
      <c r="C367" s="140" t="s">
        <v>35</v>
      </c>
      <c r="D367" s="140" t="s">
        <v>36</v>
      </c>
      <c r="E367" s="140" t="s">
        <v>1381</v>
      </c>
      <c r="F367" s="140" t="s">
        <v>1382</v>
      </c>
      <c r="G367" s="141">
        <v>22</v>
      </c>
      <c r="H367" s="140" t="s">
        <v>1381</v>
      </c>
      <c r="I367" s="84" t="s">
        <v>1410</v>
      </c>
      <c r="K367" s="84" t="s">
        <v>1409</v>
      </c>
    </row>
    <row r="368" spans="1:11" x14ac:dyDescent="0.65">
      <c r="A368" s="140" t="s">
        <v>397</v>
      </c>
      <c r="B368" s="140" t="s">
        <v>398</v>
      </c>
      <c r="C368" s="140" t="s">
        <v>35</v>
      </c>
      <c r="D368" s="140" t="s">
        <v>36</v>
      </c>
      <c r="E368" s="140" t="s">
        <v>1381</v>
      </c>
      <c r="F368" s="140" t="s">
        <v>1382</v>
      </c>
      <c r="G368" s="141">
        <v>22</v>
      </c>
      <c r="H368" s="140" t="s">
        <v>1381</v>
      </c>
      <c r="I368" s="84" t="s">
        <v>1410</v>
      </c>
      <c r="K368" s="84" t="s">
        <v>1409</v>
      </c>
    </row>
    <row r="369" spans="1:11" x14ac:dyDescent="0.65">
      <c r="A369" s="140" t="s">
        <v>382</v>
      </c>
      <c r="B369" s="140" t="s">
        <v>383</v>
      </c>
      <c r="C369" s="140" t="s">
        <v>33</v>
      </c>
      <c r="D369" s="140" t="s">
        <v>34</v>
      </c>
      <c r="E369" s="140" t="s">
        <v>1371</v>
      </c>
      <c r="F369" s="140" t="s">
        <v>1372</v>
      </c>
      <c r="G369" s="141">
        <v>21</v>
      </c>
      <c r="H369" s="140" t="s">
        <v>1371</v>
      </c>
      <c r="I369" s="84" t="s">
        <v>1410</v>
      </c>
      <c r="K369" s="84" t="s">
        <v>1409</v>
      </c>
    </row>
    <row r="370" spans="1:11" x14ac:dyDescent="0.65">
      <c r="A370" s="140" t="s">
        <v>384</v>
      </c>
      <c r="B370" s="140" t="s">
        <v>385</v>
      </c>
      <c r="C370" s="140" t="s">
        <v>33</v>
      </c>
      <c r="D370" s="140" t="s">
        <v>34</v>
      </c>
      <c r="E370" s="140" t="s">
        <v>1371</v>
      </c>
      <c r="F370" s="140" t="s">
        <v>1372</v>
      </c>
      <c r="G370" s="141">
        <v>21</v>
      </c>
      <c r="H370" s="140" t="s">
        <v>1371</v>
      </c>
      <c r="I370" s="84" t="s">
        <v>1410</v>
      </c>
      <c r="K370" s="84" t="s">
        <v>1409</v>
      </c>
    </row>
    <row r="371" spans="1:11" x14ac:dyDescent="0.65">
      <c r="A371" s="140" t="s">
        <v>220</v>
      </c>
      <c r="B371" s="140" t="s">
        <v>221</v>
      </c>
      <c r="C371" s="140" t="s">
        <v>19</v>
      </c>
      <c r="D371" s="140" t="s">
        <v>20</v>
      </c>
      <c r="E371" s="140" t="s">
        <v>1343</v>
      </c>
      <c r="F371" s="140" t="s">
        <v>1344</v>
      </c>
      <c r="G371" s="141">
        <v>14</v>
      </c>
      <c r="H371" s="140" t="s">
        <v>1343</v>
      </c>
      <c r="I371" s="84" t="s">
        <v>1410</v>
      </c>
      <c r="K371" s="84" t="s">
        <v>1409</v>
      </c>
    </row>
    <row r="372" spans="1:11" x14ac:dyDescent="0.65">
      <c r="A372" s="140" t="s">
        <v>222</v>
      </c>
      <c r="B372" s="140" t="s">
        <v>1506</v>
      </c>
      <c r="C372" s="140" t="s">
        <v>21</v>
      </c>
      <c r="D372" s="140" t="s">
        <v>22</v>
      </c>
      <c r="E372" s="140" t="s">
        <v>1345</v>
      </c>
      <c r="F372" s="140" t="s">
        <v>1346</v>
      </c>
      <c r="G372" s="141">
        <v>15</v>
      </c>
      <c r="H372" s="140" t="s">
        <v>1345</v>
      </c>
      <c r="I372" s="84" t="s">
        <v>1410</v>
      </c>
      <c r="K372" s="84" t="s">
        <v>1409</v>
      </c>
    </row>
    <row r="373" spans="1:11" x14ac:dyDescent="0.65">
      <c r="A373" s="140" t="s">
        <v>224</v>
      </c>
      <c r="B373" s="140" t="s">
        <v>1507</v>
      </c>
      <c r="C373" s="140" t="s">
        <v>21</v>
      </c>
      <c r="D373" s="140" t="s">
        <v>22</v>
      </c>
      <c r="E373" s="140" t="s">
        <v>1347</v>
      </c>
      <c r="F373" s="140" t="s">
        <v>1348</v>
      </c>
      <c r="G373" s="141">
        <v>15</v>
      </c>
      <c r="H373" s="140" t="s">
        <v>1347</v>
      </c>
      <c r="I373" s="84" t="s">
        <v>1410</v>
      </c>
      <c r="K373" s="84" t="s">
        <v>1409</v>
      </c>
    </row>
    <row r="374" spans="1:11" x14ac:dyDescent="0.65">
      <c r="A374" s="140" t="s">
        <v>227</v>
      </c>
      <c r="B374" s="140" t="s">
        <v>228</v>
      </c>
      <c r="C374" s="140" t="s">
        <v>23</v>
      </c>
      <c r="D374" s="140" t="s">
        <v>24</v>
      </c>
      <c r="E374" s="140" t="s">
        <v>1351</v>
      </c>
      <c r="F374" s="140" t="s">
        <v>1352</v>
      </c>
      <c r="G374" s="141">
        <v>16</v>
      </c>
      <c r="H374" s="140" t="s">
        <v>1351</v>
      </c>
      <c r="I374" s="84" t="s">
        <v>1410</v>
      </c>
      <c r="K374" s="84" t="s">
        <v>1409</v>
      </c>
    </row>
    <row r="375" spans="1:11" x14ac:dyDescent="0.65">
      <c r="A375" s="140" t="s">
        <v>1161</v>
      </c>
      <c r="B375" s="140" t="s">
        <v>399</v>
      </c>
      <c r="C375" s="140" t="s">
        <v>37</v>
      </c>
      <c r="D375" s="140" t="s">
        <v>38</v>
      </c>
      <c r="E375" s="140" t="s">
        <v>1383</v>
      </c>
      <c r="F375" s="140" t="s">
        <v>1384</v>
      </c>
      <c r="G375" s="141">
        <v>23</v>
      </c>
      <c r="H375" s="140" t="s">
        <v>1383</v>
      </c>
      <c r="I375" s="84" t="s">
        <v>1408</v>
      </c>
      <c r="J375" s="84">
        <v>42643</v>
      </c>
      <c r="K375" s="84" t="s">
        <v>1409</v>
      </c>
    </row>
    <row r="376" spans="1:11" x14ac:dyDescent="0.65">
      <c r="A376" s="140" t="s">
        <v>1162</v>
      </c>
      <c r="B376" s="140" t="s">
        <v>400</v>
      </c>
      <c r="C376" s="140" t="s">
        <v>37</v>
      </c>
      <c r="D376" s="140" t="s">
        <v>38</v>
      </c>
      <c r="E376" s="140" t="s">
        <v>1383</v>
      </c>
      <c r="F376" s="140" t="s">
        <v>1384</v>
      </c>
      <c r="G376" s="141">
        <v>23</v>
      </c>
      <c r="H376" s="140" t="s">
        <v>1383</v>
      </c>
      <c r="I376" s="84" t="s">
        <v>1408</v>
      </c>
      <c r="J376" s="84">
        <v>42643</v>
      </c>
      <c r="K376" s="84" t="s">
        <v>1409</v>
      </c>
    </row>
    <row r="377" spans="1:11" x14ac:dyDescent="0.65">
      <c r="A377" s="140" t="s">
        <v>1163</v>
      </c>
      <c r="B377" s="140" t="s">
        <v>1164</v>
      </c>
      <c r="C377" s="140" t="s">
        <v>37</v>
      </c>
      <c r="D377" s="140" t="s">
        <v>38</v>
      </c>
      <c r="E377" s="140" t="s">
        <v>1383</v>
      </c>
      <c r="F377" s="140" t="s">
        <v>1384</v>
      </c>
      <c r="G377" s="141">
        <v>23</v>
      </c>
      <c r="H377" s="140" t="s">
        <v>1383</v>
      </c>
      <c r="I377" s="84" t="s">
        <v>1408</v>
      </c>
      <c r="J377" s="84">
        <v>42643</v>
      </c>
      <c r="K377" s="84" t="s">
        <v>1409</v>
      </c>
    </row>
    <row r="378" spans="1:11" x14ac:dyDescent="0.65">
      <c r="A378" s="140" t="s">
        <v>1165</v>
      </c>
      <c r="B378" s="140" t="s">
        <v>401</v>
      </c>
      <c r="C378" s="140" t="s">
        <v>37</v>
      </c>
      <c r="D378" s="140" t="s">
        <v>38</v>
      </c>
      <c r="E378" s="140" t="s">
        <v>1383</v>
      </c>
      <c r="F378" s="140" t="s">
        <v>1384</v>
      </c>
      <c r="G378" s="141">
        <v>23</v>
      </c>
      <c r="H378" s="140" t="s">
        <v>1383</v>
      </c>
      <c r="I378" s="84" t="s">
        <v>1408</v>
      </c>
      <c r="J378" s="84">
        <v>42643</v>
      </c>
      <c r="K378" s="84" t="s">
        <v>1409</v>
      </c>
    </row>
    <row r="379" spans="1:11" x14ac:dyDescent="0.65">
      <c r="A379" s="140" t="s">
        <v>1166</v>
      </c>
      <c r="B379" s="140" t="s">
        <v>402</v>
      </c>
      <c r="C379" s="140" t="s">
        <v>37</v>
      </c>
      <c r="D379" s="140" t="s">
        <v>38</v>
      </c>
      <c r="E379" s="140" t="s">
        <v>1383</v>
      </c>
      <c r="F379" s="140" t="s">
        <v>1384</v>
      </c>
      <c r="G379" s="141">
        <v>23</v>
      </c>
      <c r="H379" s="140" t="s">
        <v>1383</v>
      </c>
      <c r="I379" s="84" t="s">
        <v>1408</v>
      </c>
      <c r="J379" s="84">
        <v>42643</v>
      </c>
      <c r="K379" s="84" t="s">
        <v>1409</v>
      </c>
    </row>
    <row r="380" spans="1:11" x14ac:dyDescent="0.65">
      <c r="A380" s="140" t="s">
        <v>1167</v>
      </c>
      <c r="B380" s="140" t="s">
        <v>1508</v>
      </c>
      <c r="C380" s="140" t="s">
        <v>37</v>
      </c>
      <c r="D380" s="140" t="s">
        <v>38</v>
      </c>
      <c r="E380" s="140" t="s">
        <v>1383</v>
      </c>
      <c r="F380" s="140" t="s">
        <v>1384</v>
      </c>
      <c r="G380" s="141">
        <v>23</v>
      </c>
      <c r="H380" s="140" t="s">
        <v>1383</v>
      </c>
      <c r="I380" s="84" t="s">
        <v>1408</v>
      </c>
      <c r="J380" s="84">
        <v>42643</v>
      </c>
      <c r="K380" s="84" t="s">
        <v>1409</v>
      </c>
    </row>
    <row r="381" spans="1:11" x14ac:dyDescent="0.65">
      <c r="A381" s="140" t="s">
        <v>1168</v>
      </c>
      <c r="B381" s="140" t="s">
        <v>404</v>
      </c>
      <c r="C381" s="140" t="s">
        <v>37</v>
      </c>
      <c r="D381" s="140" t="s">
        <v>38</v>
      </c>
      <c r="E381" s="140" t="s">
        <v>1383</v>
      </c>
      <c r="F381" s="140" t="s">
        <v>1384</v>
      </c>
      <c r="G381" s="141">
        <v>23</v>
      </c>
      <c r="H381" s="140" t="s">
        <v>1383</v>
      </c>
      <c r="I381" s="84" t="s">
        <v>1408</v>
      </c>
      <c r="J381" s="84">
        <v>42643</v>
      </c>
      <c r="K381" s="84" t="s">
        <v>1409</v>
      </c>
    </row>
    <row r="382" spans="1:11" x14ac:dyDescent="0.65">
      <c r="A382" s="140" t="s">
        <v>405</v>
      </c>
      <c r="B382" s="140" t="s">
        <v>406</v>
      </c>
      <c r="C382" s="140" t="s">
        <v>37</v>
      </c>
      <c r="D382" s="140" t="s">
        <v>38</v>
      </c>
      <c r="E382" s="140" t="s">
        <v>1383</v>
      </c>
      <c r="F382" s="140" t="s">
        <v>1384</v>
      </c>
      <c r="G382" s="141">
        <v>23</v>
      </c>
      <c r="H382" s="140" t="s">
        <v>1383</v>
      </c>
      <c r="I382" s="84" t="s">
        <v>1410</v>
      </c>
      <c r="K382" s="84" t="s">
        <v>1409</v>
      </c>
    </row>
    <row r="383" spans="1:11" x14ac:dyDescent="0.65">
      <c r="A383" s="140" t="s">
        <v>407</v>
      </c>
      <c r="B383" s="140" t="s">
        <v>408</v>
      </c>
      <c r="C383" s="140" t="s">
        <v>37</v>
      </c>
      <c r="D383" s="140" t="s">
        <v>38</v>
      </c>
      <c r="E383" s="140" t="s">
        <v>1383</v>
      </c>
      <c r="F383" s="140" t="s">
        <v>1384</v>
      </c>
      <c r="G383" s="141">
        <v>23</v>
      </c>
      <c r="H383" s="140" t="s">
        <v>1383</v>
      </c>
      <c r="I383" s="84" t="s">
        <v>1410</v>
      </c>
      <c r="K383" s="84" t="s">
        <v>1409</v>
      </c>
    </row>
    <row r="384" spans="1:11" x14ac:dyDescent="0.65">
      <c r="A384" s="140" t="s">
        <v>1169</v>
      </c>
      <c r="B384" s="140" t="s">
        <v>409</v>
      </c>
      <c r="C384" s="140" t="s">
        <v>37</v>
      </c>
      <c r="D384" s="140" t="s">
        <v>38</v>
      </c>
      <c r="E384" s="140" t="s">
        <v>1383</v>
      </c>
      <c r="F384" s="140" t="s">
        <v>1384</v>
      </c>
      <c r="G384" s="141">
        <v>23</v>
      </c>
      <c r="H384" s="140" t="s">
        <v>1383</v>
      </c>
      <c r="I384" s="84" t="s">
        <v>1408</v>
      </c>
      <c r="J384" s="84">
        <v>42643</v>
      </c>
      <c r="K384" s="84" t="s">
        <v>1409</v>
      </c>
    </row>
    <row r="385" spans="1:11" x14ac:dyDescent="0.65">
      <c r="A385" s="140" t="s">
        <v>1170</v>
      </c>
      <c r="B385" s="140" t="s">
        <v>410</v>
      </c>
      <c r="C385" s="140" t="s">
        <v>37</v>
      </c>
      <c r="D385" s="140" t="s">
        <v>38</v>
      </c>
      <c r="E385" s="140" t="s">
        <v>1383</v>
      </c>
      <c r="F385" s="140" t="s">
        <v>1384</v>
      </c>
      <c r="G385" s="141">
        <v>23</v>
      </c>
      <c r="H385" s="140" t="s">
        <v>1383</v>
      </c>
      <c r="I385" s="84" t="s">
        <v>1408</v>
      </c>
      <c r="J385" s="84">
        <v>42643</v>
      </c>
      <c r="K385" s="84" t="s">
        <v>1409</v>
      </c>
    </row>
    <row r="386" spans="1:11" x14ac:dyDescent="0.65">
      <c r="A386" s="140" t="s">
        <v>1171</v>
      </c>
      <c r="B386" s="140" t="s">
        <v>411</v>
      </c>
      <c r="C386" s="140" t="s">
        <v>37</v>
      </c>
      <c r="D386" s="140" t="s">
        <v>38</v>
      </c>
      <c r="E386" s="140" t="s">
        <v>1383</v>
      </c>
      <c r="F386" s="140" t="s">
        <v>1384</v>
      </c>
      <c r="G386" s="141">
        <v>23</v>
      </c>
      <c r="H386" s="140" t="s">
        <v>1383</v>
      </c>
      <c r="I386" s="84" t="s">
        <v>1408</v>
      </c>
      <c r="J386" s="84">
        <v>42643</v>
      </c>
      <c r="K386" s="84" t="s">
        <v>1409</v>
      </c>
    </row>
    <row r="387" spans="1:11" x14ac:dyDescent="0.65">
      <c r="A387" s="140" t="s">
        <v>225</v>
      </c>
      <c r="B387" s="140" t="s">
        <v>226</v>
      </c>
      <c r="C387" s="140" t="s">
        <v>732</v>
      </c>
      <c r="D387" s="140" t="s">
        <v>733</v>
      </c>
      <c r="E387" s="140" t="s">
        <v>1349</v>
      </c>
      <c r="F387" s="140" t="s">
        <v>1350</v>
      </c>
      <c r="G387" s="141">
        <v>163</v>
      </c>
      <c r="H387" s="140" t="s">
        <v>1349</v>
      </c>
      <c r="I387" s="84" t="s">
        <v>1410</v>
      </c>
      <c r="K387" s="84" t="s">
        <v>1409</v>
      </c>
    </row>
    <row r="388" spans="1:11" x14ac:dyDescent="0.65">
      <c r="A388" s="140" t="s">
        <v>946</v>
      </c>
      <c r="B388" s="140" t="s">
        <v>947</v>
      </c>
      <c r="C388" s="140" t="s">
        <v>21</v>
      </c>
      <c r="D388" s="140" t="s">
        <v>22</v>
      </c>
      <c r="E388" s="140" t="s">
        <v>1345</v>
      </c>
      <c r="F388" s="140" t="s">
        <v>1346</v>
      </c>
      <c r="G388" s="141">
        <v>15</v>
      </c>
      <c r="H388" s="140" t="s">
        <v>1345</v>
      </c>
      <c r="I388" s="84" t="s">
        <v>1410</v>
      </c>
      <c r="K388" s="84" t="s">
        <v>1412</v>
      </c>
    </row>
    <row r="389" spans="1:11" x14ac:dyDescent="0.65">
      <c r="A389" s="140" t="s">
        <v>412</v>
      </c>
      <c r="B389" s="140" t="s">
        <v>1509</v>
      </c>
      <c r="C389" s="140" t="s">
        <v>37</v>
      </c>
      <c r="D389" s="140" t="s">
        <v>38</v>
      </c>
      <c r="E389" s="140" t="s">
        <v>1383</v>
      </c>
      <c r="F389" s="140" t="s">
        <v>1384</v>
      </c>
      <c r="G389" s="141">
        <v>23</v>
      </c>
      <c r="H389" s="140" t="s">
        <v>1383</v>
      </c>
      <c r="I389" s="84" t="s">
        <v>1410</v>
      </c>
      <c r="K389" s="84" t="s">
        <v>1409</v>
      </c>
    </row>
    <row r="390" spans="1:11" x14ac:dyDescent="0.65">
      <c r="A390" s="140" t="s">
        <v>386</v>
      </c>
      <c r="B390" s="140" t="s">
        <v>387</v>
      </c>
      <c r="C390" s="140" t="s">
        <v>33</v>
      </c>
      <c r="D390" s="140" t="s">
        <v>34</v>
      </c>
      <c r="E390" s="140" t="s">
        <v>1371</v>
      </c>
      <c r="F390" s="140" t="s">
        <v>1372</v>
      </c>
      <c r="G390" s="141">
        <v>21</v>
      </c>
      <c r="H390" s="140" t="s">
        <v>1371</v>
      </c>
      <c r="I390" s="84" t="s">
        <v>1410</v>
      </c>
      <c r="K390" s="84" t="s">
        <v>1409</v>
      </c>
    </row>
    <row r="391" spans="1:11" x14ac:dyDescent="0.65">
      <c r="A391" s="140" t="s">
        <v>388</v>
      </c>
      <c r="B391" s="140" t="s">
        <v>389</v>
      </c>
      <c r="C391" s="140" t="s">
        <v>33</v>
      </c>
      <c r="D391" s="140" t="s">
        <v>34</v>
      </c>
      <c r="E391" s="140" t="s">
        <v>1371</v>
      </c>
      <c r="F391" s="140" t="s">
        <v>1372</v>
      </c>
      <c r="G391" s="141">
        <v>21</v>
      </c>
      <c r="H391" s="140" t="s">
        <v>1371</v>
      </c>
      <c r="I391" s="84" t="s">
        <v>1410</v>
      </c>
      <c r="K391" s="84" t="s">
        <v>1409</v>
      </c>
    </row>
    <row r="392" spans="1:11" x14ac:dyDescent="0.65">
      <c r="A392" s="140" t="s">
        <v>1172</v>
      </c>
      <c r="B392" s="140" t="s">
        <v>1173</v>
      </c>
      <c r="C392" s="140" t="s">
        <v>33</v>
      </c>
      <c r="D392" s="140" t="s">
        <v>34</v>
      </c>
      <c r="E392" s="140" t="s">
        <v>1371</v>
      </c>
      <c r="F392" s="140" t="s">
        <v>1372</v>
      </c>
      <c r="G392" s="141">
        <v>21</v>
      </c>
      <c r="H392" s="140" t="s">
        <v>1371</v>
      </c>
      <c r="I392" s="84" t="s">
        <v>1408</v>
      </c>
      <c r="J392" s="84">
        <v>42643</v>
      </c>
      <c r="K392" s="84" t="s">
        <v>1409</v>
      </c>
    </row>
    <row r="393" spans="1:11" x14ac:dyDescent="0.65">
      <c r="A393" s="140" t="s">
        <v>503</v>
      </c>
      <c r="B393" s="140" t="s">
        <v>1510</v>
      </c>
      <c r="C393" s="140" t="s">
        <v>33</v>
      </c>
      <c r="D393" s="140" t="s">
        <v>34</v>
      </c>
      <c r="E393" s="140" t="s">
        <v>1371</v>
      </c>
      <c r="F393" s="140" t="s">
        <v>1372</v>
      </c>
      <c r="G393" s="141">
        <v>21</v>
      </c>
      <c r="H393" s="140" t="s">
        <v>1371</v>
      </c>
      <c r="I393" s="84" t="s">
        <v>1410</v>
      </c>
      <c r="K393" s="84" t="s">
        <v>1409</v>
      </c>
    </row>
    <row r="394" spans="1:11" x14ac:dyDescent="0.65">
      <c r="A394" s="140" t="s">
        <v>948</v>
      </c>
      <c r="B394" s="140" t="s">
        <v>949</v>
      </c>
      <c r="C394" s="140" t="s">
        <v>33</v>
      </c>
      <c r="D394" s="140" t="s">
        <v>34</v>
      </c>
      <c r="E394" s="140" t="s">
        <v>1371</v>
      </c>
      <c r="F394" s="140" t="s">
        <v>1372</v>
      </c>
      <c r="G394" s="141">
        <v>21</v>
      </c>
      <c r="H394" s="140" t="s">
        <v>1371</v>
      </c>
      <c r="I394" s="84" t="s">
        <v>1410</v>
      </c>
      <c r="K394" s="84" t="s">
        <v>1412</v>
      </c>
    </row>
    <row r="395" spans="1:11" x14ac:dyDescent="0.65">
      <c r="A395" s="140" t="s">
        <v>504</v>
      </c>
      <c r="B395" s="140" t="s">
        <v>505</v>
      </c>
      <c r="C395" s="140" t="s">
        <v>33</v>
      </c>
      <c r="D395" s="140" t="s">
        <v>34</v>
      </c>
      <c r="E395" s="140" t="s">
        <v>1371</v>
      </c>
      <c r="F395" s="140" t="s">
        <v>1372</v>
      </c>
      <c r="G395" s="141">
        <v>21</v>
      </c>
      <c r="H395" s="140" t="s">
        <v>1371</v>
      </c>
      <c r="I395" s="84" t="s">
        <v>1410</v>
      </c>
      <c r="K395" s="84" t="s">
        <v>1409</v>
      </c>
    </row>
    <row r="396" spans="1:11" x14ac:dyDescent="0.65">
      <c r="A396" s="140" t="s">
        <v>950</v>
      </c>
      <c r="B396" s="140" t="s">
        <v>951</v>
      </c>
      <c r="C396" s="140" t="s">
        <v>41</v>
      </c>
      <c r="D396" s="140" t="s">
        <v>42</v>
      </c>
      <c r="E396" s="140" t="s">
        <v>1397</v>
      </c>
      <c r="F396" s="140" t="s">
        <v>1398</v>
      </c>
      <c r="G396" s="141">
        <v>25</v>
      </c>
      <c r="H396" s="140" t="s">
        <v>1397</v>
      </c>
      <c r="I396" s="84" t="s">
        <v>1410</v>
      </c>
      <c r="K396" s="84" t="s">
        <v>1412</v>
      </c>
    </row>
    <row r="397" spans="1:11" x14ac:dyDescent="0.65">
      <c r="A397" s="140" t="s">
        <v>506</v>
      </c>
      <c r="B397" s="140" t="s">
        <v>507</v>
      </c>
      <c r="C397" s="140" t="s">
        <v>33</v>
      </c>
      <c r="D397" s="140" t="s">
        <v>34</v>
      </c>
      <c r="E397" s="140" t="s">
        <v>1371</v>
      </c>
      <c r="F397" s="140" t="s">
        <v>1372</v>
      </c>
      <c r="G397" s="141">
        <v>21</v>
      </c>
      <c r="H397" s="140" t="s">
        <v>1371</v>
      </c>
      <c r="I397" s="84" t="s">
        <v>1410</v>
      </c>
      <c r="K397" s="84" t="s">
        <v>1409</v>
      </c>
    </row>
    <row r="398" spans="1:11" x14ac:dyDescent="0.65">
      <c r="A398" s="140" t="s">
        <v>508</v>
      </c>
      <c r="B398" s="140" t="s">
        <v>509</v>
      </c>
      <c r="C398" s="140" t="s">
        <v>33</v>
      </c>
      <c r="D398" s="140" t="s">
        <v>34</v>
      </c>
      <c r="E398" s="140" t="s">
        <v>1371</v>
      </c>
      <c r="F398" s="140" t="s">
        <v>1372</v>
      </c>
      <c r="G398" s="141">
        <v>21</v>
      </c>
      <c r="H398" s="140" t="s">
        <v>1371</v>
      </c>
      <c r="I398" s="84" t="s">
        <v>1410</v>
      </c>
      <c r="K398" s="84" t="s">
        <v>1409</v>
      </c>
    </row>
    <row r="399" spans="1:11" x14ac:dyDescent="0.65">
      <c r="A399" s="140" t="s">
        <v>510</v>
      </c>
      <c r="B399" s="140" t="s">
        <v>511</v>
      </c>
      <c r="C399" s="140" t="s">
        <v>33</v>
      </c>
      <c r="D399" s="140" t="s">
        <v>34</v>
      </c>
      <c r="E399" s="140" t="s">
        <v>1371</v>
      </c>
      <c r="F399" s="140" t="s">
        <v>1372</v>
      </c>
      <c r="G399" s="141">
        <v>21</v>
      </c>
      <c r="H399" s="140" t="s">
        <v>1371</v>
      </c>
      <c r="I399" s="84" t="s">
        <v>1410</v>
      </c>
      <c r="K399" s="84" t="s">
        <v>1409</v>
      </c>
    </row>
    <row r="400" spans="1:11" x14ac:dyDescent="0.65">
      <c r="A400" s="140" t="s">
        <v>512</v>
      </c>
      <c r="B400" s="140" t="s">
        <v>1511</v>
      </c>
      <c r="C400" s="140" t="s">
        <v>41</v>
      </c>
      <c r="D400" s="140" t="s">
        <v>42</v>
      </c>
      <c r="E400" s="140" t="s">
        <v>1391</v>
      </c>
      <c r="F400" s="140" t="s">
        <v>1392</v>
      </c>
      <c r="G400" s="141">
        <v>25</v>
      </c>
      <c r="H400" s="140" t="s">
        <v>1391</v>
      </c>
      <c r="I400" s="84" t="s">
        <v>1410</v>
      </c>
      <c r="K400" s="84" t="s">
        <v>1409</v>
      </c>
    </row>
    <row r="401" spans="1:11" x14ac:dyDescent="0.65">
      <c r="A401" s="140" t="s">
        <v>513</v>
      </c>
      <c r="B401" s="140" t="s">
        <v>514</v>
      </c>
      <c r="C401" s="140" t="s">
        <v>41</v>
      </c>
      <c r="D401" s="140" t="s">
        <v>42</v>
      </c>
      <c r="E401" s="140" t="s">
        <v>1393</v>
      </c>
      <c r="F401" s="140" t="s">
        <v>1394</v>
      </c>
      <c r="G401" s="141">
        <v>25</v>
      </c>
      <c r="H401" s="140" t="s">
        <v>1393</v>
      </c>
      <c r="I401" s="84" t="s">
        <v>1410</v>
      </c>
      <c r="K401" s="84" t="s">
        <v>1409</v>
      </c>
    </row>
    <row r="402" spans="1:11" x14ac:dyDescent="0.65">
      <c r="A402" s="140" t="s">
        <v>952</v>
      </c>
      <c r="B402" s="140" t="s">
        <v>953</v>
      </c>
      <c r="C402" s="140" t="s">
        <v>33</v>
      </c>
      <c r="D402" s="140" t="s">
        <v>34</v>
      </c>
      <c r="E402" s="140" t="s">
        <v>1371</v>
      </c>
      <c r="F402" s="140" t="s">
        <v>1372</v>
      </c>
      <c r="G402" s="141">
        <v>21</v>
      </c>
      <c r="H402" s="140" t="s">
        <v>1371</v>
      </c>
      <c r="I402" s="84" t="s">
        <v>1410</v>
      </c>
      <c r="K402" s="84" t="s">
        <v>1412</v>
      </c>
    </row>
    <row r="403" spans="1:11" x14ac:dyDescent="0.65">
      <c r="A403" s="140" t="s">
        <v>515</v>
      </c>
      <c r="B403" s="140" t="s">
        <v>1512</v>
      </c>
      <c r="C403" s="140" t="s">
        <v>41</v>
      </c>
      <c r="D403" s="140" t="s">
        <v>42</v>
      </c>
      <c r="E403" s="140" t="s">
        <v>1395</v>
      </c>
      <c r="F403" s="140" t="s">
        <v>1396</v>
      </c>
      <c r="G403" s="141">
        <v>25</v>
      </c>
      <c r="H403" s="140" t="s">
        <v>1395</v>
      </c>
      <c r="I403" s="84" t="s">
        <v>1410</v>
      </c>
      <c r="K403" s="84" t="s">
        <v>1409</v>
      </c>
    </row>
    <row r="404" spans="1:11" x14ac:dyDescent="0.65">
      <c r="A404" s="140" t="s">
        <v>516</v>
      </c>
      <c r="B404" s="140" t="s">
        <v>1513</v>
      </c>
      <c r="C404" s="140" t="s">
        <v>41</v>
      </c>
      <c r="D404" s="140" t="s">
        <v>42</v>
      </c>
      <c r="E404" s="140" t="s">
        <v>1395</v>
      </c>
      <c r="F404" s="140" t="s">
        <v>1396</v>
      </c>
      <c r="G404" s="141">
        <v>25</v>
      </c>
      <c r="H404" s="140" t="s">
        <v>1395</v>
      </c>
      <c r="I404" s="84" t="s">
        <v>1410</v>
      </c>
      <c r="K404" s="84" t="s">
        <v>1409</v>
      </c>
    </row>
    <row r="405" spans="1:11" x14ac:dyDescent="0.65">
      <c r="A405" s="140" t="s">
        <v>1174</v>
      </c>
      <c r="B405" s="140" t="s">
        <v>1175</v>
      </c>
      <c r="C405" s="140" t="s">
        <v>41</v>
      </c>
      <c r="D405" s="140" t="s">
        <v>42</v>
      </c>
      <c r="E405" s="140" t="s">
        <v>1395</v>
      </c>
      <c r="F405" s="140" t="s">
        <v>1396</v>
      </c>
      <c r="G405" s="141">
        <v>25</v>
      </c>
      <c r="H405" s="140" t="s">
        <v>1395</v>
      </c>
      <c r="I405" s="84" t="s">
        <v>1408</v>
      </c>
      <c r="J405" s="84">
        <v>42643</v>
      </c>
      <c r="K405" s="84" t="s">
        <v>1409</v>
      </c>
    </row>
    <row r="406" spans="1:11" x14ac:dyDescent="0.65">
      <c r="A406" s="140" t="s">
        <v>954</v>
      </c>
      <c r="B406" s="140" t="s">
        <v>955</v>
      </c>
      <c r="C406" s="140" t="s">
        <v>41</v>
      </c>
      <c r="D406" s="140" t="s">
        <v>42</v>
      </c>
      <c r="E406" s="140" t="s">
        <v>1395</v>
      </c>
      <c r="F406" s="140" t="s">
        <v>1396</v>
      </c>
      <c r="G406" s="141">
        <v>25</v>
      </c>
      <c r="H406" s="140" t="s">
        <v>1395</v>
      </c>
      <c r="I406" s="84" t="s">
        <v>1410</v>
      </c>
      <c r="K406" s="84" t="s">
        <v>1412</v>
      </c>
    </row>
    <row r="407" spans="1:11" x14ac:dyDescent="0.65">
      <c r="A407" s="140" t="s">
        <v>517</v>
      </c>
      <c r="B407" s="140" t="s">
        <v>518</v>
      </c>
      <c r="C407" s="140" t="s">
        <v>41</v>
      </c>
      <c r="D407" s="140" t="s">
        <v>42</v>
      </c>
      <c r="E407" s="140" t="s">
        <v>1391</v>
      </c>
      <c r="F407" s="140" t="s">
        <v>1392</v>
      </c>
      <c r="G407" s="141">
        <v>25</v>
      </c>
      <c r="H407" s="140" t="s">
        <v>1391</v>
      </c>
      <c r="I407" s="84" t="s">
        <v>1410</v>
      </c>
      <c r="K407" s="84" t="s">
        <v>1409</v>
      </c>
    </row>
    <row r="408" spans="1:11" x14ac:dyDescent="0.65">
      <c r="A408" s="140" t="s">
        <v>519</v>
      </c>
      <c r="B408" s="140" t="s">
        <v>520</v>
      </c>
      <c r="C408" s="140" t="s">
        <v>41</v>
      </c>
      <c r="D408" s="140" t="s">
        <v>42</v>
      </c>
      <c r="E408" s="140" t="s">
        <v>1395</v>
      </c>
      <c r="F408" s="140" t="s">
        <v>1396</v>
      </c>
      <c r="G408" s="141">
        <v>25</v>
      </c>
      <c r="H408" s="140" t="s">
        <v>1395</v>
      </c>
      <c r="I408" s="84" t="s">
        <v>1410</v>
      </c>
      <c r="K408" s="84" t="s">
        <v>1409</v>
      </c>
    </row>
    <row r="409" spans="1:11" x14ac:dyDescent="0.65">
      <c r="A409" s="140" t="s">
        <v>956</v>
      </c>
      <c r="B409" s="140" t="s">
        <v>957</v>
      </c>
      <c r="C409" s="140" t="s">
        <v>29</v>
      </c>
      <c r="D409" s="140" t="s">
        <v>30</v>
      </c>
      <c r="E409" s="140" t="s">
        <v>1355</v>
      </c>
      <c r="F409" s="140" t="s">
        <v>1356</v>
      </c>
      <c r="G409" s="141">
        <v>19</v>
      </c>
      <c r="H409" s="140" t="s">
        <v>1355</v>
      </c>
      <c r="I409" s="84" t="s">
        <v>1410</v>
      </c>
      <c r="K409" s="84" t="s">
        <v>1412</v>
      </c>
    </row>
    <row r="410" spans="1:11" x14ac:dyDescent="0.65">
      <c r="A410" s="140" t="s">
        <v>958</v>
      </c>
      <c r="B410" s="140" t="s">
        <v>959</v>
      </c>
      <c r="C410" s="140" t="s">
        <v>29</v>
      </c>
      <c r="D410" s="140" t="s">
        <v>30</v>
      </c>
      <c r="E410" s="140" t="s">
        <v>1355</v>
      </c>
      <c r="F410" s="140" t="s">
        <v>1356</v>
      </c>
      <c r="G410" s="141">
        <v>19</v>
      </c>
      <c r="H410" s="140" t="s">
        <v>1355</v>
      </c>
      <c r="I410" s="84" t="s">
        <v>1410</v>
      </c>
      <c r="K410" s="84" t="s">
        <v>1412</v>
      </c>
    </row>
    <row r="411" spans="1:11" x14ac:dyDescent="0.65">
      <c r="A411" s="140" t="s">
        <v>960</v>
      </c>
      <c r="B411" s="140" t="s">
        <v>961</v>
      </c>
      <c r="C411" s="140" t="s">
        <v>29</v>
      </c>
      <c r="D411" s="140" t="s">
        <v>30</v>
      </c>
      <c r="E411" s="140" t="s">
        <v>1355</v>
      </c>
      <c r="F411" s="140" t="s">
        <v>1356</v>
      </c>
      <c r="G411" s="141">
        <v>19</v>
      </c>
      <c r="H411" s="140" t="s">
        <v>1355</v>
      </c>
      <c r="I411" s="84" t="s">
        <v>1410</v>
      </c>
      <c r="K411" s="84" t="s">
        <v>1412</v>
      </c>
    </row>
    <row r="412" spans="1:11" x14ac:dyDescent="0.65">
      <c r="A412" s="140" t="s">
        <v>962</v>
      </c>
      <c r="B412" s="140" t="s">
        <v>963</v>
      </c>
      <c r="C412" s="140" t="s">
        <v>29</v>
      </c>
      <c r="D412" s="140" t="s">
        <v>30</v>
      </c>
      <c r="E412" s="140" t="s">
        <v>1355</v>
      </c>
      <c r="F412" s="140" t="s">
        <v>1356</v>
      </c>
      <c r="G412" s="141">
        <v>19</v>
      </c>
      <c r="H412" s="140" t="s">
        <v>1355</v>
      </c>
      <c r="I412" s="84" t="s">
        <v>1410</v>
      </c>
      <c r="K412" s="84" t="s">
        <v>1412</v>
      </c>
    </row>
    <row r="413" spans="1:11" x14ac:dyDescent="0.65">
      <c r="A413" s="140" t="s">
        <v>964</v>
      </c>
      <c r="B413" s="140" t="s">
        <v>965</v>
      </c>
      <c r="C413" s="140" t="s">
        <v>29</v>
      </c>
      <c r="D413" s="140" t="s">
        <v>30</v>
      </c>
      <c r="E413" s="140" t="s">
        <v>1355</v>
      </c>
      <c r="F413" s="140" t="s">
        <v>1356</v>
      </c>
      <c r="G413" s="141">
        <v>19</v>
      </c>
      <c r="H413" s="140" t="s">
        <v>1355</v>
      </c>
      <c r="I413" s="84" t="s">
        <v>1410</v>
      </c>
      <c r="K413" s="84" t="s">
        <v>1412</v>
      </c>
    </row>
    <row r="414" spans="1:11" x14ac:dyDescent="0.65">
      <c r="A414" s="140" t="s">
        <v>966</v>
      </c>
      <c r="B414" s="140" t="s">
        <v>271</v>
      </c>
      <c r="C414" s="140" t="s">
        <v>29</v>
      </c>
      <c r="D414" s="140" t="s">
        <v>30</v>
      </c>
      <c r="E414" s="140" t="s">
        <v>1355</v>
      </c>
      <c r="F414" s="140" t="s">
        <v>1356</v>
      </c>
      <c r="G414" s="141">
        <v>19</v>
      </c>
      <c r="H414" s="140" t="s">
        <v>1355</v>
      </c>
      <c r="I414" s="84" t="s">
        <v>1410</v>
      </c>
      <c r="K414" s="84" t="s">
        <v>1412</v>
      </c>
    </row>
    <row r="415" spans="1:11" x14ac:dyDescent="0.65">
      <c r="A415" s="140" t="s">
        <v>967</v>
      </c>
      <c r="B415" s="140" t="s">
        <v>272</v>
      </c>
      <c r="C415" s="140" t="s">
        <v>29</v>
      </c>
      <c r="D415" s="140" t="s">
        <v>30</v>
      </c>
      <c r="E415" s="140" t="s">
        <v>1355</v>
      </c>
      <c r="F415" s="140" t="s">
        <v>1356</v>
      </c>
      <c r="G415" s="141">
        <v>19</v>
      </c>
      <c r="H415" s="140" t="s">
        <v>1355</v>
      </c>
      <c r="I415" s="84" t="s">
        <v>1410</v>
      </c>
      <c r="K415" s="84" t="s">
        <v>1412</v>
      </c>
    </row>
    <row r="416" spans="1:11" x14ac:dyDescent="0.65">
      <c r="A416" s="140" t="s">
        <v>968</v>
      </c>
      <c r="B416" s="140" t="s">
        <v>273</v>
      </c>
      <c r="C416" s="140" t="s">
        <v>29</v>
      </c>
      <c r="D416" s="140" t="s">
        <v>30</v>
      </c>
      <c r="E416" s="140" t="s">
        <v>1355</v>
      </c>
      <c r="F416" s="140" t="s">
        <v>1356</v>
      </c>
      <c r="G416" s="141">
        <v>19</v>
      </c>
      <c r="H416" s="140" t="s">
        <v>1355</v>
      </c>
      <c r="I416" s="84" t="s">
        <v>1410</v>
      </c>
      <c r="K416" s="84" t="s">
        <v>1412</v>
      </c>
    </row>
    <row r="417" spans="1:11" x14ac:dyDescent="0.65">
      <c r="A417" s="140" t="s">
        <v>969</v>
      </c>
      <c r="B417" s="140" t="s">
        <v>970</v>
      </c>
      <c r="C417" s="140" t="s">
        <v>29</v>
      </c>
      <c r="D417" s="140" t="s">
        <v>30</v>
      </c>
      <c r="E417" s="140" t="s">
        <v>1355</v>
      </c>
      <c r="F417" s="140" t="s">
        <v>1356</v>
      </c>
      <c r="G417" s="141">
        <v>19</v>
      </c>
      <c r="H417" s="140" t="s">
        <v>1355</v>
      </c>
      <c r="I417" s="84" t="s">
        <v>1410</v>
      </c>
      <c r="K417" s="84" t="s">
        <v>1412</v>
      </c>
    </row>
    <row r="418" spans="1:11" x14ac:dyDescent="0.65">
      <c r="A418" s="140" t="s">
        <v>971</v>
      </c>
      <c r="B418" s="140" t="s">
        <v>276</v>
      </c>
      <c r="C418" s="140" t="s">
        <v>29</v>
      </c>
      <c r="D418" s="140" t="s">
        <v>30</v>
      </c>
      <c r="E418" s="140" t="s">
        <v>1355</v>
      </c>
      <c r="F418" s="140" t="s">
        <v>1356</v>
      </c>
      <c r="G418" s="141">
        <v>19</v>
      </c>
      <c r="H418" s="140" t="s">
        <v>1355</v>
      </c>
      <c r="I418" s="84" t="s">
        <v>1410</v>
      </c>
      <c r="K418" s="84" t="s">
        <v>1412</v>
      </c>
    </row>
    <row r="419" spans="1:11" x14ac:dyDescent="0.65">
      <c r="A419" s="140" t="s">
        <v>413</v>
      </c>
      <c r="B419" s="140" t="s">
        <v>414</v>
      </c>
      <c r="C419" s="140" t="s">
        <v>39</v>
      </c>
      <c r="D419" s="140" t="s">
        <v>40</v>
      </c>
      <c r="E419" s="140" t="s">
        <v>1385</v>
      </c>
      <c r="F419" s="140" t="s">
        <v>1386</v>
      </c>
      <c r="G419" s="141">
        <v>24</v>
      </c>
      <c r="H419" s="140" t="s">
        <v>1385</v>
      </c>
      <c r="I419" s="84" t="s">
        <v>1410</v>
      </c>
      <c r="K419" s="84" t="s">
        <v>1409</v>
      </c>
    </row>
    <row r="420" spans="1:11" x14ac:dyDescent="0.65">
      <c r="A420" s="140" t="s">
        <v>415</v>
      </c>
      <c r="B420" s="140" t="s">
        <v>416</v>
      </c>
      <c r="C420" s="140" t="s">
        <v>39</v>
      </c>
      <c r="D420" s="140" t="s">
        <v>40</v>
      </c>
      <c r="E420" s="140" t="s">
        <v>1385</v>
      </c>
      <c r="F420" s="140" t="s">
        <v>1386</v>
      </c>
      <c r="G420" s="141">
        <v>24</v>
      </c>
      <c r="H420" s="140" t="s">
        <v>1385</v>
      </c>
      <c r="I420" s="84" t="s">
        <v>1410</v>
      </c>
      <c r="K420" s="84" t="s">
        <v>1409</v>
      </c>
    </row>
    <row r="421" spans="1:11" x14ac:dyDescent="0.65">
      <c r="A421" s="140" t="s">
        <v>417</v>
      </c>
      <c r="B421" s="140" t="s">
        <v>418</v>
      </c>
      <c r="C421" s="140" t="s">
        <v>39</v>
      </c>
      <c r="D421" s="140" t="s">
        <v>40</v>
      </c>
      <c r="E421" s="140" t="s">
        <v>1385</v>
      </c>
      <c r="F421" s="140" t="s">
        <v>1386</v>
      </c>
      <c r="G421" s="141">
        <v>24</v>
      </c>
      <c r="H421" s="140" t="s">
        <v>1385</v>
      </c>
      <c r="I421" s="84" t="s">
        <v>1410</v>
      </c>
      <c r="K421" s="84" t="s">
        <v>1409</v>
      </c>
    </row>
    <row r="422" spans="1:11" x14ac:dyDescent="0.65">
      <c r="A422" s="140" t="s">
        <v>419</v>
      </c>
      <c r="B422" s="140" t="s">
        <v>420</v>
      </c>
      <c r="C422" s="140" t="s">
        <v>39</v>
      </c>
      <c r="D422" s="140" t="s">
        <v>40</v>
      </c>
      <c r="E422" s="140" t="s">
        <v>1385</v>
      </c>
      <c r="F422" s="140" t="s">
        <v>1386</v>
      </c>
      <c r="G422" s="141">
        <v>24</v>
      </c>
      <c r="H422" s="140" t="s">
        <v>1385</v>
      </c>
      <c r="I422" s="84" t="s">
        <v>1410</v>
      </c>
      <c r="K422" s="84" t="s">
        <v>1409</v>
      </c>
    </row>
    <row r="423" spans="1:11" x14ac:dyDescent="0.65">
      <c r="A423" s="140" t="s">
        <v>421</v>
      </c>
      <c r="B423" s="140" t="s">
        <v>422</v>
      </c>
      <c r="C423" s="140" t="s">
        <v>39</v>
      </c>
      <c r="D423" s="140" t="s">
        <v>40</v>
      </c>
      <c r="E423" s="140" t="s">
        <v>1385</v>
      </c>
      <c r="F423" s="140" t="s">
        <v>1386</v>
      </c>
      <c r="G423" s="141">
        <v>24</v>
      </c>
      <c r="H423" s="140" t="s">
        <v>1385</v>
      </c>
      <c r="I423" s="84" t="s">
        <v>1410</v>
      </c>
      <c r="K423" s="84" t="s">
        <v>1409</v>
      </c>
    </row>
    <row r="424" spans="1:11" x14ac:dyDescent="0.65">
      <c r="A424" s="140" t="s">
        <v>423</v>
      </c>
      <c r="B424" s="140" t="s">
        <v>424</v>
      </c>
      <c r="C424" s="140" t="s">
        <v>39</v>
      </c>
      <c r="D424" s="140" t="s">
        <v>40</v>
      </c>
      <c r="E424" s="140" t="s">
        <v>1385</v>
      </c>
      <c r="F424" s="140" t="s">
        <v>1386</v>
      </c>
      <c r="G424" s="141">
        <v>24</v>
      </c>
      <c r="H424" s="140" t="s">
        <v>1385</v>
      </c>
      <c r="I424" s="84" t="s">
        <v>1410</v>
      </c>
      <c r="K424" s="84" t="s">
        <v>1409</v>
      </c>
    </row>
    <row r="425" spans="1:11" x14ac:dyDescent="0.65">
      <c r="A425" s="140" t="s">
        <v>425</v>
      </c>
      <c r="B425" s="140" t="s">
        <v>426</v>
      </c>
      <c r="C425" s="140" t="s">
        <v>39</v>
      </c>
      <c r="D425" s="140" t="s">
        <v>40</v>
      </c>
      <c r="E425" s="140" t="s">
        <v>1385</v>
      </c>
      <c r="F425" s="140" t="s">
        <v>1386</v>
      </c>
      <c r="G425" s="141">
        <v>24</v>
      </c>
      <c r="H425" s="140" t="s">
        <v>1385</v>
      </c>
      <c r="I425" s="84" t="s">
        <v>1410</v>
      </c>
      <c r="K425" s="84" t="s">
        <v>1409</v>
      </c>
    </row>
    <row r="426" spans="1:11" x14ac:dyDescent="0.65">
      <c r="A426" s="140" t="s">
        <v>427</v>
      </c>
      <c r="B426" s="140" t="s">
        <v>428</v>
      </c>
      <c r="C426" s="140" t="s">
        <v>39</v>
      </c>
      <c r="D426" s="140" t="s">
        <v>40</v>
      </c>
      <c r="E426" s="140" t="s">
        <v>1385</v>
      </c>
      <c r="F426" s="140" t="s">
        <v>1386</v>
      </c>
      <c r="G426" s="141">
        <v>24</v>
      </c>
      <c r="H426" s="140" t="s">
        <v>1385</v>
      </c>
      <c r="I426" s="84" t="s">
        <v>1410</v>
      </c>
      <c r="K426" s="84" t="s">
        <v>1409</v>
      </c>
    </row>
    <row r="427" spans="1:11" x14ac:dyDescent="0.65">
      <c r="A427" s="140" t="s">
        <v>429</v>
      </c>
      <c r="B427" s="140" t="s">
        <v>430</v>
      </c>
      <c r="C427" s="140" t="s">
        <v>39</v>
      </c>
      <c r="D427" s="140" t="s">
        <v>40</v>
      </c>
      <c r="E427" s="140" t="s">
        <v>1385</v>
      </c>
      <c r="F427" s="140" t="s">
        <v>1386</v>
      </c>
      <c r="G427" s="141">
        <v>24</v>
      </c>
      <c r="H427" s="140" t="s">
        <v>1385</v>
      </c>
      <c r="I427" s="84" t="s">
        <v>1410</v>
      </c>
      <c r="K427" s="84" t="s">
        <v>1409</v>
      </c>
    </row>
    <row r="428" spans="1:11" x14ac:dyDescent="0.65">
      <c r="A428" s="140" t="s">
        <v>431</v>
      </c>
      <c r="B428" s="140" t="s">
        <v>432</v>
      </c>
      <c r="C428" s="140" t="s">
        <v>39</v>
      </c>
      <c r="D428" s="140" t="s">
        <v>40</v>
      </c>
      <c r="E428" s="140" t="s">
        <v>1387</v>
      </c>
      <c r="F428" s="140" t="s">
        <v>1388</v>
      </c>
      <c r="G428" s="141">
        <v>24</v>
      </c>
      <c r="H428" s="140" t="s">
        <v>1387</v>
      </c>
      <c r="I428" s="84" t="s">
        <v>1410</v>
      </c>
      <c r="K428" s="84" t="s">
        <v>1409</v>
      </c>
    </row>
    <row r="429" spans="1:11" x14ac:dyDescent="0.65">
      <c r="A429" s="140" t="s">
        <v>433</v>
      </c>
      <c r="B429" s="140" t="s">
        <v>434</v>
      </c>
      <c r="C429" s="140" t="s">
        <v>39</v>
      </c>
      <c r="D429" s="140" t="s">
        <v>40</v>
      </c>
      <c r="E429" s="140" t="s">
        <v>1387</v>
      </c>
      <c r="F429" s="140" t="s">
        <v>1388</v>
      </c>
      <c r="G429" s="141">
        <v>24</v>
      </c>
      <c r="H429" s="140" t="s">
        <v>1387</v>
      </c>
      <c r="I429" s="84" t="s">
        <v>1410</v>
      </c>
      <c r="K429" s="84" t="s">
        <v>1409</v>
      </c>
    </row>
    <row r="430" spans="1:11" x14ac:dyDescent="0.65">
      <c r="A430" s="140" t="s">
        <v>435</v>
      </c>
      <c r="B430" s="140" t="s">
        <v>436</v>
      </c>
      <c r="C430" s="140" t="s">
        <v>39</v>
      </c>
      <c r="D430" s="140" t="s">
        <v>40</v>
      </c>
      <c r="E430" s="140" t="s">
        <v>1387</v>
      </c>
      <c r="F430" s="140" t="s">
        <v>1388</v>
      </c>
      <c r="G430" s="141">
        <v>24</v>
      </c>
      <c r="H430" s="140" t="s">
        <v>1387</v>
      </c>
      <c r="I430" s="84" t="s">
        <v>1410</v>
      </c>
      <c r="K430" s="84" t="s">
        <v>1409</v>
      </c>
    </row>
    <row r="431" spans="1:11" x14ac:dyDescent="0.65">
      <c r="A431" s="140" t="s">
        <v>437</v>
      </c>
      <c r="B431" s="140" t="s">
        <v>438</v>
      </c>
      <c r="C431" s="140" t="s">
        <v>39</v>
      </c>
      <c r="D431" s="140" t="s">
        <v>40</v>
      </c>
      <c r="E431" s="140" t="s">
        <v>1387</v>
      </c>
      <c r="F431" s="140" t="s">
        <v>1388</v>
      </c>
      <c r="G431" s="141">
        <v>24</v>
      </c>
      <c r="H431" s="140" t="s">
        <v>1387</v>
      </c>
      <c r="I431" s="84" t="s">
        <v>1410</v>
      </c>
      <c r="K431" s="84" t="s">
        <v>1409</v>
      </c>
    </row>
    <row r="432" spans="1:11" x14ac:dyDescent="0.65">
      <c r="A432" s="140" t="s">
        <v>439</v>
      </c>
      <c r="B432" s="140" t="s">
        <v>440</v>
      </c>
      <c r="C432" s="140" t="s">
        <v>39</v>
      </c>
      <c r="D432" s="140" t="s">
        <v>40</v>
      </c>
      <c r="E432" s="140" t="s">
        <v>1387</v>
      </c>
      <c r="F432" s="140" t="s">
        <v>1388</v>
      </c>
      <c r="G432" s="141">
        <v>24</v>
      </c>
      <c r="H432" s="140" t="s">
        <v>1387</v>
      </c>
      <c r="I432" s="84" t="s">
        <v>1410</v>
      </c>
      <c r="K432" s="84" t="s">
        <v>1409</v>
      </c>
    </row>
    <row r="433" spans="1:11" x14ac:dyDescent="0.65">
      <c r="A433" s="140" t="s">
        <v>441</v>
      </c>
      <c r="B433" s="140" t="s">
        <v>442</v>
      </c>
      <c r="C433" s="140" t="s">
        <v>39</v>
      </c>
      <c r="D433" s="140" t="s">
        <v>40</v>
      </c>
      <c r="E433" s="140" t="s">
        <v>1387</v>
      </c>
      <c r="F433" s="140" t="s">
        <v>1388</v>
      </c>
      <c r="G433" s="141">
        <v>24</v>
      </c>
      <c r="H433" s="140" t="s">
        <v>1387</v>
      </c>
      <c r="I433" s="84" t="s">
        <v>1410</v>
      </c>
      <c r="K433" s="84" t="s">
        <v>1409</v>
      </c>
    </row>
    <row r="434" spans="1:11" x14ac:dyDescent="0.65">
      <c r="A434" s="140" t="s">
        <v>443</v>
      </c>
      <c r="B434" s="140" t="s">
        <v>444</v>
      </c>
      <c r="C434" s="140" t="s">
        <v>39</v>
      </c>
      <c r="D434" s="140" t="s">
        <v>40</v>
      </c>
      <c r="E434" s="140" t="s">
        <v>1387</v>
      </c>
      <c r="F434" s="140" t="s">
        <v>1388</v>
      </c>
      <c r="G434" s="141">
        <v>24</v>
      </c>
      <c r="H434" s="140" t="s">
        <v>1387</v>
      </c>
      <c r="I434" s="84" t="s">
        <v>1410</v>
      </c>
      <c r="K434" s="84" t="s">
        <v>1409</v>
      </c>
    </row>
    <row r="435" spans="1:11" x14ac:dyDescent="0.65">
      <c r="A435" s="140" t="s">
        <v>445</v>
      </c>
      <c r="B435" s="140" t="s">
        <v>446</v>
      </c>
      <c r="C435" s="140" t="s">
        <v>39</v>
      </c>
      <c r="D435" s="140" t="s">
        <v>40</v>
      </c>
      <c r="E435" s="140" t="s">
        <v>1387</v>
      </c>
      <c r="F435" s="140" t="s">
        <v>1388</v>
      </c>
      <c r="G435" s="141">
        <v>24</v>
      </c>
      <c r="H435" s="140" t="s">
        <v>1387</v>
      </c>
      <c r="I435" s="84" t="s">
        <v>1410</v>
      </c>
      <c r="K435" s="84" t="s">
        <v>1409</v>
      </c>
    </row>
    <row r="436" spans="1:11" x14ac:dyDescent="0.65">
      <c r="A436" s="140" t="s">
        <v>972</v>
      </c>
      <c r="B436" s="140" t="s">
        <v>973</v>
      </c>
      <c r="C436" s="140" t="s">
        <v>39</v>
      </c>
      <c r="D436" s="140" t="s">
        <v>40</v>
      </c>
      <c r="E436" s="140" t="s">
        <v>1387</v>
      </c>
      <c r="F436" s="140" t="s">
        <v>1388</v>
      </c>
      <c r="G436" s="141">
        <v>24</v>
      </c>
      <c r="H436" s="140" t="s">
        <v>1387</v>
      </c>
      <c r="I436" s="84" t="s">
        <v>1410</v>
      </c>
      <c r="K436" s="84" t="s">
        <v>1412</v>
      </c>
    </row>
    <row r="437" spans="1:11" x14ac:dyDescent="0.65">
      <c r="A437" s="140" t="s">
        <v>447</v>
      </c>
      <c r="B437" s="140" t="s">
        <v>448</v>
      </c>
      <c r="C437" s="140" t="s">
        <v>39</v>
      </c>
      <c r="D437" s="140" t="s">
        <v>40</v>
      </c>
      <c r="E437" s="140" t="s">
        <v>1387</v>
      </c>
      <c r="F437" s="140" t="s">
        <v>1388</v>
      </c>
      <c r="G437" s="141">
        <v>24</v>
      </c>
      <c r="H437" s="140" t="s">
        <v>1387</v>
      </c>
      <c r="I437" s="84" t="s">
        <v>1410</v>
      </c>
      <c r="K437" s="84" t="s">
        <v>1409</v>
      </c>
    </row>
    <row r="438" spans="1:11" x14ac:dyDescent="0.65">
      <c r="A438" s="140" t="s">
        <v>974</v>
      </c>
      <c r="B438" s="140" t="s">
        <v>975</v>
      </c>
      <c r="C438" s="140" t="s">
        <v>39</v>
      </c>
      <c r="D438" s="140" t="s">
        <v>40</v>
      </c>
      <c r="E438" s="140" t="s">
        <v>1387</v>
      </c>
      <c r="F438" s="140" t="s">
        <v>1388</v>
      </c>
      <c r="G438" s="141">
        <v>24</v>
      </c>
      <c r="H438" s="140" t="s">
        <v>1387</v>
      </c>
      <c r="I438" s="84" t="s">
        <v>1410</v>
      </c>
      <c r="K438" s="84" t="s">
        <v>1412</v>
      </c>
    </row>
    <row r="439" spans="1:11" x14ac:dyDescent="0.65">
      <c r="A439" s="140" t="s">
        <v>976</v>
      </c>
      <c r="B439" s="140" t="s">
        <v>977</v>
      </c>
      <c r="C439" s="140" t="s">
        <v>39</v>
      </c>
      <c r="D439" s="140" t="s">
        <v>40</v>
      </c>
      <c r="E439" s="140" t="s">
        <v>1387</v>
      </c>
      <c r="F439" s="140" t="s">
        <v>1388</v>
      </c>
      <c r="G439" s="141">
        <v>24</v>
      </c>
      <c r="H439" s="140" t="s">
        <v>1387</v>
      </c>
      <c r="I439" s="84" t="s">
        <v>1410</v>
      </c>
      <c r="K439" s="84" t="s">
        <v>1412</v>
      </c>
    </row>
    <row r="440" spans="1:11" x14ac:dyDescent="0.65">
      <c r="A440" s="140" t="s">
        <v>978</v>
      </c>
      <c r="B440" s="140" t="s">
        <v>979</v>
      </c>
      <c r="C440" s="140" t="s">
        <v>39</v>
      </c>
      <c r="D440" s="140" t="s">
        <v>40</v>
      </c>
      <c r="E440" s="140" t="s">
        <v>1387</v>
      </c>
      <c r="F440" s="140" t="s">
        <v>1388</v>
      </c>
      <c r="G440" s="141">
        <v>24</v>
      </c>
      <c r="H440" s="140" t="s">
        <v>1387</v>
      </c>
      <c r="I440" s="84" t="s">
        <v>1410</v>
      </c>
      <c r="K440" s="84" t="s">
        <v>1412</v>
      </c>
    </row>
    <row r="441" spans="1:11" x14ac:dyDescent="0.65">
      <c r="A441" s="140" t="s">
        <v>449</v>
      </c>
      <c r="B441" s="140" t="s">
        <v>450</v>
      </c>
      <c r="C441" s="140" t="s">
        <v>39</v>
      </c>
      <c r="D441" s="140" t="s">
        <v>40</v>
      </c>
      <c r="E441" s="140" t="s">
        <v>1387</v>
      </c>
      <c r="F441" s="140" t="s">
        <v>1388</v>
      </c>
      <c r="G441" s="141">
        <v>24</v>
      </c>
      <c r="H441" s="140" t="s">
        <v>1387</v>
      </c>
      <c r="I441" s="84" t="s">
        <v>1410</v>
      </c>
      <c r="K441" s="84" t="s">
        <v>1409</v>
      </c>
    </row>
    <row r="442" spans="1:11" x14ac:dyDescent="0.65">
      <c r="A442" s="140" t="s">
        <v>451</v>
      </c>
      <c r="B442" s="140" t="s">
        <v>452</v>
      </c>
      <c r="C442" s="140" t="s">
        <v>39</v>
      </c>
      <c r="D442" s="140" t="s">
        <v>40</v>
      </c>
      <c r="E442" s="140" t="s">
        <v>1389</v>
      </c>
      <c r="F442" s="140" t="s">
        <v>1390</v>
      </c>
      <c r="G442" s="141">
        <v>24</v>
      </c>
      <c r="H442" s="140" t="s">
        <v>1389</v>
      </c>
      <c r="I442" s="84" t="s">
        <v>1410</v>
      </c>
      <c r="K442" s="84" t="s">
        <v>1409</v>
      </c>
    </row>
    <row r="443" spans="1:11" x14ac:dyDescent="0.65">
      <c r="A443" s="140" t="s">
        <v>1176</v>
      </c>
      <c r="B443" s="140" t="s">
        <v>1177</v>
      </c>
      <c r="C443" s="140" t="s">
        <v>39</v>
      </c>
      <c r="D443" s="140" t="s">
        <v>40</v>
      </c>
      <c r="E443" s="140" t="s">
        <v>1389</v>
      </c>
      <c r="F443" s="140" t="s">
        <v>1390</v>
      </c>
      <c r="G443" s="141">
        <v>24</v>
      </c>
      <c r="H443" s="140" t="s">
        <v>1389</v>
      </c>
      <c r="I443" s="84" t="s">
        <v>1408</v>
      </c>
      <c r="J443" s="84">
        <v>42643</v>
      </c>
      <c r="K443" s="84" t="s">
        <v>1409</v>
      </c>
    </row>
    <row r="444" spans="1:11" x14ac:dyDescent="0.65">
      <c r="A444" s="140" t="s">
        <v>453</v>
      </c>
      <c r="B444" s="140" t="s">
        <v>454</v>
      </c>
      <c r="C444" s="140" t="s">
        <v>39</v>
      </c>
      <c r="D444" s="140" t="s">
        <v>40</v>
      </c>
      <c r="E444" s="140" t="s">
        <v>1389</v>
      </c>
      <c r="F444" s="140" t="s">
        <v>1390</v>
      </c>
      <c r="G444" s="141">
        <v>24</v>
      </c>
      <c r="H444" s="140" t="s">
        <v>1389</v>
      </c>
      <c r="I444" s="84" t="s">
        <v>1410</v>
      </c>
      <c r="K444" s="84" t="s">
        <v>1409</v>
      </c>
    </row>
    <row r="445" spans="1:11" x14ac:dyDescent="0.65">
      <c r="A445" s="140" t="s">
        <v>455</v>
      </c>
      <c r="B445" s="140" t="s">
        <v>456</v>
      </c>
      <c r="C445" s="140" t="s">
        <v>39</v>
      </c>
      <c r="D445" s="140" t="s">
        <v>40</v>
      </c>
      <c r="E445" s="140" t="s">
        <v>1385</v>
      </c>
      <c r="F445" s="140" t="s">
        <v>1386</v>
      </c>
      <c r="G445" s="141">
        <v>24</v>
      </c>
      <c r="H445" s="140" t="s">
        <v>1385</v>
      </c>
      <c r="I445" s="84" t="s">
        <v>1410</v>
      </c>
      <c r="K445" s="84" t="s">
        <v>1409</v>
      </c>
    </row>
    <row r="446" spans="1:11" x14ac:dyDescent="0.65">
      <c r="A446" s="140" t="s">
        <v>457</v>
      </c>
      <c r="B446" s="140" t="s">
        <v>458</v>
      </c>
      <c r="C446" s="140" t="s">
        <v>39</v>
      </c>
      <c r="D446" s="140" t="s">
        <v>40</v>
      </c>
      <c r="E446" s="140" t="s">
        <v>1385</v>
      </c>
      <c r="F446" s="140" t="s">
        <v>1386</v>
      </c>
      <c r="G446" s="141">
        <v>24</v>
      </c>
      <c r="H446" s="140" t="s">
        <v>1385</v>
      </c>
      <c r="I446" s="84" t="s">
        <v>1410</v>
      </c>
      <c r="K446" s="84" t="s">
        <v>1409</v>
      </c>
    </row>
    <row r="447" spans="1:11" x14ac:dyDescent="0.65">
      <c r="A447" s="140" t="s">
        <v>459</v>
      </c>
      <c r="B447" s="140" t="s">
        <v>460</v>
      </c>
      <c r="C447" s="140" t="s">
        <v>39</v>
      </c>
      <c r="D447" s="140" t="s">
        <v>40</v>
      </c>
      <c r="E447" s="140" t="s">
        <v>1385</v>
      </c>
      <c r="F447" s="140" t="s">
        <v>1386</v>
      </c>
      <c r="G447" s="141">
        <v>24</v>
      </c>
      <c r="H447" s="140" t="s">
        <v>1385</v>
      </c>
      <c r="I447" s="84" t="s">
        <v>1410</v>
      </c>
      <c r="K447" s="84" t="s">
        <v>1409</v>
      </c>
    </row>
    <row r="448" spans="1:11" x14ac:dyDescent="0.65">
      <c r="A448" s="140" t="s">
        <v>461</v>
      </c>
      <c r="B448" s="140" t="s">
        <v>462</v>
      </c>
      <c r="C448" s="140" t="s">
        <v>39</v>
      </c>
      <c r="D448" s="140" t="s">
        <v>40</v>
      </c>
      <c r="E448" s="140" t="s">
        <v>1385</v>
      </c>
      <c r="F448" s="140" t="s">
        <v>1386</v>
      </c>
      <c r="G448" s="141">
        <v>24</v>
      </c>
      <c r="H448" s="140" t="s">
        <v>1385</v>
      </c>
      <c r="I448" s="84" t="s">
        <v>1410</v>
      </c>
      <c r="K448" s="84" t="s">
        <v>1409</v>
      </c>
    </row>
    <row r="449" spans="1:11" x14ac:dyDescent="0.65">
      <c r="A449" s="140" t="s">
        <v>463</v>
      </c>
      <c r="B449" s="140" t="s">
        <v>464</v>
      </c>
      <c r="C449" s="140" t="s">
        <v>39</v>
      </c>
      <c r="D449" s="140" t="s">
        <v>40</v>
      </c>
      <c r="E449" s="140" t="s">
        <v>1385</v>
      </c>
      <c r="F449" s="140" t="s">
        <v>1386</v>
      </c>
      <c r="G449" s="141">
        <v>24</v>
      </c>
      <c r="H449" s="140" t="s">
        <v>1385</v>
      </c>
      <c r="I449" s="84" t="s">
        <v>1410</v>
      </c>
      <c r="K449" s="84" t="s">
        <v>1409</v>
      </c>
    </row>
    <row r="450" spans="1:11" x14ac:dyDescent="0.65">
      <c r="A450" s="140" t="s">
        <v>465</v>
      </c>
      <c r="B450" s="140" t="s">
        <v>466</v>
      </c>
      <c r="C450" s="140" t="s">
        <v>39</v>
      </c>
      <c r="D450" s="140" t="s">
        <v>40</v>
      </c>
      <c r="E450" s="140" t="s">
        <v>1385</v>
      </c>
      <c r="F450" s="140" t="s">
        <v>1386</v>
      </c>
      <c r="G450" s="141">
        <v>24</v>
      </c>
      <c r="H450" s="140" t="s">
        <v>1385</v>
      </c>
      <c r="I450" s="84" t="s">
        <v>1410</v>
      </c>
      <c r="K450" s="84" t="s">
        <v>1409</v>
      </c>
    </row>
    <row r="451" spans="1:11" x14ac:dyDescent="0.65">
      <c r="A451" s="140" t="s">
        <v>467</v>
      </c>
      <c r="B451" s="140" t="s">
        <v>468</v>
      </c>
      <c r="C451" s="140" t="s">
        <v>39</v>
      </c>
      <c r="D451" s="140" t="s">
        <v>40</v>
      </c>
      <c r="E451" s="140" t="s">
        <v>1385</v>
      </c>
      <c r="F451" s="140" t="s">
        <v>1386</v>
      </c>
      <c r="G451" s="141">
        <v>24</v>
      </c>
      <c r="H451" s="140" t="s">
        <v>1385</v>
      </c>
      <c r="I451" s="84" t="s">
        <v>1410</v>
      </c>
      <c r="K451" s="84" t="s">
        <v>1409</v>
      </c>
    </row>
    <row r="452" spans="1:11" x14ac:dyDescent="0.65">
      <c r="A452" s="140" t="s">
        <v>469</v>
      </c>
      <c r="B452" s="140" t="s">
        <v>470</v>
      </c>
      <c r="C452" s="140" t="s">
        <v>39</v>
      </c>
      <c r="D452" s="140" t="s">
        <v>40</v>
      </c>
      <c r="E452" s="140" t="s">
        <v>1385</v>
      </c>
      <c r="F452" s="140" t="s">
        <v>1386</v>
      </c>
      <c r="G452" s="141">
        <v>24</v>
      </c>
      <c r="H452" s="140" t="s">
        <v>1385</v>
      </c>
      <c r="I452" s="84" t="s">
        <v>1410</v>
      </c>
      <c r="K452" s="84" t="s">
        <v>1409</v>
      </c>
    </row>
    <row r="453" spans="1:11" ht="18" customHeight="1" x14ac:dyDescent="0.65">
      <c r="A453" s="140" t="s">
        <v>471</v>
      </c>
      <c r="B453" s="140" t="s">
        <v>472</v>
      </c>
      <c r="C453" s="140" t="s">
        <v>39</v>
      </c>
      <c r="D453" s="140" t="s">
        <v>40</v>
      </c>
      <c r="E453" s="140" t="s">
        <v>1385</v>
      </c>
      <c r="F453" s="140" t="s">
        <v>1386</v>
      </c>
      <c r="G453" s="141">
        <v>24</v>
      </c>
      <c r="H453" s="140" t="s">
        <v>1385</v>
      </c>
      <c r="I453" s="84" t="s">
        <v>1410</v>
      </c>
      <c r="K453" s="84" t="s">
        <v>1409</v>
      </c>
    </row>
    <row r="454" spans="1:11" x14ac:dyDescent="0.65">
      <c r="A454" s="140" t="s">
        <v>473</v>
      </c>
      <c r="B454" s="140" t="s">
        <v>474</v>
      </c>
      <c r="C454" s="140" t="s">
        <v>39</v>
      </c>
      <c r="D454" s="140" t="s">
        <v>40</v>
      </c>
      <c r="E454" s="140" t="s">
        <v>1385</v>
      </c>
      <c r="F454" s="140" t="s">
        <v>1386</v>
      </c>
      <c r="G454" s="141">
        <v>24</v>
      </c>
      <c r="H454" s="140" t="s">
        <v>1385</v>
      </c>
      <c r="I454" s="84" t="s">
        <v>1410</v>
      </c>
      <c r="K454" s="84" t="s">
        <v>1409</v>
      </c>
    </row>
    <row r="455" spans="1:11" x14ac:dyDescent="0.65">
      <c r="A455" s="140" t="s">
        <v>475</v>
      </c>
      <c r="B455" s="140" t="s">
        <v>476</v>
      </c>
      <c r="C455" s="140" t="s">
        <v>39</v>
      </c>
      <c r="D455" s="140" t="s">
        <v>40</v>
      </c>
      <c r="E455" s="140" t="s">
        <v>1387</v>
      </c>
      <c r="F455" s="140" t="s">
        <v>1388</v>
      </c>
      <c r="G455" s="141">
        <v>24</v>
      </c>
      <c r="H455" s="140" t="s">
        <v>1387</v>
      </c>
      <c r="I455" s="84" t="s">
        <v>1410</v>
      </c>
      <c r="K455" s="84" t="s">
        <v>1409</v>
      </c>
    </row>
    <row r="456" spans="1:11" x14ac:dyDescent="0.65">
      <c r="A456" s="140" t="s">
        <v>477</v>
      </c>
      <c r="B456" s="140" t="s">
        <v>478</v>
      </c>
      <c r="C456" s="140" t="s">
        <v>39</v>
      </c>
      <c r="D456" s="140" t="s">
        <v>40</v>
      </c>
      <c r="E456" s="140" t="s">
        <v>1387</v>
      </c>
      <c r="F456" s="140" t="s">
        <v>1388</v>
      </c>
      <c r="G456" s="141">
        <v>24</v>
      </c>
      <c r="H456" s="140" t="s">
        <v>1387</v>
      </c>
      <c r="I456" s="84" t="s">
        <v>1410</v>
      </c>
      <c r="K456" s="84" t="s">
        <v>1409</v>
      </c>
    </row>
    <row r="457" spans="1:11" x14ac:dyDescent="0.65">
      <c r="A457" s="140" t="s">
        <v>479</v>
      </c>
      <c r="B457" s="140" t="s">
        <v>480</v>
      </c>
      <c r="C457" s="140" t="s">
        <v>39</v>
      </c>
      <c r="D457" s="140" t="s">
        <v>40</v>
      </c>
      <c r="E457" s="140" t="s">
        <v>1387</v>
      </c>
      <c r="F457" s="140" t="s">
        <v>1388</v>
      </c>
      <c r="G457" s="141">
        <v>24</v>
      </c>
      <c r="H457" s="140" t="s">
        <v>1387</v>
      </c>
      <c r="I457" s="84" t="s">
        <v>1410</v>
      </c>
      <c r="K457" s="84" t="s">
        <v>1409</v>
      </c>
    </row>
    <row r="458" spans="1:11" x14ac:dyDescent="0.65">
      <c r="A458" s="140" t="s">
        <v>481</v>
      </c>
      <c r="B458" s="140" t="s">
        <v>482</v>
      </c>
      <c r="C458" s="140" t="s">
        <v>39</v>
      </c>
      <c r="D458" s="140" t="s">
        <v>40</v>
      </c>
      <c r="E458" s="140" t="s">
        <v>1387</v>
      </c>
      <c r="F458" s="140" t="s">
        <v>1388</v>
      </c>
      <c r="G458" s="141">
        <v>24</v>
      </c>
      <c r="H458" s="140" t="s">
        <v>1387</v>
      </c>
      <c r="I458" s="84" t="s">
        <v>1410</v>
      </c>
      <c r="K458" s="84" t="s">
        <v>1409</v>
      </c>
    </row>
    <row r="459" spans="1:11" x14ac:dyDescent="0.65">
      <c r="A459" s="140" t="s">
        <v>483</v>
      </c>
      <c r="B459" s="140" t="s">
        <v>484</v>
      </c>
      <c r="C459" s="140" t="s">
        <v>39</v>
      </c>
      <c r="D459" s="140" t="s">
        <v>40</v>
      </c>
      <c r="E459" s="140" t="s">
        <v>1387</v>
      </c>
      <c r="F459" s="140" t="s">
        <v>1388</v>
      </c>
      <c r="G459" s="141">
        <v>24</v>
      </c>
      <c r="H459" s="140" t="s">
        <v>1387</v>
      </c>
      <c r="I459" s="84" t="s">
        <v>1410</v>
      </c>
      <c r="K459" s="84" t="s">
        <v>1409</v>
      </c>
    </row>
    <row r="460" spans="1:11" x14ac:dyDescent="0.65">
      <c r="A460" s="140" t="s">
        <v>485</v>
      </c>
      <c r="B460" s="140" t="s">
        <v>486</v>
      </c>
      <c r="C460" s="140" t="s">
        <v>39</v>
      </c>
      <c r="D460" s="140" t="s">
        <v>40</v>
      </c>
      <c r="E460" s="140" t="s">
        <v>1387</v>
      </c>
      <c r="F460" s="140" t="s">
        <v>1388</v>
      </c>
      <c r="G460" s="141">
        <v>24</v>
      </c>
      <c r="H460" s="140" t="s">
        <v>1387</v>
      </c>
      <c r="I460" s="84" t="s">
        <v>1410</v>
      </c>
      <c r="K460" s="84" t="s">
        <v>1409</v>
      </c>
    </row>
    <row r="461" spans="1:11" x14ac:dyDescent="0.65">
      <c r="A461" s="140" t="s">
        <v>487</v>
      </c>
      <c r="B461" s="140" t="s">
        <v>488</v>
      </c>
      <c r="C461" s="140" t="s">
        <v>39</v>
      </c>
      <c r="D461" s="140" t="s">
        <v>40</v>
      </c>
      <c r="E461" s="140" t="s">
        <v>1387</v>
      </c>
      <c r="F461" s="140" t="s">
        <v>1388</v>
      </c>
      <c r="G461" s="141">
        <v>24</v>
      </c>
      <c r="H461" s="140" t="s">
        <v>1387</v>
      </c>
      <c r="I461" s="84" t="s">
        <v>1410</v>
      </c>
      <c r="K461" s="84" t="s">
        <v>1409</v>
      </c>
    </row>
    <row r="462" spans="1:11" x14ac:dyDescent="0.65">
      <c r="A462" s="140" t="s">
        <v>489</v>
      </c>
      <c r="B462" s="140" t="s">
        <v>490</v>
      </c>
      <c r="C462" s="140" t="s">
        <v>39</v>
      </c>
      <c r="D462" s="140" t="s">
        <v>40</v>
      </c>
      <c r="E462" s="140" t="s">
        <v>1387</v>
      </c>
      <c r="F462" s="140" t="s">
        <v>1388</v>
      </c>
      <c r="G462" s="141">
        <v>24</v>
      </c>
      <c r="H462" s="140" t="s">
        <v>1387</v>
      </c>
      <c r="I462" s="84" t="s">
        <v>1410</v>
      </c>
      <c r="K462" s="84" t="s">
        <v>1409</v>
      </c>
    </row>
    <row r="463" spans="1:11" x14ac:dyDescent="0.65">
      <c r="A463" s="140" t="s">
        <v>491</v>
      </c>
      <c r="B463" s="140" t="s">
        <v>492</v>
      </c>
      <c r="C463" s="140" t="s">
        <v>39</v>
      </c>
      <c r="D463" s="140" t="s">
        <v>40</v>
      </c>
      <c r="E463" s="140" t="s">
        <v>1387</v>
      </c>
      <c r="F463" s="140" t="s">
        <v>1388</v>
      </c>
      <c r="G463" s="141">
        <v>24</v>
      </c>
      <c r="H463" s="140" t="s">
        <v>1387</v>
      </c>
      <c r="I463" s="84" t="s">
        <v>1410</v>
      </c>
      <c r="K463" s="84" t="s">
        <v>1409</v>
      </c>
    </row>
    <row r="464" spans="1:11" x14ac:dyDescent="0.65">
      <c r="A464" s="140" t="s">
        <v>493</v>
      </c>
      <c r="B464" s="140" t="s">
        <v>494</v>
      </c>
      <c r="C464" s="140" t="s">
        <v>39</v>
      </c>
      <c r="D464" s="140" t="s">
        <v>40</v>
      </c>
      <c r="E464" s="140" t="s">
        <v>1387</v>
      </c>
      <c r="F464" s="140" t="s">
        <v>1388</v>
      </c>
      <c r="G464" s="141">
        <v>24</v>
      </c>
      <c r="H464" s="140" t="s">
        <v>1387</v>
      </c>
      <c r="I464" s="84" t="s">
        <v>1410</v>
      </c>
      <c r="K464" s="84" t="s">
        <v>1409</v>
      </c>
    </row>
    <row r="465" spans="1:11" x14ac:dyDescent="0.65">
      <c r="A465" s="140" t="s">
        <v>495</v>
      </c>
      <c r="B465" s="140" t="s">
        <v>496</v>
      </c>
      <c r="C465" s="140" t="s">
        <v>39</v>
      </c>
      <c r="D465" s="140" t="s">
        <v>40</v>
      </c>
      <c r="E465" s="140" t="s">
        <v>1389</v>
      </c>
      <c r="F465" s="140" t="s">
        <v>1390</v>
      </c>
      <c r="G465" s="141">
        <v>24</v>
      </c>
      <c r="H465" s="140" t="s">
        <v>1389</v>
      </c>
      <c r="I465" s="84" t="s">
        <v>1410</v>
      </c>
      <c r="K465" s="84" t="s">
        <v>1409</v>
      </c>
    </row>
    <row r="466" spans="1:11" x14ac:dyDescent="0.65">
      <c r="A466" s="140" t="s">
        <v>1178</v>
      </c>
      <c r="B466" s="140" t="s">
        <v>1179</v>
      </c>
      <c r="C466" s="140" t="s">
        <v>39</v>
      </c>
      <c r="D466" s="140" t="s">
        <v>40</v>
      </c>
      <c r="E466" s="140" t="s">
        <v>1389</v>
      </c>
      <c r="F466" s="140" t="s">
        <v>1390</v>
      </c>
      <c r="G466" s="141">
        <v>24</v>
      </c>
      <c r="H466" s="140" t="s">
        <v>1389</v>
      </c>
      <c r="I466" s="84" t="s">
        <v>1408</v>
      </c>
      <c r="J466" s="84">
        <v>42643</v>
      </c>
      <c r="K466" s="84" t="s">
        <v>1409</v>
      </c>
    </row>
    <row r="467" spans="1:11" x14ac:dyDescent="0.65">
      <c r="A467" s="140" t="s">
        <v>497</v>
      </c>
      <c r="B467" s="140" t="s">
        <v>498</v>
      </c>
      <c r="C467" s="140" t="s">
        <v>39</v>
      </c>
      <c r="D467" s="140" t="s">
        <v>40</v>
      </c>
      <c r="E467" s="140" t="s">
        <v>1389</v>
      </c>
      <c r="F467" s="140" t="s">
        <v>1390</v>
      </c>
      <c r="G467" s="141">
        <v>24</v>
      </c>
      <c r="H467" s="140" t="s">
        <v>1389</v>
      </c>
      <c r="I467" s="84" t="s">
        <v>1410</v>
      </c>
      <c r="K467" s="84" t="s">
        <v>1409</v>
      </c>
    </row>
    <row r="468" spans="1:11" x14ac:dyDescent="0.65">
      <c r="A468" s="140" t="s">
        <v>499</v>
      </c>
      <c r="B468" s="140" t="s">
        <v>500</v>
      </c>
      <c r="C468" s="140" t="s">
        <v>39</v>
      </c>
      <c r="D468" s="140" t="s">
        <v>40</v>
      </c>
      <c r="E468" s="140" t="s">
        <v>1385</v>
      </c>
      <c r="F468" s="140" t="s">
        <v>1386</v>
      </c>
      <c r="G468" s="141">
        <v>24</v>
      </c>
      <c r="H468" s="140" t="s">
        <v>1385</v>
      </c>
      <c r="I468" s="84" t="s">
        <v>1410</v>
      </c>
      <c r="K468" s="84" t="s">
        <v>1409</v>
      </c>
    </row>
    <row r="469" spans="1:11" x14ac:dyDescent="0.65">
      <c r="A469" s="140" t="s">
        <v>501</v>
      </c>
      <c r="B469" s="140" t="s">
        <v>502</v>
      </c>
      <c r="C469" s="140" t="s">
        <v>39</v>
      </c>
      <c r="D469" s="140" t="s">
        <v>40</v>
      </c>
      <c r="E469" s="140" t="s">
        <v>1385</v>
      </c>
      <c r="F469" s="140" t="s">
        <v>1386</v>
      </c>
      <c r="G469" s="141">
        <v>24</v>
      </c>
      <c r="H469" s="140" t="s">
        <v>1385</v>
      </c>
      <c r="I469" s="84" t="s">
        <v>1410</v>
      </c>
      <c r="K469" s="84" t="s">
        <v>1409</v>
      </c>
    </row>
    <row r="470" spans="1:11" x14ac:dyDescent="0.65">
      <c r="A470" s="140" t="s">
        <v>1180</v>
      </c>
      <c r="B470" s="140" t="s">
        <v>1181</v>
      </c>
      <c r="C470" s="140" t="s">
        <v>41</v>
      </c>
      <c r="D470" s="140" t="s">
        <v>42</v>
      </c>
      <c r="E470" s="140" t="s">
        <v>1397</v>
      </c>
      <c r="F470" s="140" t="s">
        <v>1398</v>
      </c>
      <c r="G470" s="141">
        <v>25</v>
      </c>
      <c r="H470" s="140" t="s">
        <v>1397</v>
      </c>
      <c r="I470" s="84" t="s">
        <v>1408</v>
      </c>
      <c r="J470" s="84">
        <v>42643</v>
      </c>
      <c r="K470" s="84" t="s">
        <v>1409</v>
      </c>
    </row>
    <row r="471" spans="1:11" x14ac:dyDescent="0.65">
      <c r="A471" s="140" t="s">
        <v>1182</v>
      </c>
      <c r="B471" s="140" t="s">
        <v>1183</v>
      </c>
      <c r="C471" s="140" t="s">
        <v>41</v>
      </c>
      <c r="D471" s="140" t="s">
        <v>42</v>
      </c>
      <c r="E471" s="140" t="s">
        <v>1397</v>
      </c>
      <c r="F471" s="140" t="s">
        <v>1398</v>
      </c>
      <c r="G471" s="141">
        <v>25</v>
      </c>
      <c r="H471" s="140" t="s">
        <v>1397</v>
      </c>
      <c r="I471" s="84" t="s">
        <v>1408</v>
      </c>
      <c r="J471" s="84">
        <v>42643</v>
      </c>
      <c r="K471" s="84" t="s">
        <v>1409</v>
      </c>
    </row>
    <row r="472" spans="1:11" x14ac:dyDescent="0.65">
      <c r="A472" s="140" t="s">
        <v>1184</v>
      </c>
      <c r="B472" s="140" t="s">
        <v>1185</v>
      </c>
      <c r="C472" s="140" t="s">
        <v>41</v>
      </c>
      <c r="D472" s="140" t="s">
        <v>42</v>
      </c>
      <c r="E472" s="140" t="s">
        <v>1397</v>
      </c>
      <c r="F472" s="140" t="s">
        <v>1398</v>
      </c>
      <c r="G472" s="141">
        <v>25</v>
      </c>
      <c r="H472" s="140" t="s">
        <v>1397</v>
      </c>
      <c r="I472" s="84" t="s">
        <v>1408</v>
      </c>
      <c r="J472" s="84">
        <v>42643</v>
      </c>
      <c r="K472" s="84" t="s">
        <v>1409</v>
      </c>
    </row>
    <row r="473" spans="1:11" x14ac:dyDescent="0.65">
      <c r="A473" s="140" t="s">
        <v>1186</v>
      </c>
      <c r="B473" s="140" t="s">
        <v>1187</v>
      </c>
      <c r="C473" s="140" t="s">
        <v>41</v>
      </c>
      <c r="D473" s="140" t="s">
        <v>42</v>
      </c>
      <c r="E473" s="140" t="s">
        <v>1397</v>
      </c>
      <c r="F473" s="140" t="s">
        <v>1398</v>
      </c>
      <c r="G473" s="141">
        <v>25</v>
      </c>
      <c r="H473" s="140" t="s">
        <v>1397</v>
      </c>
      <c r="I473" s="84" t="s">
        <v>1408</v>
      </c>
      <c r="J473" s="84">
        <v>42643</v>
      </c>
      <c r="K473" s="84" t="s">
        <v>1409</v>
      </c>
    </row>
    <row r="474" spans="1:11" x14ac:dyDescent="0.65">
      <c r="A474" s="140" t="s">
        <v>1188</v>
      </c>
      <c r="B474" s="140" t="s">
        <v>1189</v>
      </c>
      <c r="C474" s="140" t="s">
        <v>41</v>
      </c>
      <c r="D474" s="140" t="s">
        <v>42</v>
      </c>
      <c r="E474" s="140" t="s">
        <v>1397</v>
      </c>
      <c r="F474" s="140" t="s">
        <v>1398</v>
      </c>
      <c r="G474" s="141">
        <v>25</v>
      </c>
      <c r="H474" s="140" t="s">
        <v>1397</v>
      </c>
      <c r="I474" s="84" t="s">
        <v>1408</v>
      </c>
      <c r="J474" s="84">
        <v>42643</v>
      </c>
      <c r="K474" s="84" t="s">
        <v>1409</v>
      </c>
    </row>
    <row r="475" spans="1:11" x14ac:dyDescent="0.65">
      <c r="A475" s="140" t="s">
        <v>521</v>
      </c>
      <c r="B475" s="140" t="s">
        <v>522</v>
      </c>
      <c r="C475" s="140" t="s">
        <v>41</v>
      </c>
      <c r="D475" s="140" t="s">
        <v>42</v>
      </c>
      <c r="E475" s="140" t="s">
        <v>1397</v>
      </c>
      <c r="F475" s="140" t="s">
        <v>1398</v>
      </c>
      <c r="G475" s="141">
        <v>25</v>
      </c>
      <c r="H475" s="140" t="s">
        <v>1397</v>
      </c>
      <c r="I475" s="84" t="s">
        <v>1410</v>
      </c>
      <c r="K475" s="84" t="s">
        <v>1409</v>
      </c>
    </row>
    <row r="476" spans="1:11" x14ac:dyDescent="0.65">
      <c r="A476" s="140" t="s">
        <v>523</v>
      </c>
      <c r="B476" s="140" t="s">
        <v>524</v>
      </c>
      <c r="C476" s="140" t="s">
        <v>41</v>
      </c>
      <c r="D476" s="140" t="s">
        <v>42</v>
      </c>
      <c r="E476" s="140" t="s">
        <v>1397</v>
      </c>
      <c r="F476" s="140" t="s">
        <v>1398</v>
      </c>
      <c r="G476" s="141">
        <v>25</v>
      </c>
      <c r="H476" s="140" t="s">
        <v>1397</v>
      </c>
      <c r="I476" s="84" t="s">
        <v>1410</v>
      </c>
      <c r="K476" s="84" t="s">
        <v>1409</v>
      </c>
    </row>
    <row r="477" spans="1:11" x14ac:dyDescent="0.65">
      <c r="A477" s="140" t="s">
        <v>980</v>
      </c>
      <c r="B477" s="140" t="s">
        <v>981</v>
      </c>
      <c r="C477" s="140" t="s">
        <v>41</v>
      </c>
      <c r="D477" s="140" t="s">
        <v>42</v>
      </c>
      <c r="E477" s="140" t="s">
        <v>1397</v>
      </c>
      <c r="F477" s="140" t="s">
        <v>1398</v>
      </c>
      <c r="G477" s="141">
        <v>25</v>
      </c>
      <c r="H477" s="140" t="s">
        <v>1397</v>
      </c>
      <c r="I477" s="84" t="s">
        <v>1410</v>
      </c>
      <c r="K477" s="84" t="s">
        <v>1412</v>
      </c>
    </row>
    <row r="478" spans="1:11" x14ac:dyDescent="0.65">
      <c r="A478" s="140" t="s">
        <v>525</v>
      </c>
      <c r="B478" s="140" t="s">
        <v>1514</v>
      </c>
      <c r="C478" s="140" t="s">
        <v>734</v>
      </c>
      <c r="D478" s="140" t="s">
        <v>735</v>
      </c>
      <c r="E478" s="140" t="s">
        <v>1399</v>
      </c>
      <c r="F478" s="140" t="s">
        <v>1400</v>
      </c>
      <c r="G478" s="141">
        <v>164</v>
      </c>
      <c r="H478" s="140" t="s">
        <v>1399</v>
      </c>
      <c r="I478" s="84" t="s">
        <v>1410</v>
      </c>
      <c r="K478" s="84" t="s">
        <v>1409</v>
      </c>
    </row>
    <row r="479" spans="1:11" x14ac:dyDescent="0.65">
      <c r="A479" s="140" t="s">
        <v>1190</v>
      </c>
      <c r="B479" s="140" t="s">
        <v>1191</v>
      </c>
      <c r="C479" s="140" t="s">
        <v>734</v>
      </c>
      <c r="D479" s="140" t="s">
        <v>735</v>
      </c>
      <c r="E479" s="140" t="s">
        <v>1399</v>
      </c>
      <c r="F479" s="140" t="s">
        <v>1400</v>
      </c>
      <c r="G479" s="141">
        <v>164</v>
      </c>
      <c r="H479" s="140" t="s">
        <v>1399</v>
      </c>
      <c r="I479" s="84" t="s">
        <v>1408</v>
      </c>
      <c r="J479" s="84">
        <v>42643</v>
      </c>
      <c r="K479" s="84" t="s">
        <v>1409</v>
      </c>
    </row>
    <row r="480" spans="1:11" x14ac:dyDescent="0.65">
      <c r="A480" s="140" t="s">
        <v>526</v>
      </c>
      <c r="B480" s="140" t="s">
        <v>527</v>
      </c>
      <c r="C480" s="140" t="s">
        <v>734</v>
      </c>
      <c r="D480" s="140" t="s">
        <v>735</v>
      </c>
      <c r="E480" s="140" t="s">
        <v>1399</v>
      </c>
      <c r="F480" s="140" t="s">
        <v>1400</v>
      </c>
      <c r="G480" s="141">
        <v>164</v>
      </c>
      <c r="H480" s="140" t="s">
        <v>1399</v>
      </c>
      <c r="I480" s="84" t="s">
        <v>1410</v>
      </c>
      <c r="K480" s="84" t="s">
        <v>1409</v>
      </c>
    </row>
    <row r="481" spans="1:11" x14ac:dyDescent="0.65">
      <c r="A481" s="140" t="s">
        <v>528</v>
      </c>
      <c r="B481" s="140" t="s">
        <v>529</v>
      </c>
      <c r="C481" s="140" t="s">
        <v>734</v>
      </c>
      <c r="D481" s="140" t="s">
        <v>735</v>
      </c>
      <c r="E481" s="140" t="s">
        <v>1399</v>
      </c>
      <c r="F481" s="140" t="s">
        <v>1400</v>
      </c>
      <c r="G481" s="141">
        <v>164</v>
      </c>
      <c r="H481" s="140" t="s">
        <v>1399</v>
      </c>
      <c r="I481" s="84" t="s">
        <v>1410</v>
      </c>
      <c r="K481" s="84" t="s">
        <v>1409</v>
      </c>
    </row>
    <row r="482" spans="1:11" x14ac:dyDescent="0.65">
      <c r="A482" s="140" t="s">
        <v>1192</v>
      </c>
      <c r="B482" s="140" t="s">
        <v>1193</v>
      </c>
      <c r="C482" s="140" t="s">
        <v>734</v>
      </c>
      <c r="D482" s="140" t="s">
        <v>735</v>
      </c>
      <c r="E482" s="140" t="s">
        <v>1399</v>
      </c>
      <c r="F482" s="140" t="s">
        <v>1400</v>
      </c>
      <c r="G482" s="141">
        <v>164</v>
      </c>
      <c r="H482" s="140" t="s">
        <v>1399</v>
      </c>
      <c r="I482" s="84" t="s">
        <v>1408</v>
      </c>
      <c r="J482" s="84">
        <v>42643</v>
      </c>
      <c r="K482" s="84" t="s">
        <v>1409</v>
      </c>
    </row>
    <row r="483" spans="1:11" x14ac:dyDescent="0.65">
      <c r="A483" s="140" t="s">
        <v>1194</v>
      </c>
      <c r="B483" s="140" t="s">
        <v>1195</v>
      </c>
      <c r="C483" s="140" t="s">
        <v>734</v>
      </c>
      <c r="D483" s="140" t="s">
        <v>735</v>
      </c>
      <c r="E483" s="140" t="s">
        <v>1399</v>
      </c>
      <c r="F483" s="140" t="s">
        <v>1400</v>
      </c>
      <c r="G483" s="141">
        <v>164</v>
      </c>
      <c r="H483" s="140" t="s">
        <v>1399</v>
      </c>
      <c r="I483" s="84" t="s">
        <v>1408</v>
      </c>
      <c r="J483" s="84">
        <v>42643</v>
      </c>
      <c r="K483" s="84" t="s">
        <v>1409</v>
      </c>
    </row>
    <row r="484" spans="1:11" x14ac:dyDescent="0.65">
      <c r="A484" s="140" t="s">
        <v>1196</v>
      </c>
      <c r="B484" s="140" t="s">
        <v>1197</v>
      </c>
      <c r="C484" s="140" t="s">
        <v>734</v>
      </c>
      <c r="D484" s="140" t="s">
        <v>735</v>
      </c>
      <c r="E484" s="140" t="s">
        <v>1399</v>
      </c>
      <c r="F484" s="140" t="s">
        <v>1400</v>
      </c>
      <c r="G484" s="141">
        <v>164</v>
      </c>
      <c r="H484" s="140" t="s">
        <v>1399</v>
      </c>
      <c r="I484" s="84" t="s">
        <v>1408</v>
      </c>
      <c r="J484" s="84">
        <v>42643</v>
      </c>
      <c r="K484" s="84" t="s">
        <v>1409</v>
      </c>
    </row>
    <row r="485" spans="1:11" x14ac:dyDescent="0.65">
      <c r="A485" s="140" t="s">
        <v>1198</v>
      </c>
      <c r="B485" s="140" t="s">
        <v>1199</v>
      </c>
      <c r="C485" s="140" t="s">
        <v>734</v>
      </c>
      <c r="D485" s="140" t="s">
        <v>735</v>
      </c>
      <c r="E485" s="140" t="s">
        <v>1399</v>
      </c>
      <c r="F485" s="140" t="s">
        <v>1400</v>
      </c>
      <c r="G485" s="141">
        <v>164</v>
      </c>
      <c r="H485" s="140" t="s">
        <v>1399</v>
      </c>
      <c r="I485" s="84" t="s">
        <v>1408</v>
      </c>
      <c r="J485" s="84">
        <v>42643</v>
      </c>
      <c r="K485" s="84" t="s">
        <v>1409</v>
      </c>
    </row>
    <row r="486" spans="1:11" x14ac:dyDescent="0.65">
      <c r="A486" s="140" t="s">
        <v>1200</v>
      </c>
      <c r="B486" s="140" t="s">
        <v>1201</v>
      </c>
      <c r="C486" s="140" t="s">
        <v>734</v>
      </c>
      <c r="D486" s="140" t="s">
        <v>735</v>
      </c>
      <c r="E486" s="140" t="s">
        <v>1399</v>
      </c>
      <c r="F486" s="140" t="s">
        <v>1400</v>
      </c>
      <c r="G486" s="141">
        <v>164</v>
      </c>
      <c r="H486" s="140" t="s">
        <v>1399</v>
      </c>
      <c r="I486" s="84" t="s">
        <v>1408</v>
      </c>
      <c r="J486" s="84">
        <v>42643</v>
      </c>
      <c r="K486" s="84" t="s">
        <v>1409</v>
      </c>
    </row>
    <row r="487" spans="1:11" x14ac:dyDescent="0.65">
      <c r="A487" s="140" t="s">
        <v>1202</v>
      </c>
      <c r="B487" s="140" t="s">
        <v>1203</v>
      </c>
      <c r="C487" s="140" t="s">
        <v>734</v>
      </c>
      <c r="D487" s="140" t="s">
        <v>735</v>
      </c>
      <c r="E487" s="140" t="s">
        <v>1399</v>
      </c>
      <c r="F487" s="140" t="s">
        <v>1400</v>
      </c>
      <c r="G487" s="141">
        <v>164</v>
      </c>
      <c r="H487" s="140" t="s">
        <v>1399</v>
      </c>
      <c r="I487" s="84" t="s">
        <v>1408</v>
      </c>
      <c r="J487" s="84">
        <v>42643</v>
      </c>
      <c r="K487" s="84" t="s">
        <v>1409</v>
      </c>
    </row>
    <row r="488" spans="1:11" x14ac:dyDescent="0.65">
      <c r="A488" s="140" t="s">
        <v>1204</v>
      </c>
      <c r="B488" s="140" t="s">
        <v>1205</v>
      </c>
      <c r="C488" s="140" t="s">
        <v>734</v>
      </c>
      <c r="D488" s="140" t="s">
        <v>735</v>
      </c>
      <c r="E488" s="140" t="s">
        <v>1399</v>
      </c>
      <c r="F488" s="140" t="s">
        <v>1400</v>
      </c>
      <c r="G488" s="141">
        <v>164</v>
      </c>
      <c r="H488" s="140" t="s">
        <v>1399</v>
      </c>
      <c r="I488" s="84" t="s">
        <v>1408</v>
      </c>
      <c r="J488" s="84">
        <v>42643</v>
      </c>
      <c r="K488" s="84" t="s">
        <v>1409</v>
      </c>
    </row>
    <row r="489" spans="1:11" x14ac:dyDescent="0.65">
      <c r="A489" s="140" t="s">
        <v>530</v>
      </c>
      <c r="B489" s="140" t="s">
        <v>1515</v>
      </c>
      <c r="C489" s="140" t="s">
        <v>734</v>
      </c>
      <c r="D489" s="140" t="s">
        <v>735</v>
      </c>
      <c r="E489" s="140" t="s">
        <v>1399</v>
      </c>
      <c r="F489" s="140" t="s">
        <v>1400</v>
      </c>
      <c r="G489" s="141">
        <v>164</v>
      </c>
      <c r="H489" s="140" t="s">
        <v>1399</v>
      </c>
      <c r="I489" s="84" t="s">
        <v>1410</v>
      </c>
      <c r="K489" s="84" t="s">
        <v>1409</v>
      </c>
    </row>
    <row r="490" spans="1:11" x14ac:dyDescent="0.65">
      <c r="A490" s="140" t="s">
        <v>531</v>
      </c>
      <c r="B490" s="140" t="s">
        <v>1516</v>
      </c>
      <c r="C490" s="140" t="s">
        <v>734</v>
      </c>
      <c r="D490" s="140" t="s">
        <v>735</v>
      </c>
      <c r="E490" s="140" t="s">
        <v>1399</v>
      </c>
      <c r="F490" s="140" t="s">
        <v>1400</v>
      </c>
      <c r="G490" s="141">
        <v>164</v>
      </c>
      <c r="H490" s="140" t="s">
        <v>1399</v>
      </c>
      <c r="I490" s="84" t="s">
        <v>1410</v>
      </c>
      <c r="K490" s="84" t="s">
        <v>1409</v>
      </c>
    </row>
    <row r="491" spans="1:11" x14ac:dyDescent="0.65">
      <c r="A491" s="140" t="s">
        <v>982</v>
      </c>
      <c r="B491" s="140" t="s">
        <v>983</v>
      </c>
      <c r="C491" s="140" t="s">
        <v>734</v>
      </c>
      <c r="D491" s="140" t="s">
        <v>735</v>
      </c>
      <c r="E491" s="140" t="s">
        <v>1399</v>
      </c>
      <c r="F491" s="140" t="s">
        <v>1400</v>
      </c>
      <c r="G491" s="141">
        <v>164</v>
      </c>
      <c r="H491" s="140" t="s">
        <v>1399</v>
      </c>
      <c r="I491" s="84" t="s">
        <v>1410</v>
      </c>
      <c r="K491" s="84" t="s">
        <v>1412</v>
      </c>
    </row>
    <row r="492" spans="1:11" x14ac:dyDescent="0.65">
      <c r="A492" s="140" t="s">
        <v>532</v>
      </c>
      <c r="B492" s="140" t="s">
        <v>1517</v>
      </c>
      <c r="C492" s="140" t="s">
        <v>734</v>
      </c>
      <c r="D492" s="140" t="s">
        <v>735</v>
      </c>
      <c r="E492" s="140" t="s">
        <v>1399</v>
      </c>
      <c r="F492" s="140" t="s">
        <v>1400</v>
      </c>
      <c r="G492" s="141">
        <v>164</v>
      </c>
      <c r="H492" s="140" t="s">
        <v>1399</v>
      </c>
      <c r="I492" s="84" t="s">
        <v>1410</v>
      </c>
      <c r="K492" s="84" t="s">
        <v>1409</v>
      </c>
    </row>
    <row r="493" spans="1:11" x14ac:dyDescent="0.65">
      <c r="A493" s="140" t="s">
        <v>533</v>
      </c>
      <c r="B493" s="140" t="s">
        <v>1518</v>
      </c>
      <c r="C493" s="140" t="s">
        <v>734</v>
      </c>
      <c r="D493" s="140" t="s">
        <v>735</v>
      </c>
      <c r="E493" s="140" t="s">
        <v>1399</v>
      </c>
      <c r="F493" s="140" t="s">
        <v>1400</v>
      </c>
      <c r="G493" s="141">
        <v>164</v>
      </c>
      <c r="H493" s="140" t="s">
        <v>1399</v>
      </c>
      <c r="I493" s="84" t="s">
        <v>1410</v>
      </c>
      <c r="K493" s="84" t="s">
        <v>1409</v>
      </c>
    </row>
    <row r="494" spans="1:11" x14ac:dyDescent="0.65">
      <c r="A494" s="140" t="s">
        <v>1206</v>
      </c>
      <c r="B494" s="140" t="s">
        <v>1207</v>
      </c>
      <c r="C494" s="140" t="s">
        <v>734</v>
      </c>
      <c r="D494" s="140" t="s">
        <v>735</v>
      </c>
      <c r="E494" s="140" t="s">
        <v>1399</v>
      </c>
      <c r="F494" s="140" t="s">
        <v>1400</v>
      </c>
      <c r="G494" s="141">
        <v>164</v>
      </c>
      <c r="H494" s="140" t="s">
        <v>1399</v>
      </c>
      <c r="I494" s="84" t="s">
        <v>1408</v>
      </c>
      <c r="J494" s="84">
        <v>42643</v>
      </c>
      <c r="K494" s="84" t="s">
        <v>1409</v>
      </c>
    </row>
    <row r="495" spans="1:11" x14ac:dyDescent="0.65">
      <c r="A495" s="140" t="s">
        <v>534</v>
      </c>
      <c r="B495" s="140" t="s">
        <v>1519</v>
      </c>
      <c r="C495" s="140" t="s">
        <v>734</v>
      </c>
      <c r="D495" s="140" t="s">
        <v>735</v>
      </c>
      <c r="E495" s="140" t="s">
        <v>1399</v>
      </c>
      <c r="F495" s="140" t="s">
        <v>1400</v>
      </c>
      <c r="G495" s="141">
        <v>164</v>
      </c>
      <c r="H495" s="140" t="s">
        <v>1399</v>
      </c>
      <c r="I495" s="84" t="s">
        <v>1410</v>
      </c>
      <c r="K495" s="84" t="s">
        <v>1409</v>
      </c>
    </row>
    <row r="496" spans="1:11" x14ac:dyDescent="0.65">
      <c r="A496" s="140" t="s">
        <v>1208</v>
      </c>
      <c r="B496" s="140" t="s">
        <v>1209</v>
      </c>
      <c r="C496" s="140" t="s">
        <v>734</v>
      </c>
      <c r="D496" s="140" t="s">
        <v>735</v>
      </c>
      <c r="E496" s="140" t="s">
        <v>1399</v>
      </c>
      <c r="F496" s="140" t="s">
        <v>1400</v>
      </c>
      <c r="G496" s="141">
        <v>164</v>
      </c>
      <c r="H496" s="140" t="s">
        <v>1399</v>
      </c>
      <c r="I496" s="84" t="s">
        <v>1408</v>
      </c>
      <c r="J496" s="84">
        <v>42643</v>
      </c>
      <c r="K496" s="84" t="s">
        <v>1409</v>
      </c>
    </row>
    <row r="497" spans="1:11" x14ac:dyDescent="0.65">
      <c r="A497" s="140" t="s">
        <v>535</v>
      </c>
      <c r="B497" s="140" t="s">
        <v>1520</v>
      </c>
      <c r="C497" s="140" t="s">
        <v>734</v>
      </c>
      <c r="D497" s="140" t="s">
        <v>735</v>
      </c>
      <c r="E497" s="140" t="s">
        <v>1399</v>
      </c>
      <c r="F497" s="140" t="s">
        <v>1400</v>
      </c>
      <c r="G497" s="141">
        <v>164</v>
      </c>
      <c r="H497" s="140" t="s">
        <v>1399</v>
      </c>
      <c r="I497" s="84" t="s">
        <v>1410</v>
      </c>
      <c r="K497" s="84" t="s">
        <v>1409</v>
      </c>
    </row>
    <row r="498" spans="1:11" x14ac:dyDescent="0.65">
      <c r="A498" s="140" t="s">
        <v>536</v>
      </c>
      <c r="B498" s="140" t="s">
        <v>1521</v>
      </c>
      <c r="C498" s="140" t="s">
        <v>734</v>
      </c>
      <c r="D498" s="140" t="s">
        <v>735</v>
      </c>
      <c r="E498" s="140" t="s">
        <v>1399</v>
      </c>
      <c r="F498" s="140" t="s">
        <v>1400</v>
      </c>
      <c r="G498" s="141">
        <v>164</v>
      </c>
      <c r="H498" s="140" t="s">
        <v>1399</v>
      </c>
      <c r="I498" s="84" t="s">
        <v>1410</v>
      </c>
      <c r="K498" s="84" t="s">
        <v>1409</v>
      </c>
    </row>
    <row r="499" spans="1:11" x14ac:dyDescent="0.65">
      <c r="A499" s="140" t="s">
        <v>537</v>
      </c>
      <c r="B499" s="140" t="s">
        <v>1522</v>
      </c>
      <c r="C499" s="140" t="s">
        <v>734</v>
      </c>
      <c r="D499" s="140" t="s">
        <v>735</v>
      </c>
      <c r="E499" s="140" t="s">
        <v>1399</v>
      </c>
      <c r="F499" s="140" t="s">
        <v>1400</v>
      </c>
      <c r="G499" s="141">
        <v>164</v>
      </c>
      <c r="H499" s="140" t="s">
        <v>1399</v>
      </c>
      <c r="I499" s="84" t="s">
        <v>1410</v>
      </c>
      <c r="K499" s="84" t="s">
        <v>1409</v>
      </c>
    </row>
    <row r="500" spans="1:11" x14ac:dyDescent="0.65">
      <c r="A500" s="140" t="s">
        <v>538</v>
      </c>
      <c r="B500" s="140" t="s">
        <v>1523</v>
      </c>
      <c r="C500" s="140" t="s">
        <v>734</v>
      </c>
      <c r="D500" s="140" t="s">
        <v>735</v>
      </c>
      <c r="E500" s="140" t="s">
        <v>1399</v>
      </c>
      <c r="F500" s="140" t="s">
        <v>1400</v>
      </c>
      <c r="G500" s="141">
        <v>164</v>
      </c>
      <c r="H500" s="140" t="s">
        <v>1399</v>
      </c>
      <c r="I500" s="84" t="s">
        <v>1410</v>
      </c>
      <c r="K500" s="84" t="s">
        <v>1409</v>
      </c>
    </row>
    <row r="501" spans="1:11" x14ac:dyDescent="0.65">
      <c r="A501" s="140" t="s">
        <v>1210</v>
      </c>
      <c r="B501" s="140" t="s">
        <v>1211</v>
      </c>
      <c r="C501" s="140" t="s">
        <v>734</v>
      </c>
      <c r="D501" s="140" t="s">
        <v>735</v>
      </c>
      <c r="E501" s="140" t="s">
        <v>1399</v>
      </c>
      <c r="F501" s="140" t="s">
        <v>1400</v>
      </c>
      <c r="G501" s="141">
        <v>164</v>
      </c>
      <c r="H501" s="140" t="s">
        <v>1399</v>
      </c>
      <c r="I501" s="84" t="s">
        <v>1408</v>
      </c>
      <c r="J501" s="84">
        <v>42643</v>
      </c>
      <c r="K501" s="84" t="s">
        <v>1409</v>
      </c>
    </row>
    <row r="502" spans="1:11" x14ac:dyDescent="0.65">
      <c r="A502" s="140" t="s">
        <v>1212</v>
      </c>
      <c r="B502" s="140" t="s">
        <v>1213</v>
      </c>
      <c r="C502" s="140" t="s">
        <v>734</v>
      </c>
      <c r="D502" s="140" t="s">
        <v>735</v>
      </c>
      <c r="E502" s="140" t="s">
        <v>1399</v>
      </c>
      <c r="F502" s="140" t="s">
        <v>1400</v>
      </c>
      <c r="G502" s="141">
        <v>164</v>
      </c>
      <c r="H502" s="140" t="s">
        <v>1399</v>
      </c>
      <c r="I502" s="84" t="s">
        <v>1408</v>
      </c>
      <c r="J502" s="84">
        <v>42643</v>
      </c>
      <c r="K502" s="84" t="s">
        <v>1409</v>
      </c>
    </row>
    <row r="503" spans="1:11" x14ac:dyDescent="0.65">
      <c r="A503" s="140" t="s">
        <v>1214</v>
      </c>
      <c r="B503" s="140" t="s">
        <v>1215</v>
      </c>
      <c r="C503" s="140" t="s">
        <v>734</v>
      </c>
      <c r="D503" s="140" t="s">
        <v>735</v>
      </c>
      <c r="E503" s="140" t="s">
        <v>1399</v>
      </c>
      <c r="F503" s="140" t="s">
        <v>1400</v>
      </c>
      <c r="G503" s="141">
        <v>164</v>
      </c>
      <c r="H503" s="140" t="s">
        <v>1399</v>
      </c>
      <c r="I503" s="84" t="s">
        <v>1408</v>
      </c>
      <c r="J503" s="84">
        <v>42643</v>
      </c>
      <c r="K503" s="84" t="s">
        <v>1409</v>
      </c>
    </row>
    <row r="504" spans="1:11" x14ac:dyDescent="0.65">
      <c r="A504" s="140" t="s">
        <v>1216</v>
      </c>
      <c r="B504" s="140" t="s">
        <v>1217</v>
      </c>
      <c r="C504" s="140" t="s">
        <v>734</v>
      </c>
      <c r="D504" s="140" t="s">
        <v>735</v>
      </c>
      <c r="E504" s="140" t="s">
        <v>1399</v>
      </c>
      <c r="F504" s="140" t="s">
        <v>1400</v>
      </c>
      <c r="G504" s="141">
        <v>164</v>
      </c>
      <c r="H504" s="140" t="s">
        <v>1399</v>
      </c>
      <c r="I504" s="84" t="s">
        <v>1408</v>
      </c>
      <c r="J504" s="84">
        <v>42643</v>
      </c>
      <c r="K504" s="84" t="s">
        <v>1409</v>
      </c>
    </row>
    <row r="505" spans="1:11" x14ac:dyDescent="0.65">
      <c r="A505" s="140" t="s">
        <v>1218</v>
      </c>
      <c r="B505" s="140" t="s">
        <v>1219</v>
      </c>
      <c r="C505" s="140" t="s">
        <v>734</v>
      </c>
      <c r="D505" s="140" t="s">
        <v>735</v>
      </c>
      <c r="E505" s="140" t="s">
        <v>1399</v>
      </c>
      <c r="F505" s="140" t="s">
        <v>1400</v>
      </c>
      <c r="G505" s="141">
        <v>164</v>
      </c>
      <c r="H505" s="140" t="s">
        <v>1399</v>
      </c>
      <c r="I505" s="84" t="s">
        <v>1408</v>
      </c>
      <c r="J505" s="84">
        <v>42643</v>
      </c>
      <c r="K505" s="84" t="s">
        <v>1409</v>
      </c>
    </row>
    <row r="506" spans="1:11" x14ac:dyDescent="0.65">
      <c r="A506" s="140" t="s">
        <v>1220</v>
      </c>
      <c r="B506" s="140" t="s">
        <v>1221</v>
      </c>
      <c r="C506" s="140" t="s">
        <v>734</v>
      </c>
      <c r="D506" s="140" t="s">
        <v>735</v>
      </c>
      <c r="E506" s="140" t="s">
        <v>1399</v>
      </c>
      <c r="F506" s="140" t="s">
        <v>1400</v>
      </c>
      <c r="G506" s="141">
        <v>164</v>
      </c>
      <c r="H506" s="140" t="s">
        <v>1399</v>
      </c>
      <c r="I506" s="84" t="s">
        <v>1408</v>
      </c>
      <c r="J506" s="84">
        <v>42643</v>
      </c>
      <c r="K506" s="84" t="s">
        <v>1409</v>
      </c>
    </row>
    <row r="507" spans="1:11" x14ac:dyDescent="0.65">
      <c r="A507" s="140" t="s">
        <v>539</v>
      </c>
      <c r="B507" s="140" t="s">
        <v>1524</v>
      </c>
      <c r="C507" s="140" t="s">
        <v>734</v>
      </c>
      <c r="D507" s="140" t="s">
        <v>735</v>
      </c>
      <c r="E507" s="140" t="s">
        <v>1399</v>
      </c>
      <c r="F507" s="140" t="s">
        <v>1400</v>
      </c>
      <c r="G507" s="141">
        <v>164</v>
      </c>
      <c r="H507" s="140" t="s">
        <v>1399</v>
      </c>
      <c r="I507" s="84" t="s">
        <v>1410</v>
      </c>
      <c r="K507" s="84" t="s">
        <v>1409</v>
      </c>
    </row>
    <row r="508" spans="1:11" x14ac:dyDescent="0.65">
      <c r="A508" s="140" t="s">
        <v>1222</v>
      </c>
      <c r="B508" s="140" t="s">
        <v>1223</v>
      </c>
      <c r="C508" s="140" t="s">
        <v>734</v>
      </c>
      <c r="D508" s="140" t="s">
        <v>735</v>
      </c>
      <c r="E508" s="140" t="s">
        <v>1399</v>
      </c>
      <c r="F508" s="140" t="s">
        <v>1400</v>
      </c>
      <c r="G508" s="141">
        <v>164</v>
      </c>
      <c r="H508" s="140" t="s">
        <v>1399</v>
      </c>
      <c r="I508" s="84" t="s">
        <v>1408</v>
      </c>
      <c r="J508" s="84">
        <v>42643</v>
      </c>
      <c r="K508" s="84" t="s">
        <v>1409</v>
      </c>
    </row>
    <row r="509" spans="1:11" x14ac:dyDescent="0.65">
      <c r="A509" s="140" t="s">
        <v>1224</v>
      </c>
      <c r="B509" s="140" t="s">
        <v>1225</v>
      </c>
      <c r="C509" s="140" t="s">
        <v>734</v>
      </c>
      <c r="D509" s="140" t="s">
        <v>735</v>
      </c>
      <c r="E509" s="140" t="s">
        <v>1399</v>
      </c>
      <c r="F509" s="140" t="s">
        <v>1400</v>
      </c>
      <c r="G509" s="141">
        <v>164</v>
      </c>
      <c r="H509" s="140" t="s">
        <v>1399</v>
      </c>
      <c r="I509" s="84" t="s">
        <v>1408</v>
      </c>
      <c r="J509" s="84">
        <v>42643</v>
      </c>
      <c r="K509" s="84" t="s">
        <v>1409</v>
      </c>
    </row>
    <row r="510" spans="1:11" x14ac:dyDescent="0.65">
      <c r="A510" s="140" t="s">
        <v>540</v>
      </c>
      <c r="B510" s="140" t="s">
        <v>1525</v>
      </c>
      <c r="C510" s="140" t="s">
        <v>734</v>
      </c>
      <c r="D510" s="140" t="s">
        <v>735</v>
      </c>
      <c r="E510" s="140" t="s">
        <v>1399</v>
      </c>
      <c r="F510" s="140" t="s">
        <v>1400</v>
      </c>
      <c r="G510" s="141">
        <v>164</v>
      </c>
      <c r="H510" s="140" t="s">
        <v>1399</v>
      </c>
      <c r="I510" s="84" t="s">
        <v>1410</v>
      </c>
      <c r="K510" s="84" t="s">
        <v>1409</v>
      </c>
    </row>
    <row r="511" spans="1:11" x14ac:dyDescent="0.65">
      <c r="A511" s="140" t="s">
        <v>541</v>
      </c>
      <c r="B511" s="140" t="s">
        <v>1526</v>
      </c>
      <c r="C511" s="140" t="s">
        <v>734</v>
      </c>
      <c r="D511" s="140" t="s">
        <v>735</v>
      </c>
      <c r="E511" s="140" t="s">
        <v>1399</v>
      </c>
      <c r="F511" s="140" t="s">
        <v>1400</v>
      </c>
      <c r="G511" s="141">
        <v>164</v>
      </c>
      <c r="H511" s="140" t="s">
        <v>1399</v>
      </c>
      <c r="I511" s="84" t="s">
        <v>1410</v>
      </c>
      <c r="K511" s="84" t="s">
        <v>1409</v>
      </c>
    </row>
    <row r="512" spans="1:11" x14ac:dyDescent="0.65">
      <c r="A512" s="140" t="s">
        <v>542</v>
      </c>
      <c r="B512" s="140" t="s">
        <v>543</v>
      </c>
      <c r="C512" s="140" t="s">
        <v>734</v>
      </c>
      <c r="D512" s="140" t="s">
        <v>735</v>
      </c>
      <c r="E512" s="140" t="s">
        <v>1399</v>
      </c>
      <c r="F512" s="140" t="s">
        <v>1400</v>
      </c>
      <c r="G512" s="141">
        <v>164</v>
      </c>
      <c r="H512" s="140" t="s">
        <v>1399</v>
      </c>
      <c r="I512" s="84" t="s">
        <v>1410</v>
      </c>
      <c r="K512" s="84" t="s">
        <v>1409</v>
      </c>
    </row>
    <row r="513" spans="1:11" x14ac:dyDescent="0.65">
      <c r="A513" s="140" t="s">
        <v>1226</v>
      </c>
      <c r="B513" s="140" t="s">
        <v>1227</v>
      </c>
      <c r="C513" s="140" t="s">
        <v>734</v>
      </c>
      <c r="D513" s="140" t="s">
        <v>735</v>
      </c>
      <c r="E513" s="140" t="s">
        <v>1399</v>
      </c>
      <c r="F513" s="140" t="s">
        <v>1400</v>
      </c>
      <c r="G513" s="141">
        <v>164</v>
      </c>
      <c r="H513" s="140" t="s">
        <v>1399</v>
      </c>
      <c r="I513" s="84" t="s">
        <v>1408</v>
      </c>
      <c r="J513" s="84">
        <v>42643</v>
      </c>
      <c r="K513" s="84" t="s">
        <v>1409</v>
      </c>
    </row>
    <row r="514" spans="1:11" x14ac:dyDescent="0.65">
      <c r="A514" s="140" t="s">
        <v>544</v>
      </c>
      <c r="B514" s="140" t="s">
        <v>545</v>
      </c>
      <c r="C514" s="140" t="s">
        <v>734</v>
      </c>
      <c r="D514" s="140" t="s">
        <v>735</v>
      </c>
      <c r="E514" s="140" t="s">
        <v>1399</v>
      </c>
      <c r="F514" s="140" t="s">
        <v>1400</v>
      </c>
      <c r="G514" s="141">
        <v>164</v>
      </c>
      <c r="H514" s="140" t="s">
        <v>1399</v>
      </c>
      <c r="I514" s="84" t="s">
        <v>1410</v>
      </c>
      <c r="K514" s="84" t="s">
        <v>1409</v>
      </c>
    </row>
    <row r="515" spans="1:11" x14ac:dyDescent="0.65">
      <c r="A515" s="140" t="s">
        <v>1228</v>
      </c>
      <c r="B515" s="140" t="s">
        <v>1229</v>
      </c>
      <c r="C515" s="140" t="s">
        <v>734</v>
      </c>
      <c r="D515" s="140" t="s">
        <v>735</v>
      </c>
      <c r="E515" s="140" t="s">
        <v>1399</v>
      </c>
      <c r="F515" s="140" t="s">
        <v>1400</v>
      </c>
      <c r="G515" s="141">
        <v>164</v>
      </c>
      <c r="H515" s="140" t="s">
        <v>1399</v>
      </c>
      <c r="I515" s="84" t="s">
        <v>1408</v>
      </c>
      <c r="J515" s="84">
        <v>42643</v>
      </c>
      <c r="K515" s="84" t="s">
        <v>1409</v>
      </c>
    </row>
    <row r="516" spans="1:11" x14ac:dyDescent="0.65">
      <c r="A516" s="140" t="s">
        <v>1230</v>
      </c>
      <c r="B516" s="140" t="s">
        <v>1231</v>
      </c>
      <c r="C516" s="140" t="s">
        <v>734</v>
      </c>
      <c r="D516" s="140" t="s">
        <v>735</v>
      </c>
      <c r="E516" s="140" t="s">
        <v>1399</v>
      </c>
      <c r="F516" s="140" t="s">
        <v>1400</v>
      </c>
      <c r="G516" s="141">
        <v>164</v>
      </c>
      <c r="H516" s="140" t="s">
        <v>1399</v>
      </c>
      <c r="I516" s="84" t="s">
        <v>1408</v>
      </c>
      <c r="J516" s="84">
        <v>42643</v>
      </c>
      <c r="K516" s="84" t="s">
        <v>1409</v>
      </c>
    </row>
    <row r="517" spans="1:11" x14ac:dyDescent="0.65">
      <c r="A517" s="140" t="s">
        <v>1232</v>
      </c>
      <c r="B517" s="140" t="s">
        <v>1233</v>
      </c>
      <c r="C517" s="140" t="s">
        <v>734</v>
      </c>
      <c r="D517" s="140" t="s">
        <v>735</v>
      </c>
      <c r="E517" s="140" t="s">
        <v>1399</v>
      </c>
      <c r="F517" s="140" t="s">
        <v>1400</v>
      </c>
      <c r="G517" s="141">
        <v>164</v>
      </c>
      <c r="H517" s="140" t="s">
        <v>1399</v>
      </c>
      <c r="I517" s="84" t="s">
        <v>1408</v>
      </c>
      <c r="J517" s="84">
        <v>42643</v>
      </c>
      <c r="K517" s="84" t="s">
        <v>1409</v>
      </c>
    </row>
    <row r="518" spans="1:11" x14ac:dyDescent="0.65">
      <c r="A518" s="140" t="s">
        <v>1234</v>
      </c>
      <c r="B518" s="140" t="s">
        <v>1235</v>
      </c>
      <c r="C518" s="140" t="s">
        <v>734</v>
      </c>
      <c r="D518" s="140" t="s">
        <v>735</v>
      </c>
      <c r="E518" s="140" t="s">
        <v>1399</v>
      </c>
      <c r="F518" s="140" t="s">
        <v>1400</v>
      </c>
      <c r="G518" s="141">
        <v>164</v>
      </c>
      <c r="H518" s="140" t="s">
        <v>1399</v>
      </c>
      <c r="I518" s="84" t="s">
        <v>1408</v>
      </c>
      <c r="J518" s="84">
        <v>42643</v>
      </c>
      <c r="K518" s="84" t="s">
        <v>1409</v>
      </c>
    </row>
    <row r="519" spans="1:11" x14ac:dyDescent="0.65">
      <c r="A519" s="140" t="s">
        <v>1236</v>
      </c>
      <c r="B519" s="140" t="s">
        <v>1237</v>
      </c>
      <c r="C519" s="140" t="s">
        <v>734</v>
      </c>
      <c r="D519" s="140" t="s">
        <v>735</v>
      </c>
      <c r="E519" s="140" t="s">
        <v>1399</v>
      </c>
      <c r="F519" s="140" t="s">
        <v>1400</v>
      </c>
      <c r="G519" s="141">
        <v>164</v>
      </c>
      <c r="H519" s="140" t="s">
        <v>1399</v>
      </c>
      <c r="I519" s="84" t="s">
        <v>1408</v>
      </c>
      <c r="J519" s="84">
        <v>42643</v>
      </c>
      <c r="K519" s="84" t="s">
        <v>1409</v>
      </c>
    </row>
    <row r="520" spans="1:11" x14ac:dyDescent="0.65">
      <c r="A520" s="140" t="s">
        <v>1238</v>
      </c>
      <c r="B520" s="140" t="s">
        <v>1239</v>
      </c>
      <c r="C520" s="140" t="s">
        <v>734</v>
      </c>
      <c r="D520" s="140" t="s">
        <v>735</v>
      </c>
      <c r="E520" s="140" t="s">
        <v>1399</v>
      </c>
      <c r="F520" s="140" t="s">
        <v>1400</v>
      </c>
      <c r="G520" s="141">
        <v>164</v>
      </c>
      <c r="H520" s="140" t="s">
        <v>1399</v>
      </c>
      <c r="I520" s="84" t="s">
        <v>1408</v>
      </c>
      <c r="J520" s="84">
        <v>42643</v>
      </c>
      <c r="K520" s="84" t="s">
        <v>1409</v>
      </c>
    </row>
    <row r="521" spans="1:11" x14ac:dyDescent="0.65">
      <c r="A521" s="140" t="s">
        <v>1240</v>
      </c>
      <c r="B521" s="140" t="s">
        <v>1241</v>
      </c>
      <c r="C521" s="140" t="s">
        <v>734</v>
      </c>
      <c r="D521" s="140" t="s">
        <v>735</v>
      </c>
      <c r="E521" s="140" t="s">
        <v>1399</v>
      </c>
      <c r="F521" s="140" t="s">
        <v>1400</v>
      </c>
      <c r="G521" s="141">
        <v>164</v>
      </c>
      <c r="H521" s="140" t="s">
        <v>1399</v>
      </c>
      <c r="I521" s="84" t="s">
        <v>1408</v>
      </c>
      <c r="J521" s="84">
        <v>42643</v>
      </c>
      <c r="K521" s="84" t="s">
        <v>1409</v>
      </c>
    </row>
    <row r="522" spans="1:11" x14ac:dyDescent="0.65">
      <c r="A522" s="140" t="s">
        <v>1242</v>
      </c>
      <c r="B522" s="140" t="s">
        <v>1243</v>
      </c>
      <c r="C522" s="140" t="s">
        <v>734</v>
      </c>
      <c r="D522" s="140" t="s">
        <v>735</v>
      </c>
      <c r="E522" s="140" t="s">
        <v>1399</v>
      </c>
      <c r="F522" s="140" t="s">
        <v>1400</v>
      </c>
      <c r="G522" s="141">
        <v>164</v>
      </c>
      <c r="H522" s="140" t="s">
        <v>1399</v>
      </c>
      <c r="I522" s="84" t="s">
        <v>1408</v>
      </c>
      <c r="J522" s="84">
        <v>42643</v>
      </c>
      <c r="K522" s="84" t="s">
        <v>1409</v>
      </c>
    </row>
    <row r="523" spans="1:11" x14ac:dyDescent="0.65">
      <c r="A523" s="140" t="s">
        <v>546</v>
      </c>
      <c r="B523" s="140" t="s">
        <v>1527</v>
      </c>
      <c r="C523" s="140" t="s">
        <v>734</v>
      </c>
      <c r="D523" s="140" t="s">
        <v>735</v>
      </c>
      <c r="E523" s="140" t="s">
        <v>1399</v>
      </c>
      <c r="F523" s="140" t="s">
        <v>1400</v>
      </c>
      <c r="G523" s="141">
        <v>164</v>
      </c>
      <c r="H523" s="140" t="s">
        <v>1399</v>
      </c>
      <c r="I523" s="84" t="s">
        <v>1410</v>
      </c>
      <c r="K523" s="84" t="s">
        <v>1409</v>
      </c>
    </row>
    <row r="524" spans="1:11" x14ac:dyDescent="0.65">
      <c r="A524" s="140" t="s">
        <v>547</v>
      </c>
      <c r="B524" s="140" t="s">
        <v>1528</v>
      </c>
      <c r="C524" s="140" t="s">
        <v>734</v>
      </c>
      <c r="D524" s="140" t="s">
        <v>735</v>
      </c>
      <c r="E524" s="140" t="s">
        <v>1399</v>
      </c>
      <c r="F524" s="140" t="s">
        <v>1400</v>
      </c>
      <c r="G524" s="141">
        <v>164</v>
      </c>
      <c r="H524" s="140" t="s">
        <v>1399</v>
      </c>
      <c r="I524" s="84" t="s">
        <v>1410</v>
      </c>
      <c r="K524" s="84" t="s">
        <v>1409</v>
      </c>
    </row>
    <row r="525" spans="1:11" x14ac:dyDescent="0.65">
      <c r="A525" s="140" t="s">
        <v>984</v>
      </c>
      <c r="B525" s="140" t="s">
        <v>985</v>
      </c>
      <c r="C525" s="140" t="s">
        <v>734</v>
      </c>
      <c r="D525" s="140" t="s">
        <v>735</v>
      </c>
      <c r="E525" s="140" t="s">
        <v>1399</v>
      </c>
      <c r="F525" s="140" t="s">
        <v>1400</v>
      </c>
      <c r="G525" s="141">
        <v>164</v>
      </c>
      <c r="H525" s="140" t="s">
        <v>1399</v>
      </c>
      <c r="I525" s="84" t="s">
        <v>1410</v>
      </c>
      <c r="K525" s="84" t="s">
        <v>1412</v>
      </c>
    </row>
    <row r="526" spans="1:11" x14ac:dyDescent="0.65">
      <c r="A526" s="140" t="s">
        <v>1244</v>
      </c>
      <c r="B526" s="140" t="s">
        <v>1245</v>
      </c>
      <c r="C526" s="140" t="s">
        <v>734</v>
      </c>
      <c r="D526" s="140" t="s">
        <v>735</v>
      </c>
      <c r="E526" s="140" t="s">
        <v>1399</v>
      </c>
      <c r="F526" s="140" t="s">
        <v>1400</v>
      </c>
      <c r="G526" s="141">
        <v>164</v>
      </c>
      <c r="H526" s="140" t="s">
        <v>1399</v>
      </c>
      <c r="I526" s="84" t="s">
        <v>1408</v>
      </c>
      <c r="J526" s="84">
        <v>42643</v>
      </c>
      <c r="K526" s="84" t="s">
        <v>1409</v>
      </c>
    </row>
    <row r="527" spans="1:11" x14ac:dyDescent="0.65">
      <c r="A527" s="140" t="s">
        <v>1246</v>
      </c>
      <c r="B527" s="140" t="s">
        <v>1247</v>
      </c>
      <c r="C527" s="140" t="s">
        <v>734</v>
      </c>
      <c r="D527" s="140" t="s">
        <v>735</v>
      </c>
      <c r="E527" s="140" t="s">
        <v>1399</v>
      </c>
      <c r="F527" s="140" t="s">
        <v>1400</v>
      </c>
      <c r="G527" s="141">
        <v>164</v>
      </c>
      <c r="H527" s="140" t="s">
        <v>1399</v>
      </c>
      <c r="I527" s="84" t="s">
        <v>1408</v>
      </c>
      <c r="J527" s="84">
        <v>42643</v>
      </c>
      <c r="K527" s="84" t="s">
        <v>1409</v>
      </c>
    </row>
    <row r="528" spans="1:11" x14ac:dyDescent="0.65">
      <c r="A528" s="140" t="s">
        <v>1248</v>
      </c>
      <c r="B528" s="140" t="s">
        <v>1249</v>
      </c>
      <c r="C528" s="140" t="s">
        <v>734</v>
      </c>
      <c r="D528" s="140" t="s">
        <v>735</v>
      </c>
      <c r="E528" s="140" t="s">
        <v>1399</v>
      </c>
      <c r="F528" s="140" t="s">
        <v>1400</v>
      </c>
      <c r="G528" s="141">
        <v>164</v>
      </c>
      <c r="H528" s="140" t="s">
        <v>1399</v>
      </c>
      <c r="I528" s="84" t="s">
        <v>1408</v>
      </c>
      <c r="J528" s="84">
        <v>42643</v>
      </c>
      <c r="K528" s="84" t="s">
        <v>1409</v>
      </c>
    </row>
    <row r="529" spans="1:11" x14ac:dyDescent="0.65">
      <c r="A529" s="140" t="s">
        <v>548</v>
      </c>
      <c r="B529" s="140" t="s">
        <v>1529</v>
      </c>
      <c r="C529" s="140" t="s">
        <v>734</v>
      </c>
      <c r="D529" s="140" t="s">
        <v>735</v>
      </c>
      <c r="E529" s="140" t="s">
        <v>1399</v>
      </c>
      <c r="F529" s="140" t="s">
        <v>1400</v>
      </c>
      <c r="G529" s="141">
        <v>164</v>
      </c>
      <c r="H529" s="140" t="s">
        <v>1399</v>
      </c>
      <c r="I529" s="84" t="s">
        <v>1410</v>
      </c>
      <c r="K529" s="84" t="s">
        <v>1409</v>
      </c>
    </row>
    <row r="530" spans="1:11" x14ac:dyDescent="0.65">
      <c r="A530" s="140" t="s">
        <v>549</v>
      </c>
      <c r="B530" s="140" t="s">
        <v>1530</v>
      </c>
      <c r="C530" s="140" t="s">
        <v>734</v>
      </c>
      <c r="D530" s="140" t="s">
        <v>735</v>
      </c>
      <c r="E530" s="140" t="s">
        <v>1399</v>
      </c>
      <c r="F530" s="140" t="s">
        <v>1400</v>
      </c>
      <c r="G530" s="141">
        <v>164</v>
      </c>
      <c r="H530" s="140" t="s">
        <v>1399</v>
      </c>
      <c r="I530" s="84" t="s">
        <v>1410</v>
      </c>
      <c r="K530" s="84" t="s">
        <v>1409</v>
      </c>
    </row>
    <row r="531" spans="1:11" x14ac:dyDescent="0.65">
      <c r="A531" s="140" t="s">
        <v>550</v>
      </c>
      <c r="B531" s="140" t="s">
        <v>1531</v>
      </c>
      <c r="C531" s="140" t="s">
        <v>734</v>
      </c>
      <c r="D531" s="140" t="s">
        <v>735</v>
      </c>
      <c r="E531" s="140" t="s">
        <v>1399</v>
      </c>
      <c r="F531" s="140" t="s">
        <v>1400</v>
      </c>
      <c r="G531" s="141">
        <v>164</v>
      </c>
      <c r="H531" s="140" t="s">
        <v>1399</v>
      </c>
      <c r="I531" s="84" t="s">
        <v>1410</v>
      </c>
      <c r="K531" s="84" t="s">
        <v>1409</v>
      </c>
    </row>
    <row r="532" spans="1:11" x14ac:dyDescent="0.65">
      <c r="A532" s="140" t="s">
        <v>551</v>
      </c>
      <c r="B532" s="140" t="s">
        <v>1532</v>
      </c>
      <c r="C532" s="140" t="s">
        <v>734</v>
      </c>
      <c r="D532" s="140" t="s">
        <v>735</v>
      </c>
      <c r="E532" s="140" t="s">
        <v>1399</v>
      </c>
      <c r="F532" s="140" t="s">
        <v>1400</v>
      </c>
      <c r="G532" s="141">
        <v>164</v>
      </c>
      <c r="H532" s="140" t="s">
        <v>1399</v>
      </c>
      <c r="I532" s="84" t="s">
        <v>1410</v>
      </c>
      <c r="K532" s="84" t="s">
        <v>1409</v>
      </c>
    </row>
    <row r="533" spans="1:11" x14ac:dyDescent="0.65">
      <c r="A533" s="140" t="s">
        <v>552</v>
      </c>
      <c r="B533" s="140" t="s">
        <v>1533</v>
      </c>
      <c r="C533" s="140" t="s">
        <v>734</v>
      </c>
      <c r="D533" s="140" t="s">
        <v>735</v>
      </c>
      <c r="E533" s="140" t="s">
        <v>1399</v>
      </c>
      <c r="F533" s="140" t="s">
        <v>1400</v>
      </c>
      <c r="G533" s="141">
        <v>164</v>
      </c>
      <c r="H533" s="140" t="s">
        <v>1399</v>
      </c>
      <c r="I533" s="84" t="s">
        <v>1410</v>
      </c>
      <c r="K533" s="84" t="s">
        <v>1409</v>
      </c>
    </row>
    <row r="534" spans="1:11" x14ac:dyDescent="0.65">
      <c r="A534" s="140" t="s">
        <v>553</v>
      </c>
      <c r="B534" s="140" t="s">
        <v>1534</v>
      </c>
      <c r="C534" s="140" t="s">
        <v>734</v>
      </c>
      <c r="D534" s="140" t="s">
        <v>735</v>
      </c>
      <c r="E534" s="140" t="s">
        <v>1399</v>
      </c>
      <c r="F534" s="140" t="s">
        <v>1400</v>
      </c>
      <c r="G534" s="141">
        <v>164</v>
      </c>
      <c r="H534" s="140" t="s">
        <v>1399</v>
      </c>
      <c r="I534" s="84" t="s">
        <v>1410</v>
      </c>
      <c r="K534" s="84" t="s">
        <v>1409</v>
      </c>
    </row>
    <row r="535" spans="1:11" x14ac:dyDescent="0.65">
      <c r="A535" s="140" t="s">
        <v>1250</v>
      </c>
      <c r="B535" s="140" t="s">
        <v>1251</v>
      </c>
      <c r="C535" s="140" t="s">
        <v>734</v>
      </c>
      <c r="D535" s="140" t="s">
        <v>735</v>
      </c>
      <c r="E535" s="140" t="s">
        <v>1399</v>
      </c>
      <c r="F535" s="140" t="s">
        <v>1400</v>
      </c>
      <c r="G535" s="141">
        <v>164</v>
      </c>
      <c r="H535" s="140" t="s">
        <v>1399</v>
      </c>
      <c r="I535" s="84" t="s">
        <v>1408</v>
      </c>
      <c r="J535" s="84">
        <v>42643</v>
      </c>
      <c r="K535" s="84" t="s">
        <v>1409</v>
      </c>
    </row>
    <row r="536" spans="1:11" x14ac:dyDescent="0.65">
      <c r="A536" s="140" t="s">
        <v>1252</v>
      </c>
      <c r="B536" s="140" t="s">
        <v>1253</v>
      </c>
      <c r="C536" s="140" t="s">
        <v>734</v>
      </c>
      <c r="D536" s="140" t="s">
        <v>735</v>
      </c>
      <c r="E536" s="140" t="s">
        <v>1399</v>
      </c>
      <c r="F536" s="140" t="s">
        <v>1400</v>
      </c>
      <c r="G536" s="141">
        <v>164</v>
      </c>
      <c r="H536" s="140" t="s">
        <v>1399</v>
      </c>
      <c r="I536" s="84" t="s">
        <v>1408</v>
      </c>
      <c r="J536" s="84">
        <v>42643</v>
      </c>
      <c r="K536" s="84" t="s">
        <v>1409</v>
      </c>
    </row>
    <row r="537" spans="1:11" x14ac:dyDescent="0.65">
      <c r="A537" s="140" t="s">
        <v>1254</v>
      </c>
      <c r="B537" s="140" t="s">
        <v>1255</v>
      </c>
      <c r="C537" s="140" t="s">
        <v>734</v>
      </c>
      <c r="D537" s="140" t="s">
        <v>735</v>
      </c>
      <c r="E537" s="140" t="s">
        <v>1399</v>
      </c>
      <c r="F537" s="140" t="s">
        <v>1400</v>
      </c>
      <c r="G537" s="141">
        <v>164</v>
      </c>
      <c r="H537" s="140" t="s">
        <v>1399</v>
      </c>
      <c r="I537" s="84" t="s">
        <v>1408</v>
      </c>
      <c r="J537" s="84">
        <v>42643</v>
      </c>
      <c r="K537" s="84" t="s">
        <v>1409</v>
      </c>
    </row>
    <row r="538" spans="1:11" x14ac:dyDescent="0.65">
      <c r="A538" s="140" t="s">
        <v>1256</v>
      </c>
      <c r="B538" s="140" t="s">
        <v>1257</v>
      </c>
      <c r="C538" s="140" t="s">
        <v>734</v>
      </c>
      <c r="D538" s="140" t="s">
        <v>735</v>
      </c>
      <c r="E538" s="140" t="s">
        <v>1399</v>
      </c>
      <c r="F538" s="140" t="s">
        <v>1400</v>
      </c>
      <c r="G538" s="141">
        <v>164</v>
      </c>
      <c r="H538" s="140" t="s">
        <v>1399</v>
      </c>
      <c r="I538" s="84" t="s">
        <v>1408</v>
      </c>
      <c r="J538" s="84">
        <v>42643</v>
      </c>
      <c r="K538" s="84" t="s">
        <v>1409</v>
      </c>
    </row>
    <row r="539" spans="1:11" x14ac:dyDescent="0.65">
      <c r="A539" s="140" t="s">
        <v>1258</v>
      </c>
      <c r="B539" s="140" t="s">
        <v>1259</v>
      </c>
      <c r="C539" s="140" t="s">
        <v>734</v>
      </c>
      <c r="D539" s="140" t="s">
        <v>735</v>
      </c>
      <c r="E539" s="140" t="s">
        <v>1399</v>
      </c>
      <c r="F539" s="140" t="s">
        <v>1400</v>
      </c>
      <c r="G539" s="141">
        <v>164</v>
      </c>
      <c r="H539" s="140" t="s">
        <v>1399</v>
      </c>
      <c r="I539" s="84" t="s">
        <v>1408</v>
      </c>
      <c r="J539" s="84">
        <v>42643</v>
      </c>
      <c r="K539" s="84" t="s">
        <v>1409</v>
      </c>
    </row>
    <row r="540" spans="1:11" x14ac:dyDescent="0.65">
      <c r="A540" s="140" t="s">
        <v>1260</v>
      </c>
      <c r="B540" s="140" t="s">
        <v>1261</v>
      </c>
      <c r="C540" s="140" t="s">
        <v>734</v>
      </c>
      <c r="D540" s="140" t="s">
        <v>735</v>
      </c>
      <c r="E540" s="140" t="s">
        <v>1399</v>
      </c>
      <c r="F540" s="140" t="s">
        <v>1400</v>
      </c>
      <c r="G540" s="141">
        <v>164</v>
      </c>
      <c r="H540" s="140" t="s">
        <v>1399</v>
      </c>
      <c r="I540" s="84" t="s">
        <v>1408</v>
      </c>
      <c r="J540" s="84">
        <v>42643</v>
      </c>
      <c r="K540" s="84" t="s">
        <v>1409</v>
      </c>
    </row>
    <row r="541" spans="1:11" x14ac:dyDescent="0.65">
      <c r="A541" s="140" t="s">
        <v>1262</v>
      </c>
      <c r="B541" s="140" t="s">
        <v>1263</v>
      </c>
      <c r="C541" s="140" t="s">
        <v>734</v>
      </c>
      <c r="D541" s="140" t="s">
        <v>735</v>
      </c>
      <c r="E541" s="140" t="s">
        <v>1399</v>
      </c>
      <c r="F541" s="140" t="s">
        <v>1400</v>
      </c>
      <c r="G541" s="141">
        <v>164</v>
      </c>
      <c r="H541" s="140" t="s">
        <v>1399</v>
      </c>
      <c r="I541" s="84" t="s">
        <v>1408</v>
      </c>
      <c r="J541" s="84">
        <v>42643</v>
      </c>
      <c r="K541" s="84" t="s">
        <v>1409</v>
      </c>
    </row>
    <row r="542" spans="1:11" x14ac:dyDescent="0.65">
      <c r="A542" s="140" t="s">
        <v>1264</v>
      </c>
      <c r="B542" s="140" t="s">
        <v>1265</v>
      </c>
      <c r="C542" s="140" t="s">
        <v>734</v>
      </c>
      <c r="D542" s="140" t="s">
        <v>735</v>
      </c>
      <c r="E542" s="140" t="s">
        <v>1399</v>
      </c>
      <c r="F542" s="140" t="s">
        <v>1400</v>
      </c>
      <c r="G542" s="141">
        <v>164</v>
      </c>
      <c r="H542" s="140" t="s">
        <v>1399</v>
      </c>
      <c r="I542" s="84" t="s">
        <v>1408</v>
      </c>
      <c r="J542" s="84">
        <v>42643</v>
      </c>
      <c r="K542" s="84" t="s">
        <v>1409</v>
      </c>
    </row>
    <row r="543" spans="1:11" x14ac:dyDescent="0.65">
      <c r="A543" s="140" t="s">
        <v>1266</v>
      </c>
      <c r="B543" s="140" t="s">
        <v>1267</v>
      </c>
      <c r="C543" s="140" t="s">
        <v>734</v>
      </c>
      <c r="D543" s="140" t="s">
        <v>735</v>
      </c>
      <c r="E543" s="140" t="s">
        <v>1399</v>
      </c>
      <c r="F543" s="140" t="s">
        <v>1400</v>
      </c>
      <c r="G543" s="141">
        <v>164</v>
      </c>
      <c r="H543" s="140" t="s">
        <v>1399</v>
      </c>
      <c r="I543" s="84" t="s">
        <v>1408</v>
      </c>
      <c r="J543" s="84">
        <v>42643</v>
      </c>
      <c r="K543" s="84" t="s">
        <v>1409</v>
      </c>
    </row>
    <row r="544" spans="1:11" x14ac:dyDescent="0.65">
      <c r="A544" s="140" t="s">
        <v>1268</v>
      </c>
      <c r="B544" s="140" t="s">
        <v>1269</v>
      </c>
      <c r="C544" s="140" t="s">
        <v>734</v>
      </c>
      <c r="D544" s="140" t="s">
        <v>735</v>
      </c>
      <c r="E544" s="140" t="s">
        <v>1399</v>
      </c>
      <c r="F544" s="140" t="s">
        <v>1400</v>
      </c>
      <c r="G544" s="141">
        <v>164</v>
      </c>
      <c r="H544" s="140" t="s">
        <v>1399</v>
      </c>
      <c r="I544" s="84" t="s">
        <v>1408</v>
      </c>
      <c r="J544" s="84">
        <v>42643</v>
      </c>
      <c r="K544" s="84" t="s">
        <v>1409</v>
      </c>
    </row>
    <row r="545" spans="1:11" x14ac:dyDescent="0.65">
      <c r="A545" s="140" t="s">
        <v>1270</v>
      </c>
      <c r="B545" s="140" t="s">
        <v>1271</v>
      </c>
      <c r="C545" s="140" t="s">
        <v>734</v>
      </c>
      <c r="D545" s="140" t="s">
        <v>735</v>
      </c>
      <c r="E545" s="140" t="s">
        <v>1399</v>
      </c>
      <c r="F545" s="140" t="s">
        <v>1400</v>
      </c>
      <c r="G545" s="141">
        <v>164</v>
      </c>
      <c r="H545" s="140" t="s">
        <v>1399</v>
      </c>
      <c r="I545" s="84" t="s">
        <v>1408</v>
      </c>
      <c r="J545" s="84">
        <v>42643</v>
      </c>
      <c r="K545" s="84" t="s">
        <v>1409</v>
      </c>
    </row>
    <row r="546" spans="1:11" x14ac:dyDescent="0.65">
      <c r="A546" s="140" t="s">
        <v>554</v>
      </c>
      <c r="B546" s="140" t="s">
        <v>555</v>
      </c>
      <c r="C546" s="140" t="s">
        <v>41</v>
      </c>
      <c r="D546" s="140" t="s">
        <v>42</v>
      </c>
      <c r="E546" s="140" t="s">
        <v>1397</v>
      </c>
      <c r="F546" s="140" t="s">
        <v>1398</v>
      </c>
      <c r="G546" s="141">
        <v>25</v>
      </c>
      <c r="H546" s="140" t="s">
        <v>1397</v>
      </c>
      <c r="I546" s="84" t="s">
        <v>1410</v>
      </c>
      <c r="K546" s="84" t="s">
        <v>1409</v>
      </c>
    </row>
    <row r="547" spans="1:11" x14ac:dyDescent="0.65">
      <c r="A547" s="140" t="s">
        <v>556</v>
      </c>
      <c r="B547" s="140" t="s">
        <v>557</v>
      </c>
      <c r="C547" s="140" t="s">
        <v>41</v>
      </c>
      <c r="D547" s="140" t="s">
        <v>42</v>
      </c>
      <c r="E547" s="140" t="s">
        <v>1397</v>
      </c>
      <c r="F547" s="140" t="s">
        <v>1398</v>
      </c>
      <c r="G547" s="141">
        <v>25</v>
      </c>
      <c r="H547" s="140" t="s">
        <v>1397</v>
      </c>
      <c r="I547" s="84" t="s">
        <v>1410</v>
      </c>
      <c r="K547" s="84" t="s">
        <v>1409</v>
      </c>
    </row>
    <row r="548" spans="1:11" x14ac:dyDescent="0.65">
      <c r="A548" s="140" t="s">
        <v>558</v>
      </c>
      <c r="B548" s="140" t="s">
        <v>559</v>
      </c>
      <c r="C548" s="140" t="s">
        <v>41</v>
      </c>
      <c r="D548" s="140" t="s">
        <v>42</v>
      </c>
      <c r="E548" s="140" t="s">
        <v>1397</v>
      </c>
      <c r="F548" s="140" t="s">
        <v>1398</v>
      </c>
      <c r="G548" s="141">
        <v>25</v>
      </c>
      <c r="H548" s="140" t="s">
        <v>1397</v>
      </c>
      <c r="I548" s="84" t="s">
        <v>1410</v>
      </c>
      <c r="K548" s="84" t="s">
        <v>1409</v>
      </c>
    </row>
    <row r="549" spans="1:11" x14ac:dyDescent="0.65">
      <c r="A549" s="140" t="s">
        <v>560</v>
      </c>
      <c r="B549" s="140" t="s">
        <v>561</v>
      </c>
      <c r="C549" s="140" t="s">
        <v>41</v>
      </c>
      <c r="D549" s="140" t="s">
        <v>42</v>
      </c>
      <c r="E549" s="140" t="s">
        <v>1397</v>
      </c>
      <c r="F549" s="140" t="s">
        <v>1398</v>
      </c>
      <c r="G549" s="141">
        <v>25</v>
      </c>
      <c r="H549" s="140" t="s">
        <v>1397</v>
      </c>
      <c r="I549" s="84" t="s">
        <v>1410</v>
      </c>
      <c r="K549" s="84" t="s">
        <v>1409</v>
      </c>
    </row>
    <row r="550" spans="1:11" x14ac:dyDescent="0.65">
      <c r="A550" s="140" t="s">
        <v>562</v>
      </c>
      <c r="B550" s="140" t="s">
        <v>563</v>
      </c>
      <c r="C550" s="140" t="s">
        <v>41</v>
      </c>
      <c r="D550" s="140" t="s">
        <v>42</v>
      </c>
      <c r="E550" s="140" t="s">
        <v>1397</v>
      </c>
      <c r="F550" s="140" t="s">
        <v>1398</v>
      </c>
      <c r="G550" s="141">
        <v>25</v>
      </c>
      <c r="H550" s="140" t="s">
        <v>1397</v>
      </c>
      <c r="I550" s="84" t="s">
        <v>1410</v>
      </c>
      <c r="K550" s="84" t="s">
        <v>1409</v>
      </c>
    </row>
    <row r="551" spans="1:11" x14ac:dyDescent="0.65">
      <c r="A551" s="140" t="s">
        <v>564</v>
      </c>
      <c r="B551" s="140" t="s">
        <v>565</v>
      </c>
      <c r="C551" s="140" t="s">
        <v>41</v>
      </c>
      <c r="D551" s="140" t="s">
        <v>42</v>
      </c>
      <c r="E551" s="140" t="s">
        <v>1397</v>
      </c>
      <c r="F551" s="140" t="s">
        <v>1398</v>
      </c>
      <c r="G551" s="141">
        <v>25</v>
      </c>
      <c r="H551" s="140" t="s">
        <v>1397</v>
      </c>
      <c r="I551" s="84" t="s">
        <v>1410</v>
      </c>
      <c r="K551" s="84" t="s">
        <v>1409</v>
      </c>
    </row>
    <row r="552" spans="1:11" x14ac:dyDescent="0.65">
      <c r="A552" s="140" t="s">
        <v>566</v>
      </c>
      <c r="B552" s="140" t="s">
        <v>567</v>
      </c>
      <c r="C552" s="140" t="s">
        <v>41</v>
      </c>
      <c r="D552" s="140" t="s">
        <v>42</v>
      </c>
      <c r="E552" s="140" t="s">
        <v>1397</v>
      </c>
      <c r="F552" s="140" t="s">
        <v>1398</v>
      </c>
      <c r="G552" s="141">
        <v>25</v>
      </c>
      <c r="H552" s="140" t="s">
        <v>1397</v>
      </c>
      <c r="I552" s="84" t="s">
        <v>1410</v>
      </c>
      <c r="K552" s="84" t="s">
        <v>1409</v>
      </c>
    </row>
    <row r="553" spans="1:11" x14ac:dyDescent="0.65">
      <c r="A553" s="140" t="s">
        <v>568</v>
      </c>
      <c r="B553" s="140" t="s">
        <v>569</v>
      </c>
      <c r="C553" s="140" t="s">
        <v>41</v>
      </c>
      <c r="D553" s="140" t="s">
        <v>42</v>
      </c>
      <c r="E553" s="140" t="s">
        <v>1397</v>
      </c>
      <c r="F553" s="140" t="s">
        <v>1398</v>
      </c>
      <c r="G553" s="141">
        <v>25</v>
      </c>
      <c r="H553" s="140" t="s">
        <v>1397</v>
      </c>
      <c r="I553" s="84" t="s">
        <v>1410</v>
      </c>
      <c r="K553" s="84" t="s">
        <v>1409</v>
      </c>
    </row>
    <row r="554" spans="1:11" x14ac:dyDescent="0.65">
      <c r="A554" s="140" t="s">
        <v>570</v>
      </c>
      <c r="B554" s="140" t="s">
        <v>571</v>
      </c>
      <c r="C554" s="140" t="s">
        <v>41</v>
      </c>
      <c r="D554" s="140" t="s">
        <v>42</v>
      </c>
      <c r="E554" s="140" t="s">
        <v>1397</v>
      </c>
      <c r="F554" s="140" t="s">
        <v>1398</v>
      </c>
      <c r="G554" s="141">
        <v>25</v>
      </c>
      <c r="H554" s="140" t="s">
        <v>1397</v>
      </c>
      <c r="I554" s="84" t="s">
        <v>1410</v>
      </c>
      <c r="K554" s="84" t="s">
        <v>1409</v>
      </c>
    </row>
    <row r="555" spans="1:11" x14ac:dyDescent="0.65">
      <c r="A555" s="140" t="s">
        <v>572</v>
      </c>
      <c r="B555" s="140" t="s">
        <v>573</v>
      </c>
      <c r="C555" s="140" t="s">
        <v>41</v>
      </c>
      <c r="D555" s="140" t="s">
        <v>42</v>
      </c>
      <c r="E555" s="140" t="s">
        <v>1397</v>
      </c>
      <c r="F555" s="140" t="s">
        <v>1398</v>
      </c>
      <c r="G555" s="141">
        <v>25</v>
      </c>
      <c r="H555" s="140" t="s">
        <v>1397</v>
      </c>
      <c r="I555" s="84" t="s">
        <v>1410</v>
      </c>
      <c r="K555" s="84" t="s">
        <v>1409</v>
      </c>
    </row>
    <row r="556" spans="1:11" x14ac:dyDescent="0.65">
      <c r="A556" s="140" t="s">
        <v>574</v>
      </c>
      <c r="B556" s="140" t="s">
        <v>575</v>
      </c>
      <c r="C556" s="140" t="s">
        <v>41</v>
      </c>
      <c r="D556" s="140" t="s">
        <v>42</v>
      </c>
      <c r="E556" s="140" t="s">
        <v>1397</v>
      </c>
      <c r="F556" s="140" t="s">
        <v>1398</v>
      </c>
      <c r="G556" s="141">
        <v>25</v>
      </c>
      <c r="H556" s="140" t="s">
        <v>1397</v>
      </c>
      <c r="I556" s="84" t="s">
        <v>1410</v>
      </c>
      <c r="K556" s="84" t="s">
        <v>1409</v>
      </c>
    </row>
    <row r="557" spans="1:11" x14ac:dyDescent="0.65">
      <c r="A557" s="140" t="s">
        <v>576</v>
      </c>
      <c r="B557" s="140" t="s">
        <v>577</v>
      </c>
      <c r="C557" s="140" t="s">
        <v>41</v>
      </c>
      <c r="D557" s="140" t="s">
        <v>42</v>
      </c>
      <c r="E557" s="140" t="s">
        <v>1397</v>
      </c>
      <c r="F557" s="140" t="s">
        <v>1398</v>
      </c>
      <c r="G557" s="141">
        <v>25</v>
      </c>
      <c r="H557" s="140" t="s">
        <v>1397</v>
      </c>
      <c r="I557" s="84" t="s">
        <v>1410</v>
      </c>
      <c r="K557" s="84" t="s">
        <v>1409</v>
      </c>
    </row>
    <row r="558" spans="1:11" x14ac:dyDescent="0.65">
      <c r="A558" s="140" t="s">
        <v>578</v>
      </c>
      <c r="B558" s="140" t="s">
        <v>579</v>
      </c>
      <c r="C558" s="140" t="s">
        <v>41</v>
      </c>
      <c r="D558" s="140" t="s">
        <v>42</v>
      </c>
      <c r="E558" s="140" t="s">
        <v>1397</v>
      </c>
      <c r="F558" s="140" t="s">
        <v>1398</v>
      </c>
      <c r="G558" s="141">
        <v>25</v>
      </c>
      <c r="H558" s="140" t="s">
        <v>1397</v>
      </c>
      <c r="I558" s="84" t="s">
        <v>1410</v>
      </c>
      <c r="K558" s="84" t="s">
        <v>1409</v>
      </c>
    </row>
    <row r="559" spans="1:11" x14ac:dyDescent="0.65">
      <c r="A559" s="140" t="s">
        <v>580</v>
      </c>
      <c r="B559" s="140" t="s">
        <v>581</v>
      </c>
      <c r="C559" s="140" t="s">
        <v>41</v>
      </c>
      <c r="D559" s="140" t="s">
        <v>42</v>
      </c>
      <c r="E559" s="140" t="s">
        <v>1397</v>
      </c>
      <c r="F559" s="140" t="s">
        <v>1398</v>
      </c>
      <c r="G559" s="141">
        <v>25</v>
      </c>
      <c r="H559" s="140" t="s">
        <v>1397</v>
      </c>
      <c r="I559" s="84" t="s">
        <v>1410</v>
      </c>
      <c r="K559" s="84" t="s">
        <v>1409</v>
      </c>
    </row>
    <row r="560" spans="1:11" x14ac:dyDescent="0.65">
      <c r="A560" s="140" t="s">
        <v>582</v>
      </c>
      <c r="B560" s="140" t="s">
        <v>583</v>
      </c>
      <c r="C560" s="140" t="s">
        <v>41</v>
      </c>
      <c r="D560" s="140" t="s">
        <v>42</v>
      </c>
      <c r="E560" s="140" t="s">
        <v>1397</v>
      </c>
      <c r="F560" s="140" t="s">
        <v>1398</v>
      </c>
      <c r="G560" s="141">
        <v>25</v>
      </c>
      <c r="H560" s="140" t="s">
        <v>1397</v>
      </c>
      <c r="I560" s="84" t="s">
        <v>1410</v>
      </c>
      <c r="K560" s="84" t="s">
        <v>1409</v>
      </c>
    </row>
    <row r="561" spans="1:11" x14ac:dyDescent="0.65">
      <c r="A561" s="140" t="s">
        <v>1272</v>
      </c>
      <c r="B561" s="140" t="s">
        <v>1273</v>
      </c>
      <c r="C561" s="140" t="s">
        <v>41</v>
      </c>
      <c r="D561" s="140" t="s">
        <v>42</v>
      </c>
      <c r="E561" s="140" t="s">
        <v>1397</v>
      </c>
      <c r="F561" s="140" t="s">
        <v>1398</v>
      </c>
      <c r="G561" s="141">
        <v>25</v>
      </c>
      <c r="H561" s="140" t="s">
        <v>1397</v>
      </c>
      <c r="I561" s="84" t="s">
        <v>1408</v>
      </c>
      <c r="J561" s="84">
        <v>42643</v>
      </c>
      <c r="K561" s="84" t="s">
        <v>1409</v>
      </c>
    </row>
    <row r="562" spans="1:11" x14ac:dyDescent="0.65">
      <c r="A562" s="140" t="s">
        <v>1274</v>
      </c>
      <c r="B562" s="140" t="s">
        <v>1275</v>
      </c>
      <c r="C562" s="140" t="s">
        <v>41</v>
      </c>
      <c r="D562" s="140" t="s">
        <v>42</v>
      </c>
      <c r="E562" s="140" t="s">
        <v>1397</v>
      </c>
      <c r="F562" s="140" t="s">
        <v>1398</v>
      </c>
      <c r="G562" s="141">
        <v>25</v>
      </c>
      <c r="H562" s="140" t="s">
        <v>1397</v>
      </c>
      <c r="I562" s="84" t="s">
        <v>1408</v>
      </c>
      <c r="J562" s="84">
        <v>42643</v>
      </c>
      <c r="K562" s="84" t="s">
        <v>1409</v>
      </c>
    </row>
    <row r="563" spans="1:11" x14ac:dyDescent="0.65">
      <c r="A563" s="140" t="s">
        <v>1276</v>
      </c>
      <c r="B563" s="140" t="s">
        <v>1277</v>
      </c>
      <c r="C563" s="140" t="s">
        <v>41</v>
      </c>
      <c r="D563" s="140" t="s">
        <v>42</v>
      </c>
      <c r="E563" s="140" t="s">
        <v>1397</v>
      </c>
      <c r="F563" s="140" t="s">
        <v>1398</v>
      </c>
      <c r="G563" s="141">
        <v>25</v>
      </c>
      <c r="H563" s="140" t="s">
        <v>1397</v>
      </c>
      <c r="I563" s="84" t="s">
        <v>1408</v>
      </c>
      <c r="J563" s="84">
        <v>42643</v>
      </c>
      <c r="K563" s="84" t="s">
        <v>1409</v>
      </c>
    </row>
    <row r="564" spans="1:11" x14ac:dyDescent="0.65">
      <c r="A564" s="140" t="s">
        <v>584</v>
      </c>
      <c r="B564" s="140" t="s">
        <v>585</v>
      </c>
      <c r="C564" s="140" t="s">
        <v>41</v>
      </c>
      <c r="D564" s="140" t="s">
        <v>42</v>
      </c>
      <c r="E564" s="140" t="s">
        <v>1397</v>
      </c>
      <c r="F564" s="140" t="s">
        <v>1398</v>
      </c>
      <c r="G564" s="141">
        <v>25</v>
      </c>
      <c r="H564" s="140" t="s">
        <v>1397</v>
      </c>
      <c r="I564" s="84" t="s">
        <v>1410</v>
      </c>
      <c r="K564" s="84" t="s">
        <v>1409</v>
      </c>
    </row>
    <row r="565" spans="1:11" x14ac:dyDescent="0.65">
      <c r="A565" s="140" t="s">
        <v>586</v>
      </c>
      <c r="B565" s="140" t="s">
        <v>587</v>
      </c>
      <c r="C565" s="140" t="s">
        <v>41</v>
      </c>
      <c r="D565" s="140" t="s">
        <v>42</v>
      </c>
      <c r="E565" s="140" t="s">
        <v>1397</v>
      </c>
      <c r="F565" s="140" t="s">
        <v>1398</v>
      </c>
      <c r="G565" s="141">
        <v>25</v>
      </c>
      <c r="H565" s="140" t="s">
        <v>1397</v>
      </c>
      <c r="I565" s="84" t="s">
        <v>1410</v>
      </c>
      <c r="K565" s="84" t="s">
        <v>1409</v>
      </c>
    </row>
    <row r="566" spans="1:11" x14ac:dyDescent="0.65">
      <c r="A566" s="140" t="s">
        <v>1278</v>
      </c>
      <c r="B566" s="140" t="s">
        <v>1279</v>
      </c>
      <c r="C566" s="140" t="s">
        <v>41</v>
      </c>
      <c r="D566" s="140" t="s">
        <v>42</v>
      </c>
      <c r="E566" s="140" t="s">
        <v>1397</v>
      </c>
      <c r="F566" s="140" t="s">
        <v>1398</v>
      </c>
      <c r="G566" s="141">
        <v>25</v>
      </c>
      <c r="H566" s="140" t="s">
        <v>1397</v>
      </c>
      <c r="I566" s="84" t="s">
        <v>1408</v>
      </c>
      <c r="J566" s="84">
        <v>42643</v>
      </c>
      <c r="K566" s="84" t="s">
        <v>1409</v>
      </c>
    </row>
    <row r="567" spans="1:11" x14ac:dyDescent="0.65">
      <c r="A567" s="140" t="s">
        <v>588</v>
      </c>
      <c r="B567" s="140" t="s">
        <v>589</v>
      </c>
      <c r="C567" s="140" t="s">
        <v>41</v>
      </c>
      <c r="D567" s="140" t="s">
        <v>42</v>
      </c>
      <c r="E567" s="140" t="s">
        <v>1397</v>
      </c>
      <c r="F567" s="140" t="s">
        <v>1398</v>
      </c>
      <c r="G567" s="141">
        <v>25</v>
      </c>
      <c r="H567" s="140" t="s">
        <v>1397</v>
      </c>
      <c r="I567" s="84" t="s">
        <v>1410</v>
      </c>
      <c r="K567" s="84" t="s">
        <v>1409</v>
      </c>
    </row>
    <row r="568" spans="1:11" x14ac:dyDescent="0.65">
      <c r="A568" s="140" t="s">
        <v>590</v>
      </c>
      <c r="B568" s="140" t="s">
        <v>591</v>
      </c>
      <c r="C568" s="140" t="s">
        <v>41</v>
      </c>
      <c r="D568" s="140" t="s">
        <v>42</v>
      </c>
      <c r="E568" s="140" t="s">
        <v>1397</v>
      </c>
      <c r="F568" s="140" t="s">
        <v>1398</v>
      </c>
      <c r="G568" s="141">
        <v>25</v>
      </c>
      <c r="H568" s="140" t="s">
        <v>1397</v>
      </c>
      <c r="I568" s="84" t="s">
        <v>1410</v>
      </c>
      <c r="K568" s="84" t="s">
        <v>1409</v>
      </c>
    </row>
    <row r="569" spans="1:11" x14ac:dyDescent="0.65">
      <c r="A569" s="140" t="s">
        <v>592</v>
      </c>
      <c r="B569" s="140" t="s">
        <v>593</v>
      </c>
      <c r="C569" s="140" t="s">
        <v>41</v>
      </c>
      <c r="D569" s="140" t="s">
        <v>42</v>
      </c>
      <c r="E569" s="140" t="s">
        <v>1397</v>
      </c>
      <c r="F569" s="140" t="s">
        <v>1398</v>
      </c>
      <c r="G569" s="141">
        <v>25</v>
      </c>
      <c r="H569" s="140" t="s">
        <v>1397</v>
      </c>
      <c r="I569" s="84" t="s">
        <v>1410</v>
      </c>
      <c r="K569" s="84" t="s">
        <v>1409</v>
      </c>
    </row>
    <row r="570" spans="1:11" x14ac:dyDescent="0.65">
      <c r="A570" s="140" t="s">
        <v>986</v>
      </c>
      <c r="B570" s="140" t="s">
        <v>987</v>
      </c>
      <c r="C570" s="140" t="s">
        <v>41</v>
      </c>
      <c r="D570" s="140" t="s">
        <v>42</v>
      </c>
      <c r="E570" s="140" t="s">
        <v>1397</v>
      </c>
      <c r="F570" s="140" t="s">
        <v>1398</v>
      </c>
      <c r="G570" s="141">
        <v>25</v>
      </c>
      <c r="H570" s="140" t="s">
        <v>1397</v>
      </c>
      <c r="I570" s="84" t="s">
        <v>1410</v>
      </c>
      <c r="K570" s="84" t="s">
        <v>1412</v>
      </c>
    </row>
    <row r="571" spans="1:11" x14ac:dyDescent="0.65">
      <c r="A571" s="140" t="s">
        <v>988</v>
      </c>
      <c r="B571" s="140" t="s">
        <v>989</v>
      </c>
      <c r="C571" s="140" t="s">
        <v>41</v>
      </c>
      <c r="D571" s="140" t="s">
        <v>42</v>
      </c>
      <c r="E571" s="140" t="s">
        <v>1397</v>
      </c>
      <c r="F571" s="140" t="s">
        <v>1398</v>
      </c>
      <c r="G571" s="141">
        <v>25</v>
      </c>
      <c r="H571" s="140" t="s">
        <v>1397</v>
      </c>
      <c r="I571" s="84" t="s">
        <v>1410</v>
      </c>
      <c r="K571" s="84" t="s">
        <v>1412</v>
      </c>
    </row>
    <row r="572" spans="1:11" x14ac:dyDescent="0.65">
      <c r="A572" s="140" t="s">
        <v>990</v>
      </c>
      <c r="B572" s="140" t="s">
        <v>991</v>
      </c>
      <c r="C572" s="140" t="s">
        <v>41</v>
      </c>
      <c r="D572" s="140" t="s">
        <v>42</v>
      </c>
      <c r="E572" s="140" t="s">
        <v>1397</v>
      </c>
      <c r="F572" s="140" t="s">
        <v>1398</v>
      </c>
      <c r="G572" s="141">
        <v>25</v>
      </c>
      <c r="H572" s="140" t="s">
        <v>1397</v>
      </c>
      <c r="I572" s="84" t="s">
        <v>1410</v>
      </c>
      <c r="K572" s="84" t="s">
        <v>1412</v>
      </c>
    </row>
    <row r="573" spans="1:11" x14ac:dyDescent="0.65">
      <c r="A573" s="140" t="s">
        <v>594</v>
      </c>
      <c r="B573" s="140" t="s">
        <v>1535</v>
      </c>
      <c r="C573" s="140" t="s">
        <v>41</v>
      </c>
      <c r="D573" s="140" t="s">
        <v>42</v>
      </c>
      <c r="E573" s="140" t="s">
        <v>1397</v>
      </c>
      <c r="F573" s="140" t="s">
        <v>1398</v>
      </c>
      <c r="G573" s="141">
        <v>25</v>
      </c>
      <c r="H573" s="140" t="s">
        <v>1397</v>
      </c>
      <c r="I573" s="84" t="s">
        <v>1410</v>
      </c>
      <c r="K573" s="84" t="s">
        <v>1409</v>
      </c>
    </row>
    <row r="574" spans="1:11" x14ac:dyDescent="0.65">
      <c r="A574" s="140" t="s">
        <v>992</v>
      </c>
      <c r="B574" s="140" t="s">
        <v>993</v>
      </c>
      <c r="C574" s="140" t="s">
        <v>41</v>
      </c>
      <c r="D574" s="140" t="s">
        <v>42</v>
      </c>
      <c r="E574" s="140" t="s">
        <v>1397</v>
      </c>
      <c r="F574" s="140" t="s">
        <v>1398</v>
      </c>
      <c r="G574" s="141">
        <v>25</v>
      </c>
      <c r="H574" s="140" t="s">
        <v>1397</v>
      </c>
      <c r="I574" s="84" t="s">
        <v>1410</v>
      </c>
      <c r="K574" s="84" t="s">
        <v>1412</v>
      </c>
    </row>
    <row r="575" spans="1:11" x14ac:dyDescent="0.65">
      <c r="A575" s="140" t="s">
        <v>994</v>
      </c>
      <c r="B575" s="140" t="s">
        <v>995</v>
      </c>
      <c r="C575" s="140" t="s">
        <v>41</v>
      </c>
      <c r="D575" s="140" t="s">
        <v>42</v>
      </c>
      <c r="E575" s="140" t="s">
        <v>1397</v>
      </c>
      <c r="F575" s="140" t="s">
        <v>1398</v>
      </c>
      <c r="G575" s="141">
        <v>25</v>
      </c>
      <c r="H575" s="140" t="s">
        <v>1397</v>
      </c>
      <c r="I575" s="84" t="s">
        <v>1410</v>
      </c>
      <c r="K575" s="84" t="s">
        <v>1412</v>
      </c>
    </row>
    <row r="576" spans="1:11" x14ac:dyDescent="0.65">
      <c r="A576" s="140" t="s">
        <v>595</v>
      </c>
      <c r="B576" s="140" t="s">
        <v>1536</v>
      </c>
      <c r="C576" s="140" t="s">
        <v>41</v>
      </c>
      <c r="D576" s="140" t="s">
        <v>42</v>
      </c>
      <c r="E576" s="140" t="s">
        <v>1397</v>
      </c>
      <c r="F576" s="140" t="s">
        <v>1398</v>
      </c>
      <c r="G576" s="141">
        <v>25</v>
      </c>
      <c r="H576" s="140" t="s">
        <v>1397</v>
      </c>
      <c r="I576" s="84" t="s">
        <v>1410</v>
      </c>
      <c r="K576" s="84" t="s">
        <v>1409</v>
      </c>
    </row>
    <row r="577" spans="1:11" x14ac:dyDescent="0.65">
      <c r="A577" s="140" t="s">
        <v>1280</v>
      </c>
      <c r="B577" s="140" t="s">
        <v>1281</v>
      </c>
      <c r="C577" s="140" t="s">
        <v>41</v>
      </c>
      <c r="D577" s="140" t="s">
        <v>42</v>
      </c>
      <c r="E577" s="140" t="s">
        <v>1397</v>
      </c>
      <c r="F577" s="140" t="s">
        <v>1398</v>
      </c>
      <c r="G577" s="141">
        <v>25</v>
      </c>
      <c r="H577" s="140" t="s">
        <v>1397</v>
      </c>
      <c r="I577" s="84" t="s">
        <v>1408</v>
      </c>
      <c r="J577" s="84">
        <v>42643</v>
      </c>
      <c r="K577" s="84" t="s">
        <v>1409</v>
      </c>
    </row>
    <row r="578" spans="1:11" x14ac:dyDescent="0.65">
      <c r="A578" s="140" t="s">
        <v>1282</v>
      </c>
      <c r="B578" s="140" t="s">
        <v>1283</v>
      </c>
      <c r="C578" s="140" t="s">
        <v>41</v>
      </c>
      <c r="D578" s="140" t="s">
        <v>42</v>
      </c>
      <c r="E578" s="140" t="s">
        <v>1397</v>
      </c>
      <c r="F578" s="140" t="s">
        <v>1398</v>
      </c>
      <c r="G578" s="141">
        <v>25</v>
      </c>
      <c r="H578" s="140" t="s">
        <v>1397</v>
      </c>
      <c r="I578" s="84" t="s">
        <v>1408</v>
      </c>
      <c r="J578" s="84">
        <v>42643</v>
      </c>
      <c r="K578" s="84" t="s">
        <v>1409</v>
      </c>
    </row>
    <row r="579" spans="1:11" x14ac:dyDescent="0.65">
      <c r="A579" s="140" t="s">
        <v>1284</v>
      </c>
      <c r="B579" s="140" t="s">
        <v>1285</v>
      </c>
      <c r="C579" s="140" t="s">
        <v>41</v>
      </c>
      <c r="D579" s="140" t="s">
        <v>42</v>
      </c>
      <c r="E579" s="140" t="s">
        <v>1397</v>
      </c>
      <c r="F579" s="140" t="s">
        <v>1398</v>
      </c>
      <c r="G579" s="141">
        <v>25</v>
      </c>
      <c r="H579" s="140" t="s">
        <v>1397</v>
      </c>
      <c r="I579" s="84" t="s">
        <v>1408</v>
      </c>
      <c r="J579" s="84">
        <v>42643</v>
      </c>
      <c r="K579" s="84" t="s">
        <v>1409</v>
      </c>
    </row>
    <row r="580" spans="1:11" x14ac:dyDescent="0.65">
      <c r="A580" s="140" t="s">
        <v>1286</v>
      </c>
      <c r="B580" s="140" t="s">
        <v>1287</v>
      </c>
      <c r="C580" s="140" t="s">
        <v>41</v>
      </c>
      <c r="D580" s="140" t="s">
        <v>42</v>
      </c>
      <c r="E580" s="140" t="s">
        <v>1397</v>
      </c>
      <c r="F580" s="140" t="s">
        <v>1398</v>
      </c>
      <c r="G580" s="141">
        <v>25</v>
      </c>
      <c r="H580" s="140" t="s">
        <v>1397</v>
      </c>
      <c r="I580" s="84" t="s">
        <v>1408</v>
      </c>
      <c r="J580" s="84">
        <v>42643</v>
      </c>
      <c r="K580" s="84" t="s">
        <v>1409</v>
      </c>
    </row>
    <row r="581" spans="1:11" x14ac:dyDescent="0.65">
      <c r="A581" s="140" t="s">
        <v>1288</v>
      </c>
      <c r="B581" s="140" t="s">
        <v>1289</v>
      </c>
      <c r="C581" s="140" t="s">
        <v>41</v>
      </c>
      <c r="D581" s="140" t="s">
        <v>42</v>
      </c>
      <c r="E581" s="140" t="s">
        <v>1397</v>
      </c>
      <c r="F581" s="140" t="s">
        <v>1398</v>
      </c>
      <c r="G581" s="141">
        <v>25</v>
      </c>
      <c r="H581" s="140" t="s">
        <v>1397</v>
      </c>
      <c r="I581" s="84" t="s">
        <v>1408</v>
      </c>
      <c r="J581" s="84">
        <v>42643</v>
      </c>
      <c r="K581" s="84" t="s">
        <v>1409</v>
      </c>
    </row>
    <row r="582" spans="1:11" x14ac:dyDescent="0.65">
      <c r="A582" s="140" t="s">
        <v>1290</v>
      </c>
      <c r="B582" s="140" t="s">
        <v>596</v>
      </c>
      <c r="C582" s="140" t="s">
        <v>41</v>
      </c>
      <c r="D582" s="140" t="s">
        <v>42</v>
      </c>
      <c r="E582" s="140" t="s">
        <v>1397</v>
      </c>
      <c r="F582" s="140" t="s">
        <v>1398</v>
      </c>
      <c r="G582" s="141">
        <v>25</v>
      </c>
      <c r="H582" s="140" t="s">
        <v>1397</v>
      </c>
      <c r="I582" s="84" t="s">
        <v>1408</v>
      </c>
      <c r="J582" s="84">
        <v>42643</v>
      </c>
      <c r="K582" s="84" t="s">
        <v>1409</v>
      </c>
    </row>
    <row r="583" spans="1:11" x14ac:dyDescent="0.65">
      <c r="A583" s="140" t="s">
        <v>996</v>
      </c>
      <c r="B583" s="140" t="s">
        <v>596</v>
      </c>
      <c r="C583" s="140" t="s">
        <v>41</v>
      </c>
      <c r="D583" s="140" t="s">
        <v>42</v>
      </c>
      <c r="E583" s="140" t="s">
        <v>1397</v>
      </c>
      <c r="F583" s="140" t="s">
        <v>1398</v>
      </c>
      <c r="G583" s="141">
        <v>25</v>
      </c>
      <c r="H583" s="140" t="s">
        <v>1397</v>
      </c>
      <c r="I583" s="84" t="s">
        <v>1410</v>
      </c>
      <c r="K583" s="84" t="s">
        <v>1412</v>
      </c>
    </row>
    <row r="584" spans="1:11" x14ac:dyDescent="0.65">
      <c r="A584" s="140" t="s">
        <v>597</v>
      </c>
      <c r="B584" s="140" t="s">
        <v>598</v>
      </c>
      <c r="C584" s="140" t="s">
        <v>41</v>
      </c>
      <c r="D584" s="140" t="s">
        <v>42</v>
      </c>
      <c r="E584" s="140" t="s">
        <v>1397</v>
      </c>
      <c r="F584" s="140" t="s">
        <v>1398</v>
      </c>
      <c r="G584" s="141">
        <v>25</v>
      </c>
      <c r="H584" s="140" t="s">
        <v>1397</v>
      </c>
      <c r="I584" s="84" t="s">
        <v>1410</v>
      </c>
      <c r="K584" s="84" t="s">
        <v>1409</v>
      </c>
    </row>
    <row r="585" spans="1:11" x14ac:dyDescent="0.65">
      <c r="A585" s="140" t="s">
        <v>599</v>
      </c>
      <c r="B585" s="140" t="s">
        <v>600</v>
      </c>
      <c r="C585" s="140" t="s">
        <v>41</v>
      </c>
      <c r="D585" s="140" t="s">
        <v>42</v>
      </c>
      <c r="E585" s="140" t="s">
        <v>1397</v>
      </c>
      <c r="F585" s="140" t="s">
        <v>1398</v>
      </c>
      <c r="G585" s="141">
        <v>25</v>
      </c>
      <c r="H585" s="140" t="s">
        <v>1397</v>
      </c>
      <c r="I585" s="84" t="s">
        <v>1410</v>
      </c>
      <c r="K585" s="84" t="s">
        <v>1409</v>
      </c>
    </row>
    <row r="586" spans="1:11" x14ac:dyDescent="0.65">
      <c r="A586" s="140" t="s">
        <v>1291</v>
      </c>
      <c r="B586" s="140" t="s">
        <v>1292</v>
      </c>
      <c r="C586" s="140" t="s">
        <v>41</v>
      </c>
      <c r="D586" s="140" t="s">
        <v>42</v>
      </c>
      <c r="E586" s="140" t="s">
        <v>1397</v>
      </c>
      <c r="F586" s="140" t="s">
        <v>1398</v>
      </c>
      <c r="G586" s="141">
        <v>25</v>
      </c>
      <c r="H586" s="140" t="s">
        <v>1397</v>
      </c>
      <c r="I586" s="84" t="s">
        <v>1408</v>
      </c>
      <c r="J586" s="84">
        <v>42643</v>
      </c>
      <c r="K586" s="84" t="s">
        <v>1409</v>
      </c>
    </row>
    <row r="587" spans="1:11" x14ac:dyDescent="0.65">
      <c r="A587" s="140" t="s">
        <v>601</v>
      </c>
      <c r="B587" s="140" t="s">
        <v>602</v>
      </c>
      <c r="C587" s="140" t="s">
        <v>41</v>
      </c>
      <c r="D587" s="140" t="s">
        <v>42</v>
      </c>
      <c r="E587" s="140" t="s">
        <v>1397</v>
      </c>
      <c r="F587" s="140" t="s">
        <v>1398</v>
      </c>
      <c r="G587" s="141">
        <v>25</v>
      </c>
      <c r="H587" s="140" t="s">
        <v>1397</v>
      </c>
      <c r="I587" s="84" t="s">
        <v>1410</v>
      </c>
      <c r="K587" s="84" t="s">
        <v>1409</v>
      </c>
    </row>
    <row r="588" spans="1:11" x14ac:dyDescent="0.65">
      <c r="A588" s="140" t="s">
        <v>603</v>
      </c>
      <c r="B588" s="140" t="s">
        <v>604</v>
      </c>
      <c r="C588" s="140" t="s">
        <v>41</v>
      </c>
      <c r="D588" s="140" t="s">
        <v>42</v>
      </c>
      <c r="E588" s="140" t="s">
        <v>1397</v>
      </c>
      <c r="F588" s="140" t="s">
        <v>1398</v>
      </c>
      <c r="G588" s="141">
        <v>25</v>
      </c>
      <c r="H588" s="140" t="s">
        <v>1397</v>
      </c>
      <c r="I588" s="84" t="s">
        <v>1410</v>
      </c>
      <c r="K588" s="84" t="s">
        <v>1409</v>
      </c>
    </row>
    <row r="589" spans="1:11" x14ac:dyDescent="0.65">
      <c r="A589" s="140" t="s">
        <v>605</v>
      </c>
      <c r="B589" s="140" t="s">
        <v>1537</v>
      </c>
      <c r="C589" s="140" t="s">
        <v>41</v>
      </c>
      <c r="D589" s="140" t="s">
        <v>42</v>
      </c>
      <c r="E589" s="140" t="s">
        <v>1397</v>
      </c>
      <c r="F589" s="140" t="s">
        <v>1398</v>
      </c>
      <c r="G589" s="141">
        <v>25</v>
      </c>
      <c r="H589" s="140" t="s">
        <v>1397</v>
      </c>
      <c r="I589" s="84" t="s">
        <v>1410</v>
      </c>
      <c r="K589" s="84" t="s">
        <v>1409</v>
      </c>
    </row>
    <row r="590" spans="1:11" x14ac:dyDescent="0.65">
      <c r="A590" s="140" t="s">
        <v>606</v>
      </c>
      <c r="B590" s="140" t="s">
        <v>1538</v>
      </c>
      <c r="C590" s="140" t="s">
        <v>41</v>
      </c>
      <c r="D590" s="140" t="s">
        <v>42</v>
      </c>
      <c r="E590" s="140" t="s">
        <v>1397</v>
      </c>
      <c r="F590" s="140" t="s">
        <v>1398</v>
      </c>
      <c r="G590" s="141">
        <v>25</v>
      </c>
      <c r="H590" s="140" t="s">
        <v>1397</v>
      </c>
      <c r="I590" s="84" t="s">
        <v>1410</v>
      </c>
      <c r="K590" s="84" t="s">
        <v>1409</v>
      </c>
    </row>
    <row r="591" spans="1:11" x14ac:dyDescent="0.65">
      <c r="A591" s="140" t="s">
        <v>607</v>
      </c>
      <c r="B591" s="140" t="s">
        <v>608</v>
      </c>
      <c r="C591" s="140" t="s">
        <v>41</v>
      </c>
      <c r="D591" s="140" t="s">
        <v>42</v>
      </c>
      <c r="E591" s="140" t="s">
        <v>1397</v>
      </c>
      <c r="F591" s="140" t="s">
        <v>1398</v>
      </c>
      <c r="G591" s="141">
        <v>25</v>
      </c>
      <c r="H591" s="140" t="s">
        <v>1397</v>
      </c>
      <c r="I591" s="84" t="s">
        <v>1410</v>
      </c>
      <c r="K591" s="84" t="s">
        <v>1409</v>
      </c>
    </row>
    <row r="592" spans="1:11" x14ac:dyDescent="0.65">
      <c r="A592" s="140" t="s">
        <v>609</v>
      </c>
      <c r="B592" s="140" t="s">
        <v>610</v>
      </c>
      <c r="C592" s="140" t="s">
        <v>41</v>
      </c>
      <c r="D592" s="140" t="s">
        <v>42</v>
      </c>
      <c r="E592" s="140" t="s">
        <v>1397</v>
      </c>
      <c r="F592" s="140" t="s">
        <v>1398</v>
      </c>
      <c r="G592" s="141">
        <v>25</v>
      </c>
      <c r="H592" s="140" t="s">
        <v>1397</v>
      </c>
      <c r="I592" s="84" t="s">
        <v>1410</v>
      </c>
      <c r="K592" s="84" t="s">
        <v>1409</v>
      </c>
    </row>
    <row r="593" spans="1:11" x14ac:dyDescent="0.65">
      <c r="A593" s="140" t="s">
        <v>611</v>
      </c>
      <c r="B593" s="140" t="s">
        <v>612</v>
      </c>
      <c r="C593" s="140" t="s">
        <v>41</v>
      </c>
      <c r="D593" s="140" t="s">
        <v>42</v>
      </c>
      <c r="E593" s="140" t="s">
        <v>1397</v>
      </c>
      <c r="F593" s="140" t="s">
        <v>1398</v>
      </c>
      <c r="G593" s="141">
        <v>25</v>
      </c>
      <c r="H593" s="140" t="s">
        <v>1397</v>
      </c>
      <c r="I593" s="84" t="s">
        <v>1410</v>
      </c>
      <c r="K593" s="84" t="s">
        <v>1409</v>
      </c>
    </row>
    <row r="594" spans="1:11" x14ac:dyDescent="0.65">
      <c r="A594" s="140" t="s">
        <v>613</v>
      </c>
      <c r="B594" s="140" t="s">
        <v>614</v>
      </c>
      <c r="C594" s="140" t="s">
        <v>41</v>
      </c>
      <c r="D594" s="140" t="s">
        <v>42</v>
      </c>
      <c r="E594" s="140" t="s">
        <v>1397</v>
      </c>
      <c r="F594" s="140" t="s">
        <v>1398</v>
      </c>
      <c r="G594" s="141">
        <v>25</v>
      </c>
      <c r="H594" s="140" t="s">
        <v>1397</v>
      </c>
      <c r="I594" s="84" t="s">
        <v>1410</v>
      </c>
      <c r="K594" s="84" t="s">
        <v>1409</v>
      </c>
    </row>
    <row r="595" spans="1:11" x14ac:dyDescent="0.65">
      <c r="A595" s="140" t="s">
        <v>615</v>
      </c>
      <c r="B595" s="140" t="s">
        <v>616</v>
      </c>
      <c r="C595" s="140" t="s">
        <v>41</v>
      </c>
      <c r="D595" s="140" t="s">
        <v>42</v>
      </c>
      <c r="E595" s="140" t="s">
        <v>1397</v>
      </c>
      <c r="F595" s="140" t="s">
        <v>1398</v>
      </c>
      <c r="G595" s="141">
        <v>25</v>
      </c>
      <c r="H595" s="140" t="s">
        <v>1397</v>
      </c>
      <c r="I595" s="84" t="s">
        <v>1410</v>
      </c>
      <c r="K595" s="84" t="s">
        <v>1409</v>
      </c>
    </row>
    <row r="596" spans="1:11" x14ac:dyDescent="0.65">
      <c r="A596" s="140" t="s">
        <v>617</v>
      </c>
      <c r="B596" s="140" t="s">
        <v>618</v>
      </c>
      <c r="C596" s="140" t="s">
        <v>41</v>
      </c>
      <c r="D596" s="140" t="s">
        <v>42</v>
      </c>
      <c r="E596" s="140" t="s">
        <v>1397</v>
      </c>
      <c r="F596" s="140" t="s">
        <v>1398</v>
      </c>
      <c r="G596" s="141">
        <v>25</v>
      </c>
      <c r="H596" s="140" t="s">
        <v>1397</v>
      </c>
      <c r="I596" s="84" t="s">
        <v>1410</v>
      </c>
      <c r="K596" s="84" t="s">
        <v>1409</v>
      </c>
    </row>
    <row r="597" spans="1:11" x14ac:dyDescent="0.65">
      <c r="A597" s="140" t="s">
        <v>619</v>
      </c>
      <c r="B597" s="140" t="s">
        <v>620</v>
      </c>
      <c r="C597" s="140" t="s">
        <v>41</v>
      </c>
      <c r="D597" s="140" t="s">
        <v>42</v>
      </c>
      <c r="E597" s="140" t="s">
        <v>1397</v>
      </c>
      <c r="F597" s="140" t="s">
        <v>1398</v>
      </c>
      <c r="G597" s="141">
        <v>25</v>
      </c>
      <c r="H597" s="140" t="s">
        <v>1397</v>
      </c>
      <c r="I597" s="84" t="s">
        <v>1410</v>
      </c>
      <c r="K597" s="84" t="s">
        <v>1409</v>
      </c>
    </row>
    <row r="598" spans="1:11" x14ac:dyDescent="0.65">
      <c r="A598" s="140" t="s">
        <v>621</v>
      </c>
      <c r="B598" s="140" t="s">
        <v>622</v>
      </c>
      <c r="C598" s="140" t="s">
        <v>41</v>
      </c>
      <c r="D598" s="140" t="s">
        <v>42</v>
      </c>
      <c r="E598" s="140" t="s">
        <v>1397</v>
      </c>
      <c r="F598" s="140" t="s">
        <v>1398</v>
      </c>
      <c r="G598" s="141">
        <v>25</v>
      </c>
      <c r="H598" s="140" t="s">
        <v>1397</v>
      </c>
      <c r="I598" s="84" t="s">
        <v>1410</v>
      </c>
      <c r="K598" s="84" t="s">
        <v>1409</v>
      </c>
    </row>
  </sheetData>
  <autoFilter ref="A1:K598"/>
  <sortState ref="A2:H598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98"/>
  <sheetViews>
    <sheetView workbookViewId="0">
      <selection sqref="A1:C598"/>
    </sheetView>
  </sheetViews>
  <sheetFormatPr defaultRowHeight="18" x14ac:dyDescent="0.25"/>
  <cols>
    <col min="1" max="1" width="17.375" customWidth="1"/>
    <col min="2" max="2" width="84" customWidth="1"/>
    <col min="3" max="3" width="20.125" style="89" customWidth="1"/>
    <col min="4" max="4" width="10.125" customWidth="1"/>
    <col min="5" max="5" width="14.375" style="86" customWidth="1"/>
    <col min="6" max="6" width="16.25" style="86" customWidth="1"/>
    <col min="7" max="7" width="4.375" bestFit="1" customWidth="1"/>
    <col min="8" max="8" width="4.375" customWidth="1"/>
    <col min="9" max="9" width="3.375" customWidth="1"/>
  </cols>
  <sheetData>
    <row r="1" spans="1:10" ht="27.75" x14ac:dyDescent="0.65">
      <c r="A1" s="31" t="s">
        <v>736</v>
      </c>
      <c r="B1" s="31" t="s">
        <v>737</v>
      </c>
      <c r="C1" s="88" t="s">
        <v>707</v>
      </c>
      <c r="D1" s="26"/>
      <c r="E1" s="87" t="s">
        <v>800</v>
      </c>
      <c r="F1" s="87" t="s">
        <v>801</v>
      </c>
      <c r="G1" s="84" t="s">
        <v>1539</v>
      </c>
      <c r="H1" s="84"/>
    </row>
    <row r="2" spans="1:10" ht="27.75" x14ac:dyDescent="0.65">
      <c r="A2" s="143" t="s">
        <v>1000</v>
      </c>
      <c r="B2" s="143" t="s">
        <v>1001</v>
      </c>
      <c r="C2" s="139">
        <f>IFERROR(VLOOKUP(A2,'งบทดลอง รพ.'!$A$2:$C$600,3,0),0)</f>
        <v>0</v>
      </c>
      <c r="D2" s="26"/>
      <c r="E2" s="87" t="s">
        <v>1339</v>
      </c>
      <c r="F2" s="87" t="s">
        <v>16</v>
      </c>
      <c r="G2" s="84" t="s">
        <v>1408</v>
      </c>
      <c r="H2" s="84"/>
      <c r="I2" s="145"/>
      <c r="J2" t="s">
        <v>1540</v>
      </c>
    </row>
    <row r="3" spans="1:10" ht="27.75" x14ac:dyDescent="0.65">
      <c r="A3" s="146" t="s">
        <v>144</v>
      </c>
      <c r="B3" s="146" t="s">
        <v>145</v>
      </c>
      <c r="C3" s="139">
        <f>IFERROR(VLOOKUP(A3,'งบทดลอง รพ.'!$A$2:$C$600,3,0),0)</f>
        <v>0</v>
      </c>
      <c r="D3" s="26"/>
      <c r="E3" s="87" t="s">
        <v>1339</v>
      </c>
      <c r="F3" s="87" t="s">
        <v>16</v>
      </c>
      <c r="G3" s="84" t="s">
        <v>1410</v>
      </c>
      <c r="H3" s="84"/>
      <c r="I3" s="148"/>
      <c r="J3" t="s">
        <v>1541</v>
      </c>
    </row>
    <row r="4" spans="1:10" ht="27.75" x14ac:dyDescent="0.65">
      <c r="A4" s="146" t="s">
        <v>146</v>
      </c>
      <c r="B4" s="146" t="s">
        <v>147</v>
      </c>
      <c r="C4" s="139">
        <f>IFERROR(VLOOKUP(A4,'งบทดลอง รพ.'!$A$2:$C$600,3,0),0)</f>
        <v>0</v>
      </c>
      <c r="D4" s="26"/>
      <c r="E4" s="87" t="s">
        <v>1339</v>
      </c>
      <c r="F4" s="87" t="s">
        <v>16</v>
      </c>
      <c r="G4" s="84" t="s">
        <v>1410</v>
      </c>
      <c r="H4" s="84"/>
    </row>
    <row r="5" spans="1:10" ht="27.75" x14ac:dyDescent="0.65">
      <c r="A5" s="146" t="s">
        <v>148</v>
      </c>
      <c r="B5" s="146" t="s">
        <v>149</v>
      </c>
      <c r="C5" s="139">
        <f>IFERROR(VLOOKUP(A5,'งบทดลอง รพ.'!$A$2:$C$600,3,0),0)</f>
        <v>0</v>
      </c>
      <c r="D5" s="26"/>
      <c r="E5" s="87" t="s">
        <v>1339</v>
      </c>
      <c r="F5" s="87" t="s">
        <v>16</v>
      </c>
      <c r="G5" s="84" t="s">
        <v>1410</v>
      </c>
      <c r="H5" s="84"/>
    </row>
    <row r="6" spans="1:10" ht="27.75" x14ac:dyDescent="0.65">
      <c r="A6" s="146" t="s">
        <v>150</v>
      </c>
      <c r="B6" s="146" t="s">
        <v>151</v>
      </c>
      <c r="C6" s="139">
        <f>IFERROR(VLOOKUP(A6,'งบทดลอง รพ.'!$A$2:$C$600,3,0),0)</f>
        <v>0</v>
      </c>
      <c r="D6" s="26"/>
      <c r="E6" s="87" t="s">
        <v>1339</v>
      </c>
      <c r="F6" s="87" t="s">
        <v>16</v>
      </c>
      <c r="G6" s="84" t="s">
        <v>1410</v>
      </c>
      <c r="H6" s="84"/>
    </row>
    <row r="7" spans="1:10" ht="27.75" x14ac:dyDescent="0.65">
      <c r="A7" s="146" t="s">
        <v>152</v>
      </c>
      <c r="B7" s="146" t="s">
        <v>1411</v>
      </c>
      <c r="C7" s="139">
        <f>IFERROR(VLOOKUP(A7,'งบทดลอง รพ.'!$A$2:$C$600,3,0),0)</f>
        <v>0</v>
      </c>
      <c r="D7" s="26"/>
      <c r="E7" s="87" t="s">
        <v>1339</v>
      </c>
      <c r="F7" s="87" t="s">
        <v>16</v>
      </c>
      <c r="G7" s="84" t="s">
        <v>1410</v>
      </c>
      <c r="H7" s="84"/>
    </row>
    <row r="8" spans="1:10" ht="27.75" x14ac:dyDescent="0.65">
      <c r="A8" s="143" t="s">
        <v>1002</v>
      </c>
      <c r="B8" s="143" t="s">
        <v>1003</v>
      </c>
      <c r="C8" s="139">
        <f>IFERROR(VLOOKUP(A8,'งบทดลอง รพ.'!$A$2:$C$600,3,0),0)</f>
        <v>0</v>
      </c>
      <c r="D8" s="26"/>
      <c r="E8" s="87" t="s">
        <v>1339</v>
      </c>
      <c r="F8" s="87" t="s">
        <v>16</v>
      </c>
      <c r="G8" s="84" t="s">
        <v>1408</v>
      </c>
      <c r="H8" s="84"/>
    </row>
    <row r="9" spans="1:10" ht="27.75" x14ac:dyDescent="0.65">
      <c r="A9" s="146" t="s">
        <v>153</v>
      </c>
      <c r="B9" s="146" t="s">
        <v>154</v>
      </c>
      <c r="C9" s="139">
        <f>IFERROR(VLOOKUP(A9,'งบทดลอง รพ.'!$A$2:$C$600,3,0),0)</f>
        <v>0</v>
      </c>
      <c r="D9" s="26"/>
      <c r="E9" s="87" t="s">
        <v>1339</v>
      </c>
      <c r="F9" s="87" t="s">
        <v>16</v>
      </c>
      <c r="G9" s="84" t="s">
        <v>1410</v>
      </c>
      <c r="H9" s="84"/>
    </row>
    <row r="10" spans="1:10" ht="27.75" x14ac:dyDescent="0.65">
      <c r="A10" s="143" t="s">
        <v>1004</v>
      </c>
      <c r="B10" s="143" t="s">
        <v>1005</v>
      </c>
      <c r="C10" s="139">
        <f>IFERROR(VLOOKUP(A10,'งบทดลอง รพ.'!$A$2:$C$600,3,0),0)</f>
        <v>0</v>
      </c>
      <c r="D10" s="26"/>
      <c r="E10" s="87" t="s">
        <v>1339</v>
      </c>
      <c r="F10" s="87" t="s">
        <v>16</v>
      </c>
      <c r="G10" s="84" t="s">
        <v>1408</v>
      </c>
      <c r="H10" s="84"/>
    </row>
    <row r="11" spans="1:10" ht="27.75" x14ac:dyDescent="0.65">
      <c r="A11" s="143" t="s">
        <v>1006</v>
      </c>
      <c r="B11" s="143" t="s">
        <v>1007</v>
      </c>
      <c r="C11" s="139">
        <f>IFERROR(VLOOKUP(A11,'งบทดลอง รพ.'!$A$2:$C$600,3,0),0)</f>
        <v>0</v>
      </c>
      <c r="D11" s="26"/>
      <c r="E11" s="87" t="s">
        <v>1339</v>
      </c>
      <c r="F11" s="87" t="s">
        <v>16</v>
      </c>
      <c r="G11" s="84" t="s">
        <v>1408</v>
      </c>
      <c r="H11" s="84"/>
    </row>
    <row r="12" spans="1:10" ht="27.75" x14ac:dyDescent="0.65">
      <c r="A12" s="146" t="s">
        <v>155</v>
      </c>
      <c r="B12" s="146" t="s">
        <v>177</v>
      </c>
      <c r="C12" s="139">
        <f>IFERROR(VLOOKUP(A12,'งบทดลอง รพ.'!$A$2:$C$600,3,0),0)</f>
        <v>0</v>
      </c>
      <c r="D12" s="26"/>
      <c r="E12" s="87" t="s">
        <v>1339</v>
      </c>
      <c r="F12" s="87" t="s">
        <v>16</v>
      </c>
      <c r="G12" s="84" t="s">
        <v>1410</v>
      </c>
      <c r="H12" s="84"/>
    </row>
    <row r="13" spans="1:10" ht="27.75" x14ac:dyDescent="0.65">
      <c r="A13" s="146" t="s">
        <v>156</v>
      </c>
      <c r="B13" s="146" t="s">
        <v>179</v>
      </c>
      <c r="C13" s="139">
        <f>IFERROR(VLOOKUP(A13,'งบทดลอง รพ.'!$A$2:$C$600,3,0),0)</f>
        <v>0</v>
      </c>
      <c r="D13" s="26"/>
      <c r="E13" s="87" t="s">
        <v>1339</v>
      </c>
      <c r="F13" s="87" t="s">
        <v>16</v>
      </c>
      <c r="G13" s="84" t="s">
        <v>1410</v>
      </c>
      <c r="H13" s="84"/>
    </row>
    <row r="14" spans="1:10" ht="27.75" x14ac:dyDescent="0.65">
      <c r="A14" s="146" t="s">
        <v>157</v>
      </c>
      <c r="B14" s="146" t="s">
        <v>158</v>
      </c>
      <c r="C14" s="139">
        <f>IFERROR(VLOOKUP(A14,'งบทดลอง รพ.'!$A$2:$C$600,3,0),0)</f>
        <v>0</v>
      </c>
      <c r="D14" s="26"/>
      <c r="E14" s="87" t="s">
        <v>1339</v>
      </c>
      <c r="F14" s="87" t="s">
        <v>16</v>
      </c>
      <c r="G14" s="84" t="s">
        <v>1410</v>
      </c>
      <c r="H14" s="84"/>
    </row>
    <row r="15" spans="1:10" ht="27.75" x14ac:dyDescent="0.65">
      <c r="A15" s="143" t="s">
        <v>1008</v>
      </c>
      <c r="B15" s="143" t="s">
        <v>1009</v>
      </c>
      <c r="C15" s="139">
        <f>IFERROR(VLOOKUP(A15,'งบทดลอง รพ.'!$A$2:$C$600,3,0),0)</f>
        <v>0</v>
      </c>
      <c r="D15" s="26"/>
      <c r="E15" s="87" t="s">
        <v>1339</v>
      </c>
      <c r="F15" s="87" t="s">
        <v>16</v>
      </c>
      <c r="G15" s="84" t="s">
        <v>1408</v>
      </c>
      <c r="H15" s="84"/>
    </row>
    <row r="16" spans="1:10" ht="27.75" x14ac:dyDescent="0.65">
      <c r="A16" s="143" t="s">
        <v>1010</v>
      </c>
      <c r="B16" s="143" t="s">
        <v>1011</v>
      </c>
      <c r="C16" s="139">
        <f>IFERROR(VLOOKUP(A16,'งบทดลอง รพ.'!$A$2:$C$600,3,0),0)</f>
        <v>0</v>
      </c>
      <c r="D16" s="26"/>
      <c r="E16" s="87" t="s">
        <v>1339</v>
      </c>
      <c r="F16" s="87" t="s">
        <v>16</v>
      </c>
      <c r="G16" s="84" t="s">
        <v>1408</v>
      </c>
      <c r="H16" s="84"/>
    </row>
    <row r="17" spans="1:8" ht="27.75" x14ac:dyDescent="0.65">
      <c r="A17" s="146" t="s">
        <v>159</v>
      </c>
      <c r="B17" s="146" t="s">
        <v>160</v>
      </c>
      <c r="C17" s="139">
        <f>IFERROR(VLOOKUP(A17,'งบทดลอง รพ.'!$A$2:$C$600,3,0),0)</f>
        <v>0</v>
      </c>
      <c r="D17" s="26"/>
      <c r="E17" s="87" t="s">
        <v>1339</v>
      </c>
      <c r="F17" s="87" t="s">
        <v>16</v>
      </c>
      <c r="G17" s="84" t="s">
        <v>1410</v>
      </c>
      <c r="H17" s="84"/>
    </row>
    <row r="18" spans="1:8" ht="27.75" x14ac:dyDescent="0.65">
      <c r="A18" s="146" t="s">
        <v>117</v>
      </c>
      <c r="B18" s="146" t="s">
        <v>118</v>
      </c>
      <c r="C18" s="139">
        <f>IFERROR(VLOOKUP(A18,'งบทดลอง รพ.'!$A$2:$C$600,3,0),0)</f>
        <v>0</v>
      </c>
      <c r="D18" s="26"/>
      <c r="E18" s="87" t="s">
        <v>1332</v>
      </c>
      <c r="F18" s="87" t="s">
        <v>12</v>
      </c>
      <c r="G18" s="84" t="s">
        <v>1410</v>
      </c>
      <c r="H18" s="84"/>
    </row>
    <row r="19" spans="1:8" ht="27.75" x14ac:dyDescent="0.65">
      <c r="A19" s="146" t="s">
        <v>119</v>
      </c>
      <c r="B19" s="146" t="s">
        <v>120</v>
      </c>
      <c r="C19" s="139">
        <f>IFERROR(VLOOKUP(A19,'งบทดลอง รพ.'!$A$2:$C$600,3,0),0)</f>
        <v>0</v>
      </c>
      <c r="D19" s="26"/>
      <c r="E19" s="87" t="s">
        <v>1332</v>
      </c>
      <c r="F19" s="87" t="s">
        <v>12</v>
      </c>
      <c r="G19" s="84" t="s">
        <v>1410</v>
      </c>
      <c r="H19" s="84"/>
    </row>
    <row r="20" spans="1:8" ht="27.75" x14ac:dyDescent="0.65">
      <c r="A20" s="146" t="s">
        <v>837</v>
      </c>
      <c r="B20" s="146" t="s">
        <v>122</v>
      </c>
      <c r="C20" s="139">
        <f>IFERROR(VLOOKUP(A20,'งบทดลอง รพ.'!$A$2:$C$600,3,0),0)</f>
        <v>0</v>
      </c>
      <c r="D20" s="26"/>
      <c r="E20" s="87" t="s">
        <v>1332</v>
      </c>
      <c r="F20" s="87" t="s">
        <v>12</v>
      </c>
      <c r="G20" s="84" t="s">
        <v>1410</v>
      </c>
      <c r="H20" s="84"/>
    </row>
    <row r="21" spans="1:8" ht="27.75" x14ac:dyDescent="0.65">
      <c r="A21" s="146" t="s">
        <v>838</v>
      </c>
      <c r="B21" s="146" t="s">
        <v>123</v>
      </c>
      <c r="C21" s="139">
        <f>IFERROR(VLOOKUP(A21,'งบทดลอง รพ.'!$A$2:$C$600,3,0),0)</f>
        <v>0</v>
      </c>
      <c r="D21" s="26"/>
      <c r="E21" s="87" t="s">
        <v>1332</v>
      </c>
      <c r="F21" s="87" t="s">
        <v>12</v>
      </c>
      <c r="G21" s="84" t="s">
        <v>1410</v>
      </c>
      <c r="H21" s="84"/>
    </row>
    <row r="22" spans="1:8" ht="27.75" x14ac:dyDescent="0.65">
      <c r="A22" s="146" t="s">
        <v>839</v>
      </c>
      <c r="B22" s="146" t="s">
        <v>840</v>
      </c>
      <c r="C22" s="139">
        <f>IFERROR(VLOOKUP(A22,'งบทดลอง รพ.'!$A$2:$C$600,3,0),0)</f>
        <v>0</v>
      </c>
      <c r="D22" s="26"/>
      <c r="E22" s="87" t="s">
        <v>1332</v>
      </c>
      <c r="F22" s="87" t="s">
        <v>12</v>
      </c>
      <c r="G22" s="84" t="s">
        <v>1410</v>
      </c>
      <c r="H22" s="84"/>
    </row>
    <row r="23" spans="1:8" ht="27.75" x14ac:dyDescent="0.65">
      <c r="A23" s="143" t="s">
        <v>1012</v>
      </c>
      <c r="B23" s="143" t="s">
        <v>121</v>
      </c>
      <c r="C23" s="139">
        <f>IFERROR(VLOOKUP(A23,'งบทดลอง รพ.'!$A$2:$C$600,3,0),0)</f>
        <v>0</v>
      </c>
      <c r="D23" s="26"/>
      <c r="E23" s="87" t="s">
        <v>1332</v>
      </c>
      <c r="F23" s="87" t="s">
        <v>12</v>
      </c>
      <c r="G23" s="84" t="s">
        <v>1408</v>
      </c>
      <c r="H23" s="84"/>
    </row>
    <row r="24" spans="1:8" ht="27.75" x14ac:dyDescent="0.65">
      <c r="A24" s="143" t="s">
        <v>1013</v>
      </c>
      <c r="B24" s="143" t="s">
        <v>84</v>
      </c>
      <c r="C24" s="139">
        <f>IFERROR(VLOOKUP(A24,'งบทดลอง รพ.'!$A$2:$C$600,3,0),0)</f>
        <v>0</v>
      </c>
      <c r="D24" s="26"/>
      <c r="E24" s="87" t="s">
        <v>1311</v>
      </c>
      <c r="F24" s="87" t="s">
        <v>6</v>
      </c>
      <c r="G24" s="84" t="s">
        <v>1408</v>
      </c>
      <c r="H24" s="84"/>
    </row>
    <row r="25" spans="1:8" ht="27.75" x14ac:dyDescent="0.65">
      <c r="A25" s="143" t="s">
        <v>1014</v>
      </c>
      <c r="B25" s="143" t="s">
        <v>122</v>
      </c>
      <c r="C25" s="139">
        <f>IFERROR(VLOOKUP(A25,'งบทดลอง รพ.'!$A$2:$C$600,3,0),0)</f>
        <v>0</v>
      </c>
      <c r="D25" s="26"/>
      <c r="E25" s="87" t="s">
        <v>1332</v>
      </c>
      <c r="F25" s="87" t="s">
        <v>12</v>
      </c>
      <c r="G25" s="84" t="s">
        <v>1408</v>
      </c>
      <c r="H25" s="84"/>
    </row>
    <row r="26" spans="1:8" ht="27.75" x14ac:dyDescent="0.65">
      <c r="A26" s="143" t="s">
        <v>1015</v>
      </c>
      <c r="B26" s="143" t="s">
        <v>123</v>
      </c>
      <c r="C26" s="139">
        <f>IFERROR(VLOOKUP(A26,'งบทดลอง รพ.'!$A$2:$C$600,3,0),0)</f>
        <v>0</v>
      </c>
      <c r="D26" s="26"/>
      <c r="E26" s="87" t="s">
        <v>1332</v>
      </c>
      <c r="F26" s="87" t="s">
        <v>12</v>
      </c>
      <c r="G26" s="84" t="s">
        <v>1408</v>
      </c>
      <c r="H26" s="84"/>
    </row>
    <row r="27" spans="1:8" ht="27.75" x14ac:dyDescent="0.65">
      <c r="A27" s="146" t="s">
        <v>124</v>
      </c>
      <c r="B27" s="146" t="s">
        <v>125</v>
      </c>
      <c r="C27" s="139">
        <f>IFERROR(VLOOKUP(A27,'งบทดลอง รพ.'!$A$2:$C$600,3,0),0)</f>
        <v>0</v>
      </c>
      <c r="D27" s="26"/>
      <c r="E27" s="87" t="s">
        <v>1332</v>
      </c>
      <c r="F27" s="87" t="s">
        <v>12</v>
      </c>
      <c r="G27" s="84" t="s">
        <v>1410</v>
      </c>
      <c r="H27" s="84"/>
    </row>
    <row r="28" spans="1:8" ht="27.75" x14ac:dyDescent="0.65">
      <c r="A28" s="146" t="s">
        <v>126</v>
      </c>
      <c r="B28" s="146" t="s">
        <v>127</v>
      </c>
      <c r="C28" s="139">
        <f>IFERROR(VLOOKUP(A28,'งบทดลอง รพ.'!$A$2:$C$600,3,0),0)</f>
        <v>41710</v>
      </c>
      <c r="D28" s="26"/>
      <c r="E28" s="87" t="s">
        <v>1332</v>
      </c>
      <c r="F28" s="87" t="s">
        <v>12</v>
      </c>
      <c r="G28" s="84" t="s">
        <v>1410</v>
      </c>
      <c r="H28" s="84"/>
    </row>
    <row r="29" spans="1:8" ht="27.75" x14ac:dyDescent="0.65">
      <c r="A29" s="146" t="s">
        <v>841</v>
      </c>
      <c r="B29" s="146" t="s">
        <v>121</v>
      </c>
      <c r="C29" s="139">
        <f>IFERROR(VLOOKUP(A29,'งบทดลอง รพ.'!$A$2:$C$600,3,0),0)</f>
        <v>0</v>
      </c>
      <c r="D29" s="26"/>
      <c r="E29" s="87" t="s">
        <v>1332</v>
      </c>
      <c r="F29" s="87" t="s">
        <v>12</v>
      </c>
      <c r="G29" s="84" t="s">
        <v>1410</v>
      </c>
      <c r="H29" s="84"/>
    </row>
    <row r="30" spans="1:8" ht="27.75" x14ac:dyDescent="0.65">
      <c r="A30" s="146" t="s">
        <v>842</v>
      </c>
      <c r="B30" s="146" t="s">
        <v>84</v>
      </c>
      <c r="C30" s="139">
        <f>IFERROR(VLOOKUP(A30,'งบทดลอง รพ.'!$A$2:$C$600,3,0),0)</f>
        <v>227405</v>
      </c>
      <c r="D30" s="26"/>
      <c r="E30" s="87" t="s">
        <v>1311</v>
      </c>
      <c r="F30" s="87" t="s">
        <v>6</v>
      </c>
      <c r="G30" s="84" t="s">
        <v>1410</v>
      </c>
      <c r="H30" s="84"/>
    </row>
    <row r="31" spans="1:8" ht="27.75" x14ac:dyDescent="0.65">
      <c r="A31" s="146" t="s">
        <v>843</v>
      </c>
      <c r="B31" s="146" t="s">
        <v>844</v>
      </c>
      <c r="C31" s="139">
        <f>IFERROR(VLOOKUP(A31,'งบทดลอง รพ.'!$A$2:$C$600,3,0),0)</f>
        <v>110100</v>
      </c>
      <c r="D31" s="26"/>
      <c r="E31" s="87" t="s">
        <v>1300</v>
      </c>
      <c r="F31" s="87" t="s">
        <v>2</v>
      </c>
      <c r="G31" s="84" t="s">
        <v>1410</v>
      </c>
      <c r="H31" s="84"/>
    </row>
    <row r="32" spans="1:8" ht="27.75" x14ac:dyDescent="0.65">
      <c r="A32" s="146" t="s">
        <v>845</v>
      </c>
      <c r="B32" s="146" t="s">
        <v>846</v>
      </c>
      <c r="C32" s="139">
        <f>IFERROR(VLOOKUP(A32,'งบทดลอง รพ.'!$A$2:$C$600,3,0),0)</f>
        <v>0</v>
      </c>
      <c r="D32" s="26"/>
      <c r="E32" s="87" t="s">
        <v>1332</v>
      </c>
      <c r="F32" s="87" t="s">
        <v>12</v>
      </c>
      <c r="G32" s="84" t="s">
        <v>1410</v>
      </c>
      <c r="H32" s="84"/>
    </row>
    <row r="33" spans="1:8" ht="27.75" x14ac:dyDescent="0.65">
      <c r="A33" s="143" t="s">
        <v>1016</v>
      </c>
      <c r="B33" s="143" t="s">
        <v>1017</v>
      </c>
      <c r="C33" s="139">
        <f>IFERROR(VLOOKUP(A33,'งบทดลอง รพ.'!$A$2:$C$600,3,0),0)</f>
        <v>0</v>
      </c>
      <c r="D33" s="26"/>
      <c r="E33" s="87" t="s">
        <v>1332</v>
      </c>
      <c r="F33" s="87" t="s">
        <v>12</v>
      </c>
      <c r="G33" s="84" t="s">
        <v>1408</v>
      </c>
      <c r="H33" s="84"/>
    </row>
    <row r="34" spans="1:8" ht="27.75" x14ac:dyDescent="0.65">
      <c r="A34" s="146" t="s">
        <v>76</v>
      </c>
      <c r="B34" s="146" t="s">
        <v>1413</v>
      </c>
      <c r="C34" s="139">
        <f>IFERROR(VLOOKUP(A34,'งบทดลอง รพ.'!$A$2:$C$600,3,0),0)</f>
        <v>3324</v>
      </c>
      <c r="D34" s="26"/>
      <c r="E34" s="87" t="s">
        <v>1301</v>
      </c>
      <c r="F34" s="87" t="s">
        <v>4</v>
      </c>
      <c r="G34" s="84" t="s">
        <v>1410</v>
      </c>
      <c r="H34" s="84"/>
    </row>
    <row r="35" spans="1:8" ht="27.75" x14ac:dyDescent="0.65">
      <c r="A35" s="146" t="s">
        <v>77</v>
      </c>
      <c r="B35" s="146" t="s">
        <v>1414</v>
      </c>
      <c r="C35" s="139">
        <f>IFERROR(VLOOKUP(A35,'งบทดลอง รพ.'!$A$2:$C$600,3,0),0)</f>
        <v>8943.6</v>
      </c>
      <c r="D35" s="26"/>
      <c r="E35" s="87" t="s">
        <v>1303</v>
      </c>
      <c r="F35" s="87" t="s">
        <v>4</v>
      </c>
      <c r="G35" s="84" t="s">
        <v>1410</v>
      </c>
      <c r="H35" s="84"/>
    </row>
    <row r="36" spans="1:8" ht="27.75" x14ac:dyDescent="0.65">
      <c r="A36" s="146" t="s">
        <v>128</v>
      </c>
      <c r="B36" s="146" t="s">
        <v>1415</v>
      </c>
      <c r="C36" s="139">
        <f>IFERROR(VLOOKUP(A36,'งบทดลอง รพ.'!$A$2:$C$600,3,0),0)</f>
        <v>3697530</v>
      </c>
      <c r="D36" s="26"/>
      <c r="E36" s="87" t="s">
        <v>1334</v>
      </c>
      <c r="F36" s="87" t="s">
        <v>12</v>
      </c>
      <c r="G36" s="84" t="s">
        <v>1410</v>
      </c>
      <c r="H36" s="84"/>
    </row>
    <row r="37" spans="1:8" ht="27.75" x14ac:dyDescent="0.65">
      <c r="A37" s="146" t="s">
        <v>129</v>
      </c>
      <c r="B37" s="146" t="s">
        <v>1416</v>
      </c>
      <c r="C37" s="139">
        <f>IFERROR(VLOOKUP(A37,'งบทดลอง รพ.'!$A$2:$C$600,3,0),0)</f>
        <v>2577089</v>
      </c>
      <c r="D37" s="26"/>
      <c r="E37" s="87" t="s">
        <v>1336</v>
      </c>
      <c r="F37" s="87" t="s">
        <v>12</v>
      </c>
      <c r="G37" s="84" t="s">
        <v>1410</v>
      </c>
      <c r="H37" s="84"/>
    </row>
    <row r="38" spans="1:8" ht="27.75" x14ac:dyDescent="0.65">
      <c r="A38" s="146" t="s">
        <v>85</v>
      </c>
      <c r="B38" s="146" t="s">
        <v>1417</v>
      </c>
      <c r="C38" s="139">
        <f>IFERROR(VLOOKUP(A38,'งบทดลอง รพ.'!$A$2:$C$600,3,0),0)</f>
        <v>1909326.4</v>
      </c>
      <c r="D38" s="26"/>
      <c r="E38" s="87" t="s">
        <v>1313</v>
      </c>
      <c r="F38" s="87" t="s">
        <v>6</v>
      </c>
      <c r="G38" s="84" t="s">
        <v>1410</v>
      </c>
      <c r="H38" s="84"/>
    </row>
    <row r="39" spans="1:8" ht="27.75" x14ac:dyDescent="0.65">
      <c r="A39" s="146" t="s">
        <v>86</v>
      </c>
      <c r="B39" s="146" t="s">
        <v>1418</v>
      </c>
      <c r="C39" s="139">
        <f>IFERROR(VLOOKUP(A39,'งบทดลอง รพ.'!$A$2:$C$600,3,0),0)</f>
        <v>656150.4</v>
      </c>
      <c r="D39" s="26"/>
      <c r="E39" s="87" t="s">
        <v>1315</v>
      </c>
      <c r="F39" s="87" t="s">
        <v>6</v>
      </c>
      <c r="G39" s="84" t="s">
        <v>1410</v>
      </c>
      <c r="H39" s="84"/>
    </row>
    <row r="40" spans="1:8" ht="27.75" x14ac:dyDescent="0.65">
      <c r="A40" s="146" t="s">
        <v>87</v>
      </c>
      <c r="B40" s="146" t="s">
        <v>88</v>
      </c>
      <c r="C40" s="139">
        <f>IFERROR(VLOOKUP(A40,'งบทดลอง รพ.'!$A$2:$C$600,3,0),0)</f>
        <v>0</v>
      </c>
      <c r="D40" s="26"/>
      <c r="E40" s="87" t="s">
        <v>1317</v>
      </c>
      <c r="F40" s="87" t="s">
        <v>6</v>
      </c>
      <c r="G40" s="84" t="s">
        <v>1410</v>
      </c>
      <c r="H40" s="84"/>
    </row>
    <row r="41" spans="1:8" ht="27.75" x14ac:dyDescent="0.65">
      <c r="A41" s="146" t="s">
        <v>89</v>
      </c>
      <c r="B41" s="146" t="s">
        <v>90</v>
      </c>
      <c r="C41" s="139">
        <f>IFERROR(VLOOKUP(A41,'งบทดลอง รพ.'!$A$2:$C$600,3,0),0)</f>
        <v>0</v>
      </c>
      <c r="D41" s="26"/>
      <c r="E41" s="87" t="s">
        <v>1317</v>
      </c>
      <c r="F41" s="87" t="s">
        <v>6</v>
      </c>
      <c r="G41" s="84" t="s">
        <v>1410</v>
      </c>
      <c r="H41" s="84"/>
    </row>
    <row r="42" spans="1:8" ht="27.75" x14ac:dyDescent="0.65">
      <c r="A42" s="146" t="s">
        <v>130</v>
      </c>
      <c r="B42" s="146" t="s">
        <v>1419</v>
      </c>
      <c r="C42" s="139">
        <f>IFERROR(VLOOKUP(A42,'งบทดลอง รพ.'!$A$2:$C$600,3,0),0)</f>
        <v>135677.6</v>
      </c>
      <c r="D42" s="26"/>
      <c r="E42" s="87" t="s">
        <v>1334</v>
      </c>
      <c r="F42" s="87" t="s">
        <v>12</v>
      </c>
      <c r="G42" s="84" t="s">
        <v>1410</v>
      </c>
      <c r="H42" s="84"/>
    </row>
    <row r="43" spans="1:8" ht="27.75" x14ac:dyDescent="0.65">
      <c r="A43" s="146" t="s">
        <v>131</v>
      </c>
      <c r="B43" s="146" t="s">
        <v>1420</v>
      </c>
      <c r="C43" s="139">
        <f>IFERROR(VLOOKUP(A43,'งบทดลอง รพ.'!$A$2:$C$600,3,0),0)</f>
        <v>259582.8</v>
      </c>
      <c r="D43" s="26"/>
      <c r="E43" s="87" t="s">
        <v>1336</v>
      </c>
      <c r="F43" s="87" t="s">
        <v>12</v>
      </c>
      <c r="G43" s="84" t="s">
        <v>1410</v>
      </c>
      <c r="H43" s="84"/>
    </row>
    <row r="44" spans="1:8" ht="27.75" x14ac:dyDescent="0.65">
      <c r="A44" s="147" t="s">
        <v>78</v>
      </c>
      <c r="B44" s="147" t="s">
        <v>1421</v>
      </c>
      <c r="C44" s="139">
        <f>IFERROR(VLOOKUP(A44,'งบทดลอง รพ.'!$A$2:$C$600,3,0),0)</f>
        <v>142598.39999999999</v>
      </c>
      <c r="D44" s="26"/>
      <c r="E44" s="87" t="s">
        <v>1306</v>
      </c>
      <c r="F44" s="87" t="s">
        <v>1305</v>
      </c>
      <c r="G44" s="84" t="s">
        <v>1410</v>
      </c>
      <c r="H44" s="84"/>
    </row>
    <row r="45" spans="1:8" ht="27.75" x14ac:dyDescent="0.65">
      <c r="A45" s="147" t="s">
        <v>79</v>
      </c>
      <c r="B45" s="147" t="s">
        <v>1422</v>
      </c>
      <c r="C45" s="139">
        <f>IFERROR(VLOOKUP(A45,'งบทดลอง รพ.'!$A$2:$C$600,3,0),0)</f>
        <v>25879.200000000001</v>
      </c>
      <c r="D45" s="26"/>
      <c r="E45" s="87" t="s">
        <v>1308</v>
      </c>
      <c r="F45" s="87" t="s">
        <v>1305</v>
      </c>
      <c r="G45" s="84" t="s">
        <v>1410</v>
      </c>
      <c r="H45" s="84"/>
    </row>
    <row r="46" spans="1:8" ht="27.75" x14ac:dyDescent="0.65">
      <c r="A46" s="147" t="s">
        <v>80</v>
      </c>
      <c r="B46" s="147" t="s">
        <v>81</v>
      </c>
      <c r="C46" s="139">
        <f>IFERROR(VLOOKUP(A46,'งบทดลอง รพ.'!$A$2:$C$600,3,0),0)</f>
        <v>0</v>
      </c>
      <c r="D46" s="26"/>
      <c r="E46" s="87" t="s">
        <v>1310</v>
      </c>
      <c r="F46" s="87" t="s">
        <v>1305</v>
      </c>
      <c r="G46" s="84" t="s">
        <v>1410</v>
      </c>
      <c r="H46" s="84"/>
    </row>
    <row r="47" spans="1:8" ht="27.75" x14ac:dyDescent="0.65">
      <c r="A47" s="147" t="s">
        <v>82</v>
      </c>
      <c r="B47" s="147" t="s">
        <v>83</v>
      </c>
      <c r="C47" s="139">
        <f>IFERROR(VLOOKUP(A47,'งบทดลอง รพ.'!$A$2:$C$600,3,0),0)</f>
        <v>6975</v>
      </c>
      <c r="D47" s="26"/>
      <c r="E47" s="87" t="s">
        <v>1310</v>
      </c>
      <c r="F47" s="87" t="s">
        <v>1305</v>
      </c>
      <c r="G47" s="84" t="s">
        <v>1410</v>
      </c>
      <c r="H47" s="84"/>
    </row>
    <row r="48" spans="1:8" ht="27.75" x14ac:dyDescent="0.65">
      <c r="A48" s="147" t="s">
        <v>847</v>
      </c>
      <c r="B48" s="147" t="s">
        <v>848</v>
      </c>
      <c r="C48" s="139">
        <f>IFERROR(VLOOKUP(A48,'งบทดลอง รพ.'!$A$2:$C$600,3,0),0)</f>
        <v>0</v>
      </c>
      <c r="D48" s="26"/>
      <c r="E48" s="87" t="s">
        <v>1310</v>
      </c>
      <c r="F48" s="87" t="s">
        <v>1305</v>
      </c>
      <c r="G48" s="84" t="s">
        <v>1410</v>
      </c>
      <c r="H48" s="84"/>
    </row>
    <row r="49" spans="1:8" ht="27.75" x14ac:dyDescent="0.65">
      <c r="A49" s="147" t="s">
        <v>849</v>
      </c>
      <c r="B49" s="147" t="s">
        <v>850</v>
      </c>
      <c r="C49" s="139">
        <f>IFERROR(VLOOKUP(A49,'งบทดลอง รพ.'!$A$2:$C$600,3,0),0)</f>
        <v>0</v>
      </c>
      <c r="D49" s="26"/>
      <c r="E49" s="87" t="s">
        <v>1308</v>
      </c>
      <c r="F49" s="87" t="s">
        <v>1305</v>
      </c>
      <c r="G49" s="84" t="s">
        <v>1410</v>
      </c>
      <c r="H49" s="84"/>
    </row>
    <row r="50" spans="1:8" ht="27.75" x14ac:dyDescent="0.65">
      <c r="A50" s="147" t="s">
        <v>851</v>
      </c>
      <c r="B50" s="147" t="s">
        <v>852</v>
      </c>
      <c r="C50" s="139">
        <f>IFERROR(VLOOKUP(A50,'งบทดลอง รพ.'!$A$2:$C$600,3,0),0)</f>
        <v>0</v>
      </c>
      <c r="D50" s="26"/>
      <c r="E50" s="87" t="s">
        <v>1310</v>
      </c>
      <c r="F50" s="87" t="s">
        <v>1305</v>
      </c>
      <c r="G50" s="84" t="s">
        <v>1410</v>
      </c>
      <c r="H50" s="84"/>
    </row>
    <row r="51" spans="1:8" ht="27.75" x14ac:dyDescent="0.65">
      <c r="A51" s="147" t="s">
        <v>853</v>
      </c>
      <c r="B51" s="147" t="s">
        <v>854</v>
      </c>
      <c r="C51" s="139">
        <f>IFERROR(VLOOKUP(A51,'งบทดลอง รพ.'!$A$2:$C$600,3,0),0)</f>
        <v>0</v>
      </c>
      <c r="D51" s="26"/>
      <c r="E51" s="87" t="s">
        <v>1310</v>
      </c>
      <c r="F51" s="87" t="s">
        <v>1305</v>
      </c>
      <c r="G51" s="84" t="s">
        <v>1410</v>
      </c>
      <c r="H51" s="84"/>
    </row>
    <row r="52" spans="1:8" ht="27.75" x14ac:dyDescent="0.65">
      <c r="A52" s="147" t="s">
        <v>855</v>
      </c>
      <c r="B52" s="147" t="s">
        <v>856</v>
      </c>
      <c r="C52" s="139">
        <f>IFERROR(VLOOKUP(A52,'งบทดลอง รพ.'!$A$2:$C$600,3,0),0)</f>
        <v>0</v>
      </c>
      <c r="D52" s="26"/>
      <c r="E52" s="87" t="s">
        <v>1310</v>
      </c>
      <c r="F52" s="87" t="s">
        <v>1305</v>
      </c>
      <c r="G52" s="84" t="s">
        <v>1410</v>
      </c>
      <c r="H52" s="84"/>
    </row>
    <row r="53" spans="1:8" ht="27.75" x14ac:dyDescent="0.65">
      <c r="A53" s="147" t="s">
        <v>857</v>
      </c>
      <c r="B53" s="147" t="s">
        <v>858</v>
      </c>
      <c r="C53" s="139">
        <f>IFERROR(VLOOKUP(A53,'งบทดลอง รพ.'!$A$2:$C$600,3,0),0)</f>
        <v>0</v>
      </c>
      <c r="D53" s="26"/>
      <c r="E53" s="87" t="s">
        <v>1308</v>
      </c>
      <c r="F53" s="87" t="s">
        <v>1305</v>
      </c>
      <c r="G53" s="84" t="s">
        <v>1410</v>
      </c>
      <c r="H53" s="84"/>
    </row>
    <row r="54" spans="1:8" ht="27.75" x14ac:dyDescent="0.65">
      <c r="A54" s="147" t="s">
        <v>859</v>
      </c>
      <c r="B54" s="147" t="s">
        <v>860</v>
      </c>
      <c r="C54" s="139">
        <f>IFERROR(VLOOKUP(A54,'งบทดลอง รพ.'!$A$2:$C$600,3,0),0)</f>
        <v>0</v>
      </c>
      <c r="D54" s="26"/>
      <c r="E54" s="87" t="s">
        <v>1310</v>
      </c>
      <c r="F54" s="87" t="s">
        <v>1305</v>
      </c>
      <c r="G54" s="84" t="s">
        <v>1410</v>
      </c>
      <c r="H54" s="84"/>
    </row>
    <row r="55" spans="1:8" ht="27.75" x14ac:dyDescent="0.65">
      <c r="A55" s="147" t="s">
        <v>861</v>
      </c>
      <c r="B55" s="147" t="s">
        <v>862</v>
      </c>
      <c r="C55" s="139">
        <f>IFERROR(VLOOKUP(A55,'งบทดลอง รพ.'!$A$2:$C$600,3,0),0)</f>
        <v>0</v>
      </c>
      <c r="D55" s="26"/>
      <c r="E55" s="87" t="s">
        <v>1310</v>
      </c>
      <c r="F55" s="87" t="s">
        <v>1305</v>
      </c>
      <c r="G55" s="84" t="s">
        <v>1410</v>
      </c>
      <c r="H55" s="84"/>
    </row>
    <row r="56" spans="1:8" ht="27.75" x14ac:dyDescent="0.65">
      <c r="A56" s="146" t="s">
        <v>45</v>
      </c>
      <c r="B56" s="146" t="s">
        <v>1423</v>
      </c>
      <c r="C56" s="139">
        <f>IFERROR(VLOOKUP(A56,'งบทดลอง รพ.'!$A$2:$C$600,3,0),0)</f>
        <v>15186057.6</v>
      </c>
      <c r="D56" s="26"/>
      <c r="E56" s="87" t="s">
        <v>1293</v>
      </c>
      <c r="F56" s="87" t="s">
        <v>0</v>
      </c>
      <c r="G56" s="84" t="s">
        <v>1410</v>
      </c>
      <c r="H56" s="84"/>
    </row>
    <row r="57" spans="1:8" ht="27.75" x14ac:dyDescent="0.65">
      <c r="A57" s="146" t="s">
        <v>46</v>
      </c>
      <c r="B57" s="146" t="s">
        <v>1424</v>
      </c>
      <c r="C57" s="139">
        <f>IFERROR(VLOOKUP(A57,'งบทดลอง รพ.'!$A$2:$C$600,3,0),0)</f>
        <v>8199328.0800000001</v>
      </c>
      <c r="D57" s="26"/>
      <c r="E57" s="87" t="s">
        <v>1295</v>
      </c>
      <c r="F57" s="87" t="s">
        <v>0</v>
      </c>
      <c r="G57" s="84" t="s">
        <v>1410</v>
      </c>
      <c r="H57" s="84"/>
    </row>
    <row r="58" spans="1:8" ht="27.75" x14ac:dyDescent="0.65">
      <c r="A58" s="146" t="s">
        <v>47</v>
      </c>
      <c r="B58" s="146" t="s">
        <v>1425</v>
      </c>
      <c r="C58" s="139">
        <f>IFERROR(VLOOKUP(A58,'งบทดลอง รพ.'!$A$2:$C$600,3,0),0)</f>
        <v>1299576</v>
      </c>
      <c r="D58" s="26"/>
      <c r="E58" s="87" t="s">
        <v>1293</v>
      </c>
      <c r="F58" s="87" t="s">
        <v>0</v>
      </c>
      <c r="G58" s="84" t="s">
        <v>1410</v>
      </c>
      <c r="H58" s="84"/>
    </row>
    <row r="59" spans="1:8" ht="27.75" x14ac:dyDescent="0.65">
      <c r="A59" s="143" t="s">
        <v>1018</v>
      </c>
      <c r="B59" s="143" t="s">
        <v>1019</v>
      </c>
      <c r="C59" s="139">
        <f>IFERROR(VLOOKUP(A59,'งบทดลอง รพ.'!$A$2:$C$600,3,0),0)</f>
        <v>0</v>
      </c>
      <c r="D59" s="26"/>
      <c r="E59" s="87" t="s">
        <v>1295</v>
      </c>
      <c r="F59" s="87" t="s">
        <v>0</v>
      </c>
      <c r="G59" s="84" t="s">
        <v>1408</v>
      </c>
      <c r="H59" s="84"/>
    </row>
    <row r="60" spans="1:8" ht="27.75" x14ac:dyDescent="0.65">
      <c r="A60" s="146" t="s">
        <v>48</v>
      </c>
      <c r="B60" s="146" t="s">
        <v>1426</v>
      </c>
      <c r="C60" s="139">
        <f>IFERROR(VLOOKUP(A60,'งบทดลอง รพ.'!$A$2:$C$600,3,0),0)</f>
        <v>960</v>
      </c>
      <c r="D60" s="26"/>
      <c r="E60" s="87" t="s">
        <v>1293</v>
      </c>
      <c r="F60" s="87" t="s">
        <v>0</v>
      </c>
      <c r="G60" s="84" t="s">
        <v>1410</v>
      </c>
      <c r="H60" s="84"/>
    </row>
    <row r="61" spans="1:8" ht="27.75" x14ac:dyDescent="0.65">
      <c r="A61" s="143" t="s">
        <v>1020</v>
      </c>
      <c r="B61" s="143" t="s">
        <v>1021</v>
      </c>
      <c r="C61" s="139">
        <f>IFERROR(VLOOKUP(A61,'งบทดลอง รพ.'!$A$2:$C$600,3,0),0)</f>
        <v>0</v>
      </c>
      <c r="D61" s="26"/>
      <c r="E61" s="87" t="s">
        <v>1295</v>
      </c>
      <c r="F61" s="87" t="s">
        <v>0</v>
      </c>
      <c r="G61" s="84" t="s">
        <v>1408</v>
      </c>
      <c r="H61" s="84"/>
    </row>
    <row r="62" spans="1:8" ht="27.75" x14ac:dyDescent="0.65">
      <c r="A62" s="146" t="s">
        <v>49</v>
      </c>
      <c r="B62" s="146" t="s">
        <v>1427</v>
      </c>
      <c r="C62" s="139">
        <f>IFERROR(VLOOKUP(A62,'งบทดลอง รพ.'!$A$2:$C$600,3,0),0)</f>
        <v>16526.400000000001</v>
      </c>
      <c r="D62" s="26"/>
      <c r="E62" s="87" t="s">
        <v>1293</v>
      </c>
      <c r="F62" s="87" t="s">
        <v>0</v>
      </c>
      <c r="G62" s="84" t="s">
        <v>1410</v>
      </c>
      <c r="H62" s="84"/>
    </row>
    <row r="63" spans="1:8" ht="27.75" x14ac:dyDescent="0.65">
      <c r="A63" s="143" t="s">
        <v>1022</v>
      </c>
      <c r="B63" s="143" t="s">
        <v>1023</v>
      </c>
      <c r="C63" s="139">
        <f>IFERROR(VLOOKUP(A63,'งบทดลอง รพ.'!$A$2:$C$600,3,0),0)</f>
        <v>0</v>
      </c>
      <c r="D63" s="26"/>
      <c r="E63" s="87" t="s">
        <v>1295</v>
      </c>
      <c r="F63" s="87" t="s">
        <v>0</v>
      </c>
      <c r="G63" s="84" t="s">
        <v>1408</v>
      </c>
      <c r="H63" s="84"/>
    </row>
    <row r="64" spans="1:8" ht="27.75" x14ac:dyDescent="0.65">
      <c r="A64" s="147" t="s">
        <v>215</v>
      </c>
      <c r="B64" s="147" t="s">
        <v>216</v>
      </c>
      <c r="C64" s="139">
        <f>IFERROR(VLOOKUP(A64,'งบทดลอง รพ.'!$A$2:$C$600,3,0),0)</f>
        <v>1775232.06</v>
      </c>
      <c r="D64" s="26"/>
      <c r="E64" s="87" t="s">
        <v>1342</v>
      </c>
      <c r="F64" s="87" t="s">
        <v>18</v>
      </c>
      <c r="G64" s="84" t="s">
        <v>1410</v>
      </c>
      <c r="H64" s="84"/>
    </row>
    <row r="65" spans="1:8" ht="27.75" x14ac:dyDescent="0.65">
      <c r="A65" s="146" t="s">
        <v>50</v>
      </c>
      <c r="B65" s="146" t="s">
        <v>1428</v>
      </c>
      <c r="C65" s="139">
        <f>IFERROR(VLOOKUP(A65,'งบทดลอง รพ.'!$A$2:$C$600,3,0),0)</f>
        <v>1215976.8700000001</v>
      </c>
      <c r="D65" s="26"/>
      <c r="E65" s="87" t="s">
        <v>1297</v>
      </c>
      <c r="F65" s="87" t="s">
        <v>0</v>
      </c>
      <c r="G65" s="84" t="s">
        <v>1410</v>
      </c>
      <c r="H65" s="84"/>
    </row>
    <row r="66" spans="1:8" ht="27.75" x14ac:dyDescent="0.65">
      <c r="A66" s="146" t="s">
        <v>51</v>
      </c>
      <c r="B66" s="146" t="s">
        <v>1429</v>
      </c>
      <c r="C66" s="139">
        <f>IFERROR(VLOOKUP(A66,'งบทดลอง รพ.'!$A$2:$C$600,3,0),0)</f>
        <v>0</v>
      </c>
      <c r="D66" s="26"/>
      <c r="E66" s="87" t="s">
        <v>1298</v>
      </c>
      <c r="F66" s="87" t="s">
        <v>0</v>
      </c>
      <c r="G66" s="84" t="s">
        <v>1410</v>
      </c>
      <c r="H66" s="84"/>
    </row>
    <row r="67" spans="1:8" ht="27.75" x14ac:dyDescent="0.65">
      <c r="A67" s="143" t="s">
        <v>1024</v>
      </c>
      <c r="B67" s="143" t="s">
        <v>1025</v>
      </c>
      <c r="C67" s="139">
        <f>IFERROR(VLOOKUP(A67,'งบทดลอง รพ.'!$A$2:$C$600,3,0),0)</f>
        <v>0</v>
      </c>
      <c r="D67" s="26"/>
      <c r="E67" s="87" t="s">
        <v>1297</v>
      </c>
      <c r="F67" s="87" t="s">
        <v>0</v>
      </c>
      <c r="G67" s="84" t="s">
        <v>1408</v>
      </c>
      <c r="H67" s="84"/>
    </row>
    <row r="68" spans="1:8" ht="27.75" x14ac:dyDescent="0.65">
      <c r="A68" s="146" t="s">
        <v>52</v>
      </c>
      <c r="B68" s="146" t="s">
        <v>1430</v>
      </c>
      <c r="C68" s="139">
        <f>IFERROR(VLOOKUP(A68,'งบทดลอง รพ.'!$A$2:$C$600,3,0),0)</f>
        <v>2093888.78</v>
      </c>
      <c r="D68" s="26"/>
      <c r="E68" s="87" t="s">
        <v>1293</v>
      </c>
      <c r="F68" s="87" t="s">
        <v>0</v>
      </c>
      <c r="G68" s="84" t="s">
        <v>1410</v>
      </c>
      <c r="H68" s="84"/>
    </row>
    <row r="69" spans="1:8" ht="27.75" x14ac:dyDescent="0.65">
      <c r="A69" s="143" t="s">
        <v>1026</v>
      </c>
      <c r="B69" s="143" t="s">
        <v>1027</v>
      </c>
      <c r="C69" s="139">
        <f>IFERROR(VLOOKUP(A69,'งบทดลอง รพ.'!$A$2:$C$600,3,0),0)</f>
        <v>0</v>
      </c>
      <c r="D69" s="26"/>
      <c r="E69" s="87" t="s">
        <v>1298</v>
      </c>
      <c r="F69" s="87" t="s">
        <v>0</v>
      </c>
      <c r="G69" s="84" t="s">
        <v>1408</v>
      </c>
      <c r="H69" s="84"/>
    </row>
    <row r="70" spans="1:8" ht="27.75" x14ac:dyDescent="0.65">
      <c r="A70" s="143" t="s">
        <v>1028</v>
      </c>
      <c r="B70" s="143" t="s">
        <v>1029</v>
      </c>
      <c r="C70" s="139">
        <f>IFERROR(VLOOKUP(A70,'งบทดลอง รพ.'!$A$2:$C$600,3,0),0)</f>
        <v>0</v>
      </c>
      <c r="D70" s="26"/>
      <c r="E70" s="87" t="s">
        <v>1300</v>
      </c>
      <c r="F70" s="87" t="s">
        <v>2</v>
      </c>
      <c r="G70" s="84" t="s">
        <v>1408</v>
      </c>
      <c r="H70" s="84"/>
    </row>
    <row r="71" spans="1:8" ht="27.75" x14ac:dyDescent="0.65">
      <c r="A71" s="146" t="s">
        <v>53</v>
      </c>
      <c r="B71" s="146" t="s">
        <v>54</v>
      </c>
      <c r="C71" s="139">
        <f>IFERROR(VLOOKUP(A71,'งบทดลอง รพ.'!$A$2:$C$600,3,0),0)</f>
        <v>11932.49</v>
      </c>
      <c r="D71" s="26"/>
      <c r="E71" s="87" t="s">
        <v>1298</v>
      </c>
      <c r="F71" s="87" t="s">
        <v>0</v>
      </c>
      <c r="G71" s="84" t="s">
        <v>1410</v>
      </c>
      <c r="H71" s="84"/>
    </row>
    <row r="72" spans="1:8" ht="27.75" x14ac:dyDescent="0.65">
      <c r="A72" s="146" t="s">
        <v>55</v>
      </c>
      <c r="B72" s="146" t="s">
        <v>1431</v>
      </c>
      <c r="C72" s="139">
        <f>IFERROR(VLOOKUP(A72,'งบทดลอง รพ.'!$A$2:$C$600,3,0),0)</f>
        <v>257500</v>
      </c>
      <c r="D72" s="26"/>
      <c r="E72" s="87" t="s">
        <v>1298</v>
      </c>
      <c r="F72" s="87" t="s">
        <v>0</v>
      </c>
      <c r="G72" s="84" t="s">
        <v>1410</v>
      </c>
      <c r="H72" s="84"/>
    </row>
    <row r="73" spans="1:8" ht="27.75" x14ac:dyDescent="0.65">
      <c r="A73" s="146" t="s">
        <v>56</v>
      </c>
      <c r="B73" s="146" t="s">
        <v>57</v>
      </c>
      <c r="C73" s="139">
        <f>IFERROR(VLOOKUP(A73,'งบทดลอง รพ.'!$A$2:$C$600,3,0),0)</f>
        <v>1088270.8</v>
      </c>
      <c r="D73" s="26"/>
      <c r="E73" s="87" t="s">
        <v>1298</v>
      </c>
      <c r="F73" s="87" t="s">
        <v>0</v>
      </c>
      <c r="G73" s="84" t="s">
        <v>1410</v>
      </c>
      <c r="H73" s="84"/>
    </row>
    <row r="74" spans="1:8" ht="27.75" x14ac:dyDescent="0.65">
      <c r="A74" s="146" t="s">
        <v>58</v>
      </c>
      <c r="B74" s="146" t="s">
        <v>1432</v>
      </c>
      <c r="C74" s="139">
        <f>IFERROR(VLOOKUP(A74,'งบทดลอง รพ.'!$A$2:$C$600,3,0),0)</f>
        <v>0</v>
      </c>
      <c r="D74" s="26"/>
      <c r="E74" s="87" t="s">
        <v>1297</v>
      </c>
      <c r="F74" s="87" t="s">
        <v>0</v>
      </c>
      <c r="G74" s="84" t="s">
        <v>1410</v>
      </c>
      <c r="H74" s="84"/>
    </row>
    <row r="75" spans="1:8" ht="27.75" x14ac:dyDescent="0.65">
      <c r="A75" s="146" t="s">
        <v>59</v>
      </c>
      <c r="B75" s="146" t="s">
        <v>1433</v>
      </c>
      <c r="C75" s="139">
        <f>IFERROR(VLOOKUP(A75,'งบทดลอง รพ.'!$A$2:$C$600,3,0),0)</f>
        <v>0</v>
      </c>
      <c r="D75" s="26"/>
      <c r="E75" s="87" t="s">
        <v>1297</v>
      </c>
      <c r="F75" s="87" t="s">
        <v>0</v>
      </c>
      <c r="G75" s="84" t="s">
        <v>1410</v>
      </c>
      <c r="H75" s="84"/>
    </row>
    <row r="76" spans="1:8" ht="27.75" x14ac:dyDescent="0.65">
      <c r="A76" s="146" t="s">
        <v>60</v>
      </c>
      <c r="B76" s="146" t="s">
        <v>1434</v>
      </c>
      <c r="C76" s="139">
        <f>IFERROR(VLOOKUP(A76,'งบทดลอง รพ.'!$A$2:$C$600,3,0),0)</f>
        <v>0</v>
      </c>
      <c r="D76" s="26"/>
      <c r="E76" s="87" t="s">
        <v>1297</v>
      </c>
      <c r="F76" s="87" t="s">
        <v>0</v>
      </c>
      <c r="G76" s="84" t="s">
        <v>1410</v>
      </c>
      <c r="H76" s="84"/>
    </row>
    <row r="77" spans="1:8" ht="27.75" x14ac:dyDescent="0.65">
      <c r="A77" s="143" t="s">
        <v>1030</v>
      </c>
      <c r="B77" s="143" t="s">
        <v>1031</v>
      </c>
      <c r="C77" s="139">
        <f>IFERROR(VLOOKUP(A77,'งบทดลอง รพ.'!$A$2:$C$600,3,0),0)</f>
        <v>0</v>
      </c>
      <c r="D77" s="26"/>
      <c r="E77" s="87" t="s">
        <v>1297</v>
      </c>
      <c r="F77" s="87" t="s">
        <v>0</v>
      </c>
      <c r="G77" s="84" t="s">
        <v>1408</v>
      </c>
      <c r="H77" s="84"/>
    </row>
    <row r="78" spans="1:8" ht="27.75" x14ac:dyDescent="0.65">
      <c r="A78" s="143" t="s">
        <v>1032</v>
      </c>
      <c r="B78" s="143" t="s">
        <v>1033</v>
      </c>
      <c r="C78" s="139">
        <f>IFERROR(VLOOKUP(A78,'งบทดลอง รพ.'!$A$2:$C$600,3,0),0)</f>
        <v>0</v>
      </c>
      <c r="D78" s="26"/>
      <c r="E78" s="87" t="s">
        <v>1297</v>
      </c>
      <c r="F78" s="87" t="s">
        <v>0</v>
      </c>
      <c r="G78" s="84" t="s">
        <v>1408</v>
      </c>
      <c r="H78" s="84"/>
    </row>
    <row r="79" spans="1:8" ht="27.75" x14ac:dyDescent="0.65">
      <c r="A79" s="143" t="s">
        <v>1034</v>
      </c>
      <c r="B79" s="143" t="s">
        <v>1035</v>
      </c>
      <c r="C79" s="139">
        <f>IFERROR(VLOOKUP(A79,'งบทดลอง รพ.'!$A$2:$C$600,3,0),0)</f>
        <v>0</v>
      </c>
      <c r="D79" s="26"/>
      <c r="E79" s="87" t="s">
        <v>1297</v>
      </c>
      <c r="F79" s="87" t="s">
        <v>0</v>
      </c>
      <c r="G79" s="84" t="s">
        <v>1408</v>
      </c>
      <c r="H79" s="84"/>
    </row>
    <row r="80" spans="1:8" ht="27.75" x14ac:dyDescent="0.65">
      <c r="A80" s="143" t="s">
        <v>1036</v>
      </c>
      <c r="B80" s="143" t="s">
        <v>1037</v>
      </c>
      <c r="C80" s="139">
        <f>IFERROR(VLOOKUP(A80,'งบทดลอง รพ.'!$A$2:$C$600,3,0),0)</f>
        <v>0</v>
      </c>
      <c r="D80" s="26"/>
      <c r="E80" s="87" t="s">
        <v>1297</v>
      </c>
      <c r="F80" s="87" t="s">
        <v>0</v>
      </c>
      <c r="G80" s="84" t="s">
        <v>1408</v>
      </c>
      <c r="H80" s="84"/>
    </row>
    <row r="81" spans="1:8" ht="27.75" x14ac:dyDescent="0.65">
      <c r="A81" s="143" t="s">
        <v>1038</v>
      </c>
      <c r="B81" s="143" t="s">
        <v>1039</v>
      </c>
      <c r="C81" s="139">
        <f>IFERROR(VLOOKUP(A81,'งบทดลอง รพ.'!$A$2:$C$600,3,0),0)</f>
        <v>0</v>
      </c>
      <c r="D81" s="26"/>
      <c r="E81" s="87" t="s">
        <v>1297</v>
      </c>
      <c r="F81" s="87" t="s">
        <v>0</v>
      </c>
      <c r="G81" s="84" t="s">
        <v>1408</v>
      </c>
      <c r="H81" s="84"/>
    </row>
    <row r="82" spans="1:8" ht="27.75" x14ac:dyDescent="0.65">
      <c r="A82" s="143" t="s">
        <v>1040</v>
      </c>
      <c r="B82" s="143" t="s">
        <v>1041</v>
      </c>
      <c r="C82" s="139">
        <f>IFERROR(VLOOKUP(A82,'งบทดลอง รพ.'!$A$2:$C$600,3,0),0)</f>
        <v>0</v>
      </c>
      <c r="D82" s="26"/>
      <c r="E82" s="87" t="s">
        <v>1297</v>
      </c>
      <c r="F82" s="87" t="s">
        <v>0</v>
      </c>
      <c r="G82" s="84" t="s">
        <v>1408</v>
      </c>
      <c r="H82" s="84"/>
    </row>
    <row r="83" spans="1:8" ht="27.75" x14ac:dyDescent="0.65">
      <c r="A83" s="146" t="s">
        <v>61</v>
      </c>
      <c r="B83" s="146" t="s">
        <v>1435</v>
      </c>
      <c r="C83" s="139">
        <f>IFERROR(VLOOKUP(A83,'งบทดลอง รพ.'!$A$2:$C$600,3,0),0)</f>
        <v>0</v>
      </c>
      <c r="D83" s="26"/>
      <c r="E83" s="87" t="s">
        <v>1297</v>
      </c>
      <c r="F83" s="87" t="s">
        <v>0</v>
      </c>
      <c r="G83" s="84" t="s">
        <v>1410</v>
      </c>
      <c r="H83" s="84"/>
    </row>
    <row r="84" spans="1:8" ht="27.75" x14ac:dyDescent="0.65">
      <c r="A84" s="146" t="s">
        <v>62</v>
      </c>
      <c r="B84" s="146" t="s">
        <v>1436</v>
      </c>
      <c r="C84" s="139">
        <f>IFERROR(VLOOKUP(A84,'งบทดลอง รพ.'!$A$2:$C$600,3,0),0)</f>
        <v>62546</v>
      </c>
      <c r="D84" s="26"/>
      <c r="E84" s="87" t="s">
        <v>1297</v>
      </c>
      <c r="F84" s="87" t="s">
        <v>0</v>
      </c>
      <c r="G84" s="84" t="s">
        <v>1410</v>
      </c>
      <c r="H84" s="84"/>
    </row>
    <row r="85" spans="1:8" ht="27.75" x14ac:dyDescent="0.65">
      <c r="A85" s="146" t="s">
        <v>63</v>
      </c>
      <c r="B85" s="146" t="s">
        <v>1437</v>
      </c>
      <c r="C85" s="139">
        <f>IFERROR(VLOOKUP(A85,'งบทดลอง รพ.'!$A$2:$C$600,3,0),0)</f>
        <v>2201186</v>
      </c>
      <c r="D85" s="26"/>
      <c r="E85" s="87" t="s">
        <v>1293</v>
      </c>
      <c r="F85" s="87" t="s">
        <v>0</v>
      </c>
      <c r="G85" s="84" t="s">
        <v>1410</v>
      </c>
      <c r="H85" s="84"/>
    </row>
    <row r="86" spans="1:8" ht="27.75" x14ac:dyDescent="0.65">
      <c r="A86" s="146" t="s">
        <v>64</v>
      </c>
      <c r="B86" s="146" t="s">
        <v>65</v>
      </c>
      <c r="C86" s="139">
        <f>IFERROR(VLOOKUP(A86,'งบทดลอง รพ.'!$A$2:$C$600,3,0),0)</f>
        <v>0</v>
      </c>
      <c r="D86" s="26"/>
      <c r="E86" s="87" t="s">
        <v>1298</v>
      </c>
      <c r="F86" s="87" t="s">
        <v>0</v>
      </c>
      <c r="G86" s="84" t="s">
        <v>1410</v>
      </c>
      <c r="H86" s="84"/>
    </row>
    <row r="87" spans="1:8" ht="27.75" x14ac:dyDescent="0.65">
      <c r="A87" s="146" t="s">
        <v>66</v>
      </c>
      <c r="B87" s="146" t="s">
        <v>67</v>
      </c>
      <c r="C87" s="139">
        <f>IFERROR(VLOOKUP(A87,'งบทดลอง รพ.'!$A$2:$C$600,3,0),0)</f>
        <v>0</v>
      </c>
      <c r="D87" s="26"/>
      <c r="E87" s="87" t="s">
        <v>1298</v>
      </c>
      <c r="F87" s="87" t="s">
        <v>0</v>
      </c>
      <c r="G87" s="84" t="s">
        <v>1410</v>
      </c>
      <c r="H87" s="84"/>
    </row>
    <row r="88" spans="1:8" ht="27.75" x14ac:dyDescent="0.65">
      <c r="A88" s="146" t="s">
        <v>68</v>
      </c>
      <c r="B88" s="146" t="s">
        <v>1438</v>
      </c>
      <c r="C88" s="139">
        <f>IFERROR(VLOOKUP(A88,'งบทดลอง รพ.'!$A$2:$C$600,3,0),0)</f>
        <v>185225</v>
      </c>
      <c r="D88" s="26"/>
      <c r="E88" s="87" t="s">
        <v>1293</v>
      </c>
      <c r="F88" s="87" t="s">
        <v>0</v>
      </c>
      <c r="G88" s="84" t="s">
        <v>1410</v>
      </c>
      <c r="H88" s="84"/>
    </row>
    <row r="89" spans="1:8" ht="27.75" x14ac:dyDescent="0.65">
      <c r="A89" s="146" t="s">
        <v>69</v>
      </c>
      <c r="B89" s="146" t="s">
        <v>1439</v>
      </c>
      <c r="C89" s="139">
        <f>IFERROR(VLOOKUP(A89,'งบทดลอง รพ.'!$A$2:$C$600,3,0),0)</f>
        <v>708432</v>
      </c>
      <c r="D89" s="26"/>
      <c r="E89" s="87" t="s">
        <v>1295</v>
      </c>
      <c r="F89" s="87" t="s">
        <v>0</v>
      </c>
      <c r="G89" s="84" t="s">
        <v>1410</v>
      </c>
      <c r="H89" s="84"/>
    </row>
    <row r="90" spans="1:8" ht="27.75" x14ac:dyDescent="0.65">
      <c r="A90" s="146" t="s">
        <v>70</v>
      </c>
      <c r="B90" s="146" t="s">
        <v>1440</v>
      </c>
      <c r="C90" s="139">
        <f>IFERROR(VLOOKUP(A90,'งบทดลอง รพ.'!$A$2:$C$600,3,0),0)</f>
        <v>358540</v>
      </c>
      <c r="D90" s="26"/>
      <c r="E90" s="87" t="s">
        <v>1293</v>
      </c>
      <c r="F90" s="87" t="s">
        <v>0</v>
      </c>
      <c r="G90" s="84" t="s">
        <v>1410</v>
      </c>
      <c r="H90" s="84"/>
    </row>
    <row r="91" spans="1:8" ht="27.75" x14ac:dyDescent="0.65">
      <c r="A91" s="146" t="s">
        <v>71</v>
      </c>
      <c r="B91" s="146" t="s">
        <v>1441</v>
      </c>
      <c r="C91" s="139">
        <f>IFERROR(VLOOKUP(A91,'งบทดลอง รพ.'!$A$2:$C$600,3,0),0)</f>
        <v>41333</v>
      </c>
      <c r="D91" s="26"/>
      <c r="E91" s="87" t="s">
        <v>1295</v>
      </c>
      <c r="F91" s="87" t="s">
        <v>0</v>
      </c>
      <c r="G91" s="84" t="s">
        <v>1410</v>
      </c>
      <c r="H91" s="84"/>
    </row>
    <row r="92" spans="1:8" ht="27.75" x14ac:dyDescent="0.65">
      <c r="A92" s="146" t="s">
        <v>72</v>
      </c>
      <c r="B92" s="146" t="s">
        <v>1442</v>
      </c>
      <c r="C92" s="139">
        <f>IFERROR(VLOOKUP(A92,'งบทดลอง รพ.'!$A$2:$C$600,3,0),0)</f>
        <v>5713342</v>
      </c>
      <c r="D92" s="26"/>
      <c r="E92" s="87" t="s">
        <v>1293</v>
      </c>
      <c r="F92" s="87" t="s">
        <v>0</v>
      </c>
      <c r="G92" s="84" t="s">
        <v>1410</v>
      </c>
      <c r="H92" s="84"/>
    </row>
    <row r="93" spans="1:8" ht="27.75" x14ac:dyDescent="0.65">
      <c r="A93" s="146" t="s">
        <v>73</v>
      </c>
      <c r="B93" s="146" t="s">
        <v>1443</v>
      </c>
      <c r="C93" s="139">
        <f>IFERROR(VLOOKUP(A93,'งบทดลอง รพ.'!$A$2:$C$600,3,0),0)</f>
        <v>176606</v>
      </c>
      <c r="D93" s="26"/>
      <c r="E93" s="87" t="s">
        <v>1295</v>
      </c>
      <c r="F93" s="87" t="s">
        <v>0</v>
      </c>
      <c r="G93" s="84" t="s">
        <v>1410</v>
      </c>
      <c r="H93" s="84"/>
    </row>
    <row r="94" spans="1:8" ht="27.75" x14ac:dyDescent="0.65">
      <c r="A94" s="143" t="s">
        <v>1042</v>
      </c>
      <c r="B94" s="143" t="s">
        <v>1043</v>
      </c>
      <c r="C94" s="139">
        <f>IFERROR(VLOOKUP(A94,'งบทดลอง รพ.'!$A$2:$C$600,3,0),0)</f>
        <v>0</v>
      </c>
      <c r="D94" s="26"/>
      <c r="E94" s="87" t="s">
        <v>1298</v>
      </c>
      <c r="F94" s="87" t="s">
        <v>0</v>
      </c>
      <c r="G94" s="84" t="s">
        <v>1408</v>
      </c>
      <c r="H94" s="84"/>
    </row>
    <row r="95" spans="1:8" ht="27.75" x14ac:dyDescent="0.65">
      <c r="A95" s="146" t="s">
        <v>74</v>
      </c>
      <c r="B95" s="146" t="s">
        <v>1444</v>
      </c>
      <c r="C95" s="139">
        <f>IFERROR(VLOOKUP(A95,'งบทดลอง รพ.'!$A$2:$C$600,3,0),0)</f>
        <v>0</v>
      </c>
      <c r="D95" s="26"/>
      <c r="E95" s="87" t="s">
        <v>1298</v>
      </c>
      <c r="F95" s="87" t="s">
        <v>0</v>
      </c>
      <c r="G95" s="84" t="s">
        <v>1410</v>
      </c>
      <c r="H95" s="84"/>
    </row>
    <row r="96" spans="1:8" ht="27.75" x14ac:dyDescent="0.65">
      <c r="A96" s="146" t="s">
        <v>75</v>
      </c>
      <c r="B96" s="146" t="s">
        <v>1445</v>
      </c>
      <c r="C96" s="139">
        <f>IFERROR(VLOOKUP(A96,'งบทดลอง รพ.'!$A$2:$C$600,3,0),0)</f>
        <v>0</v>
      </c>
      <c r="D96" s="26"/>
      <c r="E96" s="87" t="s">
        <v>1298</v>
      </c>
      <c r="F96" s="87" t="s">
        <v>0</v>
      </c>
      <c r="G96" s="84" t="s">
        <v>1410</v>
      </c>
      <c r="H96" s="84"/>
    </row>
    <row r="97" spans="1:8" ht="27.75" x14ac:dyDescent="0.65">
      <c r="A97" s="146" t="s">
        <v>863</v>
      </c>
      <c r="B97" s="146" t="s">
        <v>864</v>
      </c>
      <c r="C97" s="139">
        <f>IFERROR(VLOOKUP(A97,'งบทดลอง รพ.'!$A$2:$C$600,3,0),0)</f>
        <v>0</v>
      </c>
      <c r="D97" s="26"/>
      <c r="E97" s="87" t="s">
        <v>1297</v>
      </c>
      <c r="F97" s="87" t="s">
        <v>0</v>
      </c>
      <c r="G97" s="84" t="s">
        <v>1410</v>
      </c>
      <c r="H97" s="84"/>
    </row>
    <row r="98" spans="1:8" ht="27.75" x14ac:dyDescent="0.65">
      <c r="A98" s="146" t="s">
        <v>865</v>
      </c>
      <c r="B98" s="146" t="s">
        <v>866</v>
      </c>
      <c r="C98" s="139">
        <f>IFERROR(VLOOKUP(A98,'งบทดลอง รพ.'!$A$2:$C$600,3,0),0)</f>
        <v>0</v>
      </c>
      <c r="D98" s="26"/>
      <c r="E98" s="87" t="s">
        <v>1297</v>
      </c>
      <c r="F98" s="87" t="s">
        <v>0</v>
      </c>
      <c r="G98" s="84" t="s">
        <v>1410</v>
      </c>
      <c r="H98" s="84"/>
    </row>
    <row r="99" spans="1:8" ht="27.75" x14ac:dyDescent="0.65">
      <c r="A99" s="146" t="s">
        <v>867</v>
      </c>
      <c r="B99" s="146" t="s">
        <v>868</v>
      </c>
      <c r="C99" s="139">
        <f>IFERROR(VLOOKUP(A99,'งบทดลอง รพ.'!$A$2:$C$600,3,0),0)</f>
        <v>0</v>
      </c>
      <c r="D99" s="26"/>
      <c r="E99" s="87" t="s">
        <v>1298</v>
      </c>
      <c r="F99" s="87" t="s">
        <v>0</v>
      </c>
      <c r="G99" s="84" t="s">
        <v>1410</v>
      </c>
      <c r="H99" s="84"/>
    </row>
    <row r="100" spans="1:8" ht="27.75" x14ac:dyDescent="0.65">
      <c r="A100" s="146" t="s">
        <v>869</v>
      </c>
      <c r="B100" s="146" t="s">
        <v>870</v>
      </c>
      <c r="C100" s="139">
        <f>IFERROR(VLOOKUP(A100,'งบทดลอง รพ.'!$A$2:$C$600,3,0),0)</f>
        <v>0</v>
      </c>
      <c r="D100" s="26"/>
      <c r="E100" s="87" t="s">
        <v>1298</v>
      </c>
      <c r="F100" s="87" t="s">
        <v>0</v>
      </c>
      <c r="G100" s="84" t="s">
        <v>1410</v>
      </c>
      <c r="H100" s="84"/>
    </row>
    <row r="101" spans="1:8" ht="27.75" x14ac:dyDescent="0.65">
      <c r="A101" s="146" t="s">
        <v>871</v>
      </c>
      <c r="B101" s="146" t="s">
        <v>872</v>
      </c>
      <c r="C101" s="139">
        <f>IFERROR(VLOOKUP(A101,'งบทดลอง รพ.'!$A$2:$C$600,3,0),0)</f>
        <v>0</v>
      </c>
      <c r="D101" s="26"/>
      <c r="E101" s="87" t="s">
        <v>1297</v>
      </c>
      <c r="F101" s="87" t="s">
        <v>0</v>
      </c>
      <c r="G101" s="84" t="s">
        <v>1410</v>
      </c>
      <c r="H101" s="84"/>
    </row>
    <row r="102" spans="1:8" ht="27.75" x14ac:dyDescent="0.65">
      <c r="A102" s="146" t="s">
        <v>873</v>
      </c>
      <c r="B102" s="146" t="s">
        <v>874</v>
      </c>
      <c r="C102" s="139">
        <f>IFERROR(VLOOKUP(A102,'งบทดลอง รพ.'!$A$2:$C$600,3,0),0)</f>
        <v>0</v>
      </c>
      <c r="D102" s="26"/>
      <c r="E102" s="87" t="s">
        <v>1297</v>
      </c>
      <c r="F102" s="87" t="s">
        <v>0</v>
      </c>
      <c r="G102" s="84" t="s">
        <v>1410</v>
      </c>
      <c r="H102" s="84"/>
    </row>
    <row r="103" spans="1:8" ht="27.75" x14ac:dyDescent="0.65">
      <c r="A103" s="146" t="s">
        <v>875</v>
      </c>
      <c r="B103" s="146" t="s">
        <v>876</v>
      </c>
      <c r="C103" s="139">
        <f>IFERROR(VLOOKUP(A103,'งบทดลอง รพ.'!$A$2:$C$600,3,0),0)</f>
        <v>0</v>
      </c>
      <c r="D103" s="26"/>
      <c r="E103" s="87" t="s">
        <v>1297</v>
      </c>
      <c r="F103" s="87" t="s">
        <v>0</v>
      </c>
      <c r="G103" s="84" t="s">
        <v>1410</v>
      </c>
      <c r="H103" s="84"/>
    </row>
    <row r="104" spans="1:8" ht="27.75" x14ac:dyDescent="0.65">
      <c r="A104" s="146" t="s">
        <v>824</v>
      </c>
      <c r="B104" s="146" t="s">
        <v>1446</v>
      </c>
      <c r="C104" s="139">
        <f>IFERROR(VLOOKUP(A104,'งบทดลอง รพ.'!$A$2:$C$600,3,0),0)</f>
        <v>0</v>
      </c>
      <c r="D104" s="26"/>
      <c r="E104" s="87" t="s">
        <v>1297</v>
      </c>
      <c r="F104" s="87" t="s">
        <v>0</v>
      </c>
      <c r="G104" s="84" t="s">
        <v>1410</v>
      </c>
      <c r="H104" s="84"/>
    </row>
    <row r="105" spans="1:8" ht="27.75" x14ac:dyDescent="0.65">
      <c r="A105" s="146" t="s">
        <v>825</v>
      </c>
      <c r="B105" s="146" t="s">
        <v>826</v>
      </c>
      <c r="C105" s="139">
        <f>IFERROR(VLOOKUP(A105,'งบทดลอง รพ.'!$A$2:$C$600,3,0),0)</f>
        <v>0</v>
      </c>
      <c r="D105" s="26"/>
      <c r="E105" s="87" t="s">
        <v>1297</v>
      </c>
      <c r="F105" s="87" t="s">
        <v>0</v>
      </c>
      <c r="G105" s="84" t="s">
        <v>1410</v>
      </c>
      <c r="H105" s="84"/>
    </row>
    <row r="106" spans="1:8" ht="27.75" x14ac:dyDescent="0.65">
      <c r="A106" s="146" t="s">
        <v>827</v>
      </c>
      <c r="B106" s="146" t="s">
        <v>828</v>
      </c>
      <c r="C106" s="139">
        <f>IFERROR(VLOOKUP(A106,'งบทดลอง รพ.'!$A$2:$C$600,3,0),0)</f>
        <v>0</v>
      </c>
      <c r="D106" s="26"/>
      <c r="E106" s="87" t="s">
        <v>1297</v>
      </c>
      <c r="F106" s="87" t="s">
        <v>0</v>
      </c>
      <c r="G106" s="84" t="s">
        <v>1410</v>
      </c>
      <c r="H106" s="84"/>
    </row>
    <row r="107" spans="1:8" ht="27.75" x14ac:dyDescent="0.65">
      <c r="A107" s="146" t="s">
        <v>829</v>
      </c>
      <c r="B107" s="146" t="s">
        <v>830</v>
      </c>
      <c r="C107" s="139">
        <f>IFERROR(VLOOKUP(A107,'งบทดลอง รพ.'!$A$2:$C$600,3,0),0)</f>
        <v>0</v>
      </c>
      <c r="D107" s="26"/>
      <c r="E107" s="87" t="s">
        <v>1297</v>
      </c>
      <c r="F107" s="87" t="s">
        <v>0</v>
      </c>
      <c r="G107" s="84" t="s">
        <v>1410</v>
      </c>
      <c r="H107" s="84"/>
    </row>
    <row r="108" spans="1:8" ht="27.75" x14ac:dyDescent="0.65">
      <c r="A108" s="146" t="s">
        <v>831</v>
      </c>
      <c r="B108" s="146" t="s">
        <v>832</v>
      </c>
      <c r="C108" s="139">
        <f>IFERROR(VLOOKUP(A108,'งบทดลอง รพ.'!$A$2:$C$600,3,0),0)</f>
        <v>0</v>
      </c>
      <c r="D108" s="26"/>
      <c r="E108" s="87" t="s">
        <v>1297</v>
      </c>
      <c r="F108" s="87" t="s">
        <v>0</v>
      </c>
      <c r="G108" s="84" t="s">
        <v>1410</v>
      </c>
      <c r="H108" s="84"/>
    </row>
    <row r="109" spans="1:8" ht="27.75" x14ac:dyDescent="0.65">
      <c r="A109" s="146" t="s">
        <v>833</v>
      </c>
      <c r="B109" s="146" t="s">
        <v>834</v>
      </c>
      <c r="C109" s="139">
        <f>IFERROR(VLOOKUP(A109,'งบทดลอง รพ.'!$A$2:$C$600,3,0),0)</f>
        <v>0</v>
      </c>
      <c r="D109" s="26"/>
      <c r="E109" s="87" t="s">
        <v>1297</v>
      </c>
      <c r="F109" s="87" t="s">
        <v>0</v>
      </c>
      <c r="G109" s="84" t="s">
        <v>1410</v>
      </c>
      <c r="H109" s="84"/>
    </row>
    <row r="110" spans="1:8" ht="27.75" x14ac:dyDescent="0.65">
      <c r="A110" s="146" t="s">
        <v>835</v>
      </c>
      <c r="B110" s="146" t="s">
        <v>836</v>
      </c>
      <c r="C110" s="139">
        <f>IFERROR(VLOOKUP(A110,'งบทดลอง รพ.'!$A$2:$C$600,3,0),0)</f>
        <v>0</v>
      </c>
      <c r="D110" s="26"/>
      <c r="E110" s="87" t="s">
        <v>1297</v>
      </c>
      <c r="F110" s="87" t="s">
        <v>0</v>
      </c>
      <c r="G110" s="84" t="s">
        <v>1410</v>
      </c>
      <c r="H110" s="84"/>
    </row>
    <row r="111" spans="1:8" ht="27.75" x14ac:dyDescent="0.65">
      <c r="A111" s="146" t="s">
        <v>91</v>
      </c>
      <c r="B111" s="146" t="s">
        <v>92</v>
      </c>
      <c r="C111" s="139">
        <f>IFERROR(VLOOKUP(A111,'งบทดลอง รพ.'!$A$2:$C$600,3,0),0)</f>
        <v>3052.4</v>
      </c>
      <c r="D111" s="26"/>
      <c r="E111" s="87" t="s">
        <v>1318</v>
      </c>
      <c r="F111" s="87" t="s">
        <v>8</v>
      </c>
      <c r="G111" s="84" t="s">
        <v>1410</v>
      </c>
      <c r="H111" s="84"/>
    </row>
    <row r="112" spans="1:8" ht="27.75" x14ac:dyDescent="0.65">
      <c r="A112" s="146" t="s">
        <v>93</v>
      </c>
      <c r="B112" s="146" t="s">
        <v>1447</v>
      </c>
      <c r="C112" s="139">
        <f>IFERROR(VLOOKUP(A112,'งบทดลอง รพ.'!$A$2:$C$600,3,0),0)</f>
        <v>574488</v>
      </c>
      <c r="D112" s="26"/>
      <c r="E112" s="87" t="s">
        <v>1319</v>
      </c>
      <c r="F112" s="87" t="s">
        <v>8</v>
      </c>
      <c r="G112" s="84" t="s">
        <v>1410</v>
      </c>
      <c r="H112" s="84"/>
    </row>
    <row r="113" spans="1:8" ht="27.75" x14ac:dyDescent="0.65">
      <c r="A113" s="146" t="s">
        <v>94</v>
      </c>
      <c r="B113" s="146" t="s">
        <v>1448</v>
      </c>
      <c r="C113" s="139">
        <f>IFERROR(VLOOKUP(A113,'งบทดลอง รพ.'!$A$2:$C$600,3,0),0)</f>
        <v>316462</v>
      </c>
      <c r="D113" s="26"/>
      <c r="E113" s="87" t="s">
        <v>1321</v>
      </c>
      <c r="F113" s="87" t="s">
        <v>8</v>
      </c>
      <c r="G113" s="84" t="s">
        <v>1410</v>
      </c>
      <c r="H113" s="84"/>
    </row>
    <row r="114" spans="1:8" ht="27.75" x14ac:dyDescent="0.65">
      <c r="A114" s="146" t="s">
        <v>95</v>
      </c>
      <c r="B114" s="146" t="s">
        <v>1449</v>
      </c>
      <c r="C114" s="139">
        <f>IFERROR(VLOOKUP(A114,'งบทดลอง รพ.'!$A$2:$C$600,3,0),0)</f>
        <v>54287</v>
      </c>
      <c r="D114" s="26"/>
      <c r="E114" s="87" t="s">
        <v>1319</v>
      </c>
      <c r="F114" s="87" t="s">
        <v>8</v>
      </c>
      <c r="G114" s="84" t="s">
        <v>1410</v>
      </c>
      <c r="H114" s="84"/>
    </row>
    <row r="115" spans="1:8" ht="27.75" x14ac:dyDescent="0.65">
      <c r="A115" s="146" t="s">
        <v>96</v>
      </c>
      <c r="B115" s="146" t="s">
        <v>1450</v>
      </c>
      <c r="C115" s="139">
        <f>IFERROR(VLOOKUP(A115,'งบทดลอง รพ.'!$A$2:$C$600,3,0),0)</f>
        <v>21091</v>
      </c>
      <c r="D115" s="26"/>
      <c r="E115" s="87" t="s">
        <v>1321</v>
      </c>
      <c r="F115" s="87" t="s">
        <v>8</v>
      </c>
      <c r="G115" s="84" t="s">
        <v>1410</v>
      </c>
      <c r="H115" s="84"/>
    </row>
    <row r="116" spans="1:8" ht="27.75" x14ac:dyDescent="0.65">
      <c r="A116" s="143" t="s">
        <v>1044</v>
      </c>
      <c r="B116" s="143" t="s">
        <v>1045</v>
      </c>
      <c r="C116" s="139">
        <f>IFERROR(VLOOKUP(A116,'งบทดลอง รพ.'!$A$2:$C$600,3,0),0)</f>
        <v>0</v>
      </c>
      <c r="D116" s="26"/>
      <c r="E116" s="87" t="s">
        <v>1319</v>
      </c>
      <c r="F116" s="87" t="s">
        <v>8</v>
      </c>
      <c r="G116" s="84" t="s">
        <v>1408</v>
      </c>
      <c r="H116" s="84"/>
    </row>
    <row r="117" spans="1:8" ht="27.75" x14ac:dyDescent="0.65">
      <c r="A117" s="143" t="s">
        <v>1046</v>
      </c>
      <c r="B117" s="143" t="s">
        <v>1047</v>
      </c>
      <c r="C117" s="139">
        <f>IFERROR(VLOOKUP(A117,'งบทดลอง รพ.'!$A$2:$C$600,3,0),0)</f>
        <v>0</v>
      </c>
      <c r="D117" s="26"/>
      <c r="E117" s="87" t="s">
        <v>1321</v>
      </c>
      <c r="F117" s="87" t="s">
        <v>8</v>
      </c>
      <c r="G117" s="84" t="s">
        <v>1408</v>
      </c>
      <c r="H117" s="84"/>
    </row>
    <row r="118" spans="1:8" ht="27.75" x14ac:dyDescent="0.65">
      <c r="A118" s="146" t="s">
        <v>97</v>
      </c>
      <c r="B118" s="146" t="s">
        <v>98</v>
      </c>
      <c r="C118" s="139">
        <f>IFERROR(VLOOKUP(A118,'งบทดลอง รพ.'!$A$2:$C$600,3,0),0)</f>
        <v>13652</v>
      </c>
      <c r="D118" s="26"/>
      <c r="E118" s="87" t="s">
        <v>1323</v>
      </c>
      <c r="F118" s="87" t="s">
        <v>8</v>
      </c>
      <c r="G118" s="84" t="s">
        <v>1410</v>
      </c>
      <c r="H118" s="84"/>
    </row>
    <row r="119" spans="1:8" ht="27.75" x14ac:dyDescent="0.65">
      <c r="A119" s="146" t="s">
        <v>99</v>
      </c>
      <c r="B119" s="146" t="s">
        <v>100</v>
      </c>
      <c r="C119" s="139">
        <f>IFERROR(VLOOKUP(A119,'งบทดลอง รพ.'!$A$2:$C$600,3,0),0)</f>
        <v>30051</v>
      </c>
      <c r="D119" s="26"/>
      <c r="E119" s="87" t="s">
        <v>1321</v>
      </c>
      <c r="F119" s="87" t="s">
        <v>8</v>
      </c>
      <c r="G119" s="84" t="s">
        <v>1410</v>
      </c>
      <c r="H119" s="84"/>
    </row>
    <row r="120" spans="1:8" ht="27.75" x14ac:dyDescent="0.65">
      <c r="A120" s="146" t="s">
        <v>101</v>
      </c>
      <c r="B120" s="146" t="s">
        <v>1451</v>
      </c>
      <c r="C120" s="139">
        <f>IFERROR(VLOOKUP(A120,'งบทดลอง รพ.'!$A$2:$C$600,3,0),0)</f>
        <v>0</v>
      </c>
      <c r="D120" s="26"/>
      <c r="E120" s="87" t="s">
        <v>1319</v>
      </c>
      <c r="F120" s="87" t="s">
        <v>8</v>
      </c>
      <c r="G120" s="84" t="s">
        <v>1410</v>
      </c>
      <c r="H120" s="84"/>
    </row>
    <row r="121" spans="1:8" ht="27.75" x14ac:dyDescent="0.65">
      <c r="A121" s="146" t="s">
        <v>102</v>
      </c>
      <c r="B121" s="146" t="s">
        <v>1452</v>
      </c>
      <c r="C121" s="139">
        <f>IFERROR(VLOOKUP(A121,'งบทดลอง รพ.'!$A$2:$C$600,3,0),0)</f>
        <v>0</v>
      </c>
      <c r="D121" s="26"/>
      <c r="E121" s="87" t="s">
        <v>1321</v>
      </c>
      <c r="F121" s="87" t="s">
        <v>8</v>
      </c>
      <c r="G121" s="84" t="s">
        <v>1410</v>
      </c>
      <c r="H121" s="84"/>
    </row>
    <row r="122" spans="1:8" ht="27.75" x14ac:dyDescent="0.65">
      <c r="A122" s="146" t="s">
        <v>103</v>
      </c>
      <c r="B122" s="146" t="s">
        <v>1453</v>
      </c>
      <c r="C122" s="139">
        <f>IFERROR(VLOOKUP(A122,'งบทดลอง รพ.'!$A$2:$C$600,3,0),0)</f>
        <v>0</v>
      </c>
      <c r="D122" s="26"/>
      <c r="E122" s="87" t="s">
        <v>1318</v>
      </c>
      <c r="F122" s="87" t="s">
        <v>8</v>
      </c>
      <c r="G122" s="84" t="s">
        <v>1410</v>
      </c>
      <c r="H122" s="84"/>
    </row>
    <row r="123" spans="1:8" ht="27.75" x14ac:dyDescent="0.65">
      <c r="A123" s="146" t="s">
        <v>104</v>
      </c>
      <c r="B123" s="146" t="s">
        <v>1454</v>
      </c>
      <c r="C123" s="139">
        <f>IFERROR(VLOOKUP(A123,'งบทดลอง รพ.'!$A$2:$C$600,3,0),0)</f>
        <v>0</v>
      </c>
      <c r="D123" s="26"/>
      <c r="E123" s="87" t="s">
        <v>1318</v>
      </c>
      <c r="F123" s="87" t="s">
        <v>8</v>
      </c>
      <c r="G123" s="84" t="s">
        <v>1410</v>
      </c>
      <c r="H123" s="84"/>
    </row>
    <row r="124" spans="1:8" ht="27.75" x14ac:dyDescent="0.65">
      <c r="A124" s="146" t="s">
        <v>105</v>
      </c>
      <c r="B124" s="146" t="s">
        <v>1455</v>
      </c>
      <c r="C124" s="139">
        <f>IFERROR(VLOOKUP(A124,'งบทดลอง รพ.'!$A$2:$C$600,3,0),0)</f>
        <v>0</v>
      </c>
      <c r="D124" s="26"/>
      <c r="E124" s="87" t="s">
        <v>1318</v>
      </c>
      <c r="F124" s="87" t="s">
        <v>8</v>
      </c>
      <c r="G124" s="84" t="s">
        <v>1410</v>
      </c>
      <c r="H124" s="84"/>
    </row>
    <row r="125" spans="1:8" ht="27.75" x14ac:dyDescent="0.65">
      <c r="A125" s="146" t="s">
        <v>106</v>
      </c>
      <c r="B125" s="146" t="s">
        <v>1456</v>
      </c>
      <c r="C125" s="139">
        <f>IFERROR(VLOOKUP(A125,'งบทดลอง รพ.'!$A$2:$C$600,3,0),0)</f>
        <v>78</v>
      </c>
      <c r="D125" s="26"/>
      <c r="E125" s="87" t="s">
        <v>1318</v>
      </c>
      <c r="F125" s="87" t="s">
        <v>8</v>
      </c>
      <c r="G125" s="84" t="s">
        <v>1410</v>
      </c>
      <c r="H125" s="84"/>
    </row>
    <row r="126" spans="1:8" ht="27.75" x14ac:dyDescent="0.65">
      <c r="A126" s="146" t="s">
        <v>877</v>
      </c>
      <c r="B126" s="146" t="s">
        <v>107</v>
      </c>
      <c r="C126" s="139">
        <f>IFERROR(VLOOKUP(A126,'งบทดลอง รพ.'!$A$2:$C$600,3,0),0)</f>
        <v>0</v>
      </c>
      <c r="D126" s="26"/>
      <c r="E126" s="87" t="s">
        <v>1323</v>
      </c>
      <c r="F126" s="87" t="s">
        <v>8</v>
      </c>
      <c r="G126" s="84" t="s">
        <v>1410</v>
      </c>
      <c r="H126" s="84"/>
    </row>
    <row r="127" spans="1:8" ht="27.75" x14ac:dyDescent="0.65">
      <c r="A127" s="146" t="s">
        <v>878</v>
      </c>
      <c r="B127" s="146" t="s">
        <v>108</v>
      </c>
      <c r="C127" s="139">
        <f>IFERROR(VLOOKUP(A127,'งบทดลอง รพ.'!$A$2:$C$600,3,0),0)</f>
        <v>0</v>
      </c>
      <c r="D127" s="26"/>
      <c r="E127" s="87" t="s">
        <v>1323</v>
      </c>
      <c r="F127" s="87" t="s">
        <v>8</v>
      </c>
      <c r="G127" s="84" t="s">
        <v>1410</v>
      </c>
      <c r="H127" s="84"/>
    </row>
    <row r="128" spans="1:8" ht="27.75" x14ac:dyDescent="0.65">
      <c r="A128" s="143" t="s">
        <v>1048</v>
      </c>
      <c r="B128" s="143" t="s">
        <v>1049</v>
      </c>
      <c r="C128" s="139">
        <f>IFERROR(VLOOKUP(A128,'งบทดลอง รพ.'!$A$2:$C$600,3,0),0)</f>
        <v>0</v>
      </c>
      <c r="D128" s="26"/>
      <c r="E128" s="87" t="s">
        <v>1325</v>
      </c>
      <c r="F128" s="87" t="s">
        <v>10</v>
      </c>
      <c r="G128" s="84" t="s">
        <v>1408</v>
      </c>
      <c r="H128" s="84"/>
    </row>
    <row r="129" spans="1:8" ht="27.75" x14ac:dyDescent="0.65">
      <c r="A129" s="146" t="s">
        <v>109</v>
      </c>
      <c r="B129" s="146" t="s">
        <v>1457</v>
      </c>
      <c r="C129" s="139">
        <f>IFERROR(VLOOKUP(A129,'งบทดลอง รพ.'!$A$2:$C$600,3,0),0)</f>
        <v>387717.62</v>
      </c>
      <c r="D129" s="26"/>
      <c r="E129" s="87" t="s">
        <v>1326</v>
      </c>
      <c r="F129" s="87" t="s">
        <v>10</v>
      </c>
      <c r="G129" s="84" t="s">
        <v>1410</v>
      </c>
      <c r="H129" s="84"/>
    </row>
    <row r="130" spans="1:8" ht="27.75" x14ac:dyDescent="0.65">
      <c r="A130" s="146" t="s">
        <v>110</v>
      </c>
      <c r="B130" s="146" t="s">
        <v>1458</v>
      </c>
      <c r="C130" s="139">
        <f>IFERROR(VLOOKUP(A130,'งบทดลอง รพ.'!$A$2:$C$600,3,0),0)</f>
        <v>467399.06</v>
      </c>
      <c r="D130" s="26"/>
      <c r="E130" s="87" t="s">
        <v>1328</v>
      </c>
      <c r="F130" s="87" t="s">
        <v>10</v>
      </c>
      <c r="G130" s="84" t="s">
        <v>1410</v>
      </c>
      <c r="H130" s="84"/>
    </row>
    <row r="131" spans="1:8" ht="27.75" x14ac:dyDescent="0.65">
      <c r="A131" s="146" t="s">
        <v>111</v>
      </c>
      <c r="B131" s="146" t="s">
        <v>1459</v>
      </c>
      <c r="C131" s="139">
        <f>IFERROR(VLOOKUP(A131,'งบทดลอง รพ.'!$A$2:$C$600,3,0),0)</f>
        <v>0</v>
      </c>
      <c r="D131" s="26"/>
      <c r="E131" s="87" t="s">
        <v>1325</v>
      </c>
      <c r="F131" s="87" t="s">
        <v>10</v>
      </c>
      <c r="G131" s="84" t="s">
        <v>1410</v>
      </c>
      <c r="H131" s="84"/>
    </row>
    <row r="132" spans="1:8" ht="27.75" x14ac:dyDescent="0.65">
      <c r="A132" s="146" t="s">
        <v>112</v>
      </c>
      <c r="B132" s="146" t="s">
        <v>1460</v>
      </c>
      <c r="C132" s="139">
        <f>IFERROR(VLOOKUP(A132,'งบทดลอง รพ.'!$A$2:$C$600,3,0),0)</f>
        <v>0</v>
      </c>
      <c r="D132" s="26"/>
      <c r="E132" s="87" t="s">
        <v>1325</v>
      </c>
      <c r="F132" s="87" t="s">
        <v>10</v>
      </c>
      <c r="G132" s="84" t="s">
        <v>1410</v>
      </c>
      <c r="H132" s="84"/>
    </row>
    <row r="133" spans="1:8" ht="27.75" x14ac:dyDescent="0.65">
      <c r="A133" s="146" t="s">
        <v>113</v>
      </c>
      <c r="B133" s="146" t="s">
        <v>1461</v>
      </c>
      <c r="C133" s="139">
        <f>IFERROR(VLOOKUP(A133,'งบทดลอง รพ.'!$A$2:$C$600,3,0),0)</f>
        <v>0</v>
      </c>
      <c r="D133" s="26"/>
      <c r="E133" s="87" t="s">
        <v>1330</v>
      </c>
      <c r="F133" s="87" t="s">
        <v>10</v>
      </c>
      <c r="G133" s="84" t="s">
        <v>1410</v>
      </c>
      <c r="H133" s="84"/>
    </row>
    <row r="134" spans="1:8" ht="27.75" x14ac:dyDescent="0.65">
      <c r="A134" s="146" t="s">
        <v>114</v>
      </c>
      <c r="B134" s="146" t="s">
        <v>1462</v>
      </c>
      <c r="C134" s="139">
        <f>IFERROR(VLOOKUP(A134,'งบทดลอง รพ.'!$A$2:$C$600,3,0),0)</f>
        <v>0</v>
      </c>
      <c r="D134" s="26"/>
      <c r="E134" s="87" t="s">
        <v>1325</v>
      </c>
      <c r="F134" s="87" t="s">
        <v>10</v>
      </c>
      <c r="G134" s="84" t="s">
        <v>1410</v>
      </c>
      <c r="H134" s="84"/>
    </row>
    <row r="135" spans="1:8" ht="27.75" x14ac:dyDescent="0.65">
      <c r="A135" s="146" t="s">
        <v>115</v>
      </c>
      <c r="B135" s="146" t="s">
        <v>1463</v>
      </c>
      <c r="C135" s="139">
        <f>IFERROR(VLOOKUP(A135,'งบทดลอง รพ.'!$A$2:$C$600,3,0),0)</f>
        <v>0</v>
      </c>
      <c r="D135" s="26"/>
      <c r="E135" s="87" t="s">
        <v>1325</v>
      </c>
      <c r="F135" s="87" t="s">
        <v>10</v>
      </c>
      <c r="G135" s="84" t="s">
        <v>1410</v>
      </c>
      <c r="H135" s="84"/>
    </row>
    <row r="136" spans="1:8" ht="27.75" x14ac:dyDescent="0.65">
      <c r="A136" s="146" t="s">
        <v>879</v>
      </c>
      <c r="B136" s="146" t="s">
        <v>880</v>
      </c>
      <c r="C136" s="139">
        <f>IFERROR(VLOOKUP(A136,'งบทดลอง รพ.'!$A$2:$C$600,3,0),0)</f>
        <v>1337</v>
      </c>
      <c r="D136" s="26"/>
      <c r="E136" s="87" t="s">
        <v>1326</v>
      </c>
      <c r="F136" s="87" t="s">
        <v>10</v>
      </c>
      <c r="G136" s="84" t="s">
        <v>1410</v>
      </c>
      <c r="H136" s="84"/>
    </row>
    <row r="137" spans="1:8" ht="27.75" x14ac:dyDescent="0.65">
      <c r="A137" s="146" t="s">
        <v>881</v>
      </c>
      <c r="B137" s="146" t="s">
        <v>882</v>
      </c>
      <c r="C137" s="139">
        <f>IFERROR(VLOOKUP(A137,'งบทดลอง รพ.'!$A$2:$C$600,3,0),0)</f>
        <v>76734.149999999994</v>
      </c>
      <c r="D137" s="26"/>
      <c r="E137" s="87" t="s">
        <v>1328</v>
      </c>
      <c r="F137" s="87" t="s">
        <v>10</v>
      </c>
      <c r="G137" s="84" t="s">
        <v>1410</v>
      </c>
      <c r="H137" s="84"/>
    </row>
    <row r="138" spans="1:8" ht="27.75" x14ac:dyDescent="0.65">
      <c r="A138" s="146" t="s">
        <v>883</v>
      </c>
      <c r="B138" s="146" t="s">
        <v>884</v>
      </c>
      <c r="C138" s="139">
        <f>IFERROR(VLOOKUP(A138,'งบทดลอง รพ.'!$A$2:$C$600,3,0),0)</f>
        <v>0</v>
      </c>
      <c r="D138" s="26"/>
      <c r="E138" s="87" t="s">
        <v>1328</v>
      </c>
      <c r="F138" s="87" t="s">
        <v>10</v>
      </c>
      <c r="G138" s="84" t="s">
        <v>1410</v>
      </c>
      <c r="H138" s="84"/>
    </row>
    <row r="139" spans="1:8" ht="27.75" x14ac:dyDescent="0.65">
      <c r="A139" s="146" t="s">
        <v>885</v>
      </c>
      <c r="B139" s="146" t="s">
        <v>886</v>
      </c>
      <c r="C139" s="139">
        <f>IFERROR(VLOOKUP(A139,'งบทดลอง รพ.'!$A$2:$C$600,3,0),0)</f>
        <v>0</v>
      </c>
      <c r="D139" s="26"/>
      <c r="E139" s="87" t="s">
        <v>1325</v>
      </c>
      <c r="F139" s="87" t="s">
        <v>10</v>
      </c>
      <c r="G139" s="84" t="s">
        <v>1410</v>
      </c>
      <c r="H139" s="84"/>
    </row>
    <row r="140" spans="1:8" ht="27.75" x14ac:dyDescent="0.65">
      <c r="A140" s="146" t="s">
        <v>887</v>
      </c>
      <c r="B140" s="146" t="s">
        <v>888</v>
      </c>
      <c r="C140" s="139">
        <f>IFERROR(VLOOKUP(A140,'งบทดลอง รพ.'!$A$2:$C$600,3,0),0)</f>
        <v>780500</v>
      </c>
      <c r="D140" s="26"/>
      <c r="E140" s="87" t="s">
        <v>1330</v>
      </c>
      <c r="F140" s="87" t="s">
        <v>10</v>
      </c>
      <c r="G140" s="84" t="s">
        <v>1410</v>
      </c>
      <c r="H140" s="84"/>
    </row>
    <row r="141" spans="1:8" ht="27.75" x14ac:dyDescent="0.65">
      <c r="A141" s="146" t="s">
        <v>889</v>
      </c>
      <c r="B141" s="146" t="s">
        <v>116</v>
      </c>
      <c r="C141" s="139">
        <f>IFERROR(VLOOKUP(A141,'งบทดลอง รพ.'!$A$2:$C$600,3,0),0)</f>
        <v>98899.839999999997</v>
      </c>
      <c r="D141" s="26"/>
      <c r="E141" s="87" t="s">
        <v>1330</v>
      </c>
      <c r="F141" s="87" t="s">
        <v>10</v>
      </c>
      <c r="G141" s="84" t="s">
        <v>1410</v>
      </c>
      <c r="H141" s="84"/>
    </row>
    <row r="142" spans="1:8" ht="27.75" x14ac:dyDescent="0.65">
      <c r="A142" s="146" t="s">
        <v>890</v>
      </c>
      <c r="B142" s="146" t="s">
        <v>891</v>
      </c>
      <c r="C142" s="139">
        <f>IFERROR(VLOOKUP(A142,'งบทดลอง รพ.'!$A$2:$C$600,3,0),0)</f>
        <v>0</v>
      </c>
      <c r="D142" s="26"/>
      <c r="E142" s="87" t="s">
        <v>1330</v>
      </c>
      <c r="F142" s="87" t="s">
        <v>10</v>
      </c>
      <c r="G142" s="84" t="s">
        <v>1410</v>
      </c>
      <c r="H142" s="84"/>
    </row>
    <row r="143" spans="1:8" ht="27.75" x14ac:dyDescent="0.65">
      <c r="A143" s="146" t="s">
        <v>132</v>
      </c>
      <c r="B143" s="146" t="s">
        <v>1464</v>
      </c>
      <c r="C143" s="139">
        <f>IFERROR(VLOOKUP(A143,'งบทดลอง รพ.'!$A$2:$C$600,3,0),0)</f>
        <v>3896</v>
      </c>
      <c r="D143" s="26"/>
      <c r="E143" s="87" t="s">
        <v>1334</v>
      </c>
      <c r="F143" s="87" t="s">
        <v>12</v>
      </c>
      <c r="G143" s="84" t="s">
        <v>1410</v>
      </c>
      <c r="H143" s="84"/>
    </row>
    <row r="144" spans="1:8" ht="27.75" x14ac:dyDescent="0.65">
      <c r="A144" s="143" t="s">
        <v>1050</v>
      </c>
      <c r="B144" s="143" t="s">
        <v>1051</v>
      </c>
      <c r="C144" s="139">
        <f>IFERROR(VLOOKUP(A144,'งบทดลอง รพ.'!$A$2:$C$600,3,0),0)</f>
        <v>0</v>
      </c>
      <c r="D144" s="26"/>
      <c r="E144" s="87" t="s">
        <v>1334</v>
      </c>
      <c r="F144" s="87" t="s">
        <v>12</v>
      </c>
      <c r="G144" s="84" t="s">
        <v>1408</v>
      </c>
      <c r="H144" s="84"/>
    </row>
    <row r="145" spans="1:8" ht="27.75" x14ac:dyDescent="0.65">
      <c r="A145" s="146" t="s">
        <v>133</v>
      </c>
      <c r="B145" s="146" t="s">
        <v>1465</v>
      </c>
      <c r="C145" s="139">
        <f>IFERROR(VLOOKUP(A145,'งบทดลอง รพ.'!$A$2:$C$600,3,0),0)</f>
        <v>0</v>
      </c>
      <c r="D145" s="26"/>
      <c r="E145" s="87" t="s">
        <v>1332</v>
      </c>
      <c r="F145" s="87" t="s">
        <v>12</v>
      </c>
      <c r="G145" s="84" t="s">
        <v>1410</v>
      </c>
      <c r="H145" s="84"/>
    </row>
    <row r="146" spans="1:8" ht="27.75" x14ac:dyDescent="0.65">
      <c r="A146" s="146" t="s">
        <v>134</v>
      </c>
      <c r="B146" s="146" t="s">
        <v>1466</v>
      </c>
      <c r="C146" s="139">
        <f>IFERROR(VLOOKUP(A146,'งบทดลอง รพ.'!$A$2:$C$600,3,0),0)</f>
        <v>0</v>
      </c>
      <c r="D146" s="26"/>
      <c r="E146" s="87" t="s">
        <v>1332</v>
      </c>
      <c r="F146" s="87" t="s">
        <v>12</v>
      </c>
      <c r="G146" s="84" t="s">
        <v>1410</v>
      </c>
      <c r="H146" s="84"/>
    </row>
    <row r="147" spans="1:8" ht="27.75" x14ac:dyDescent="0.65">
      <c r="A147" s="146" t="s">
        <v>135</v>
      </c>
      <c r="B147" s="146" t="s">
        <v>136</v>
      </c>
      <c r="C147" s="139">
        <f>IFERROR(VLOOKUP(A147,'งบทดลอง รพ.'!$A$2:$C$600,3,0),0)</f>
        <v>0</v>
      </c>
      <c r="D147" s="26"/>
      <c r="E147" s="87" t="s">
        <v>1332</v>
      </c>
      <c r="F147" s="87" t="s">
        <v>12</v>
      </c>
      <c r="G147" s="84" t="s">
        <v>1410</v>
      </c>
      <c r="H147" s="84"/>
    </row>
    <row r="148" spans="1:8" ht="27.75" x14ac:dyDescent="0.65">
      <c r="A148" s="146" t="s">
        <v>137</v>
      </c>
      <c r="B148" s="146" t="s">
        <v>138</v>
      </c>
      <c r="C148" s="139">
        <f>IFERROR(VLOOKUP(A148,'งบทดลอง รพ.'!$A$2:$C$600,3,0),0)</f>
        <v>3306.85</v>
      </c>
      <c r="D148" s="26"/>
      <c r="E148" s="87" t="s">
        <v>1332</v>
      </c>
      <c r="F148" s="87" t="s">
        <v>12</v>
      </c>
      <c r="G148" s="84" t="s">
        <v>1410</v>
      </c>
      <c r="H148" s="84"/>
    </row>
    <row r="149" spans="1:8" ht="27.75" x14ac:dyDescent="0.65">
      <c r="A149" s="143" t="s">
        <v>1052</v>
      </c>
      <c r="B149" s="143" t="s">
        <v>1053</v>
      </c>
      <c r="C149" s="139">
        <f>IFERROR(VLOOKUP(A149,'งบทดลอง รพ.'!$A$2:$C$600,3,0),0)</f>
        <v>0</v>
      </c>
      <c r="D149" s="26"/>
      <c r="E149" s="87" t="s">
        <v>1332</v>
      </c>
      <c r="F149" s="87" t="s">
        <v>12</v>
      </c>
      <c r="G149" s="84" t="s">
        <v>1467</v>
      </c>
      <c r="H149" s="84"/>
    </row>
    <row r="150" spans="1:8" ht="27.75" x14ac:dyDescent="0.65">
      <c r="A150" s="143" t="s">
        <v>1054</v>
      </c>
      <c r="B150" s="143" t="s">
        <v>1055</v>
      </c>
      <c r="C150" s="139">
        <f>IFERROR(VLOOKUP(A150,'งบทดลอง รพ.'!$A$2:$C$600,3,0),0)</f>
        <v>0</v>
      </c>
      <c r="D150" s="26"/>
      <c r="E150" s="87" t="s">
        <v>1332</v>
      </c>
      <c r="F150" s="87" t="s">
        <v>12</v>
      </c>
      <c r="G150" s="84" t="s">
        <v>1467</v>
      </c>
      <c r="H150" s="84"/>
    </row>
    <row r="151" spans="1:8" ht="27.75" x14ac:dyDescent="0.65">
      <c r="A151" s="146" t="s">
        <v>892</v>
      </c>
      <c r="B151" s="146" t="s">
        <v>893</v>
      </c>
      <c r="C151" s="139">
        <f>IFERROR(VLOOKUP(A151,'งบทดลอง รพ.'!$A$2:$C$600,3,0),0)</f>
        <v>73480.19</v>
      </c>
      <c r="D151" s="26"/>
      <c r="E151" s="87" t="s">
        <v>1334</v>
      </c>
      <c r="F151" s="87" t="s">
        <v>12</v>
      </c>
      <c r="G151" s="84" t="s">
        <v>1410</v>
      </c>
      <c r="H151" s="84"/>
    </row>
    <row r="152" spans="1:8" ht="27.75" x14ac:dyDescent="0.65">
      <c r="A152" s="146" t="s">
        <v>894</v>
      </c>
      <c r="B152" s="146" t="s">
        <v>895</v>
      </c>
      <c r="C152" s="139">
        <f>IFERROR(VLOOKUP(A152,'งบทดลอง รพ.'!$A$2:$C$600,3,0),0)</f>
        <v>6658</v>
      </c>
      <c r="D152" s="26"/>
      <c r="E152" s="87" t="s">
        <v>1336</v>
      </c>
      <c r="F152" s="87" t="s">
        <v>12</v>
      </c>
      <c r="G152" s="84" t="s">
        <v>1410</v>
      </c>
      <c r="H152" s="84"/>
    </row>
    <row r="153" spans="1:8" ht="27.75" x14ac:dyDescent="0.65">
      <c r="A153" s="146" t="s">
        <v>896</v>
      </c>
      <c r="B153" s="146" t="s">
        <v>897</v>
      </c>
      <c r="C153" s="139">
        <f>IFERROR(VLOOKUP(A153,'งบทดลอง รพ.'!$A$2:$C$600,3,0),0)</f>
        <v>0</v>
      </c>
      <c r="D153" s="26"/>
      <c r="E153" s="87" t="s">
        <v>1336</v>
      </c>
      <c r="F153" s="87" t="s">
        <v>12</v>
      </c>
      <c r="G153" s="84" t="s">
        <v>1410</v>
      </c>
      <c r="H153" s="84"/>
    </row>
    <row r="154" spans="1:8" ht="27.75" x14ac:dyDescent="0.65">
      <c r="A154" s="146" t="s">
        <v>898</v>
      </c>
      <c r="B154" s="146" t="s">
        <v>899</v>
      </c>
      <c r="C154" s="139">
        <f>IFERROR(VLOOKUP(A154,'งบทดลอง รพ.'!$A$2:$C$600,3,0),0)</f>
        <v>105212</v>
      </c>
      <c r="D154" s="26"/>
      <c r="E154" s="87" t="s">
        <v>1332</v>
      </c>
      <c r="F154" s="87" t="s">
        <v>12</v>
      </c>
      <c r="G154" s="84" t="s">
        <v>1410</v>
      </c>
      <c r="H154" s="84"/>
    </row>
    <row r="155" spans="1:8" ht="27.75" x14ac:dyDescent="0.65">
      <c r="A155" s="146" t="s">
        <v>161</v>
      </c>
      <c r="B155" s="146" t="s">
        <v>162</v>
      </c>
      <c r="C155" s="139">
        <f>IFERROR(VLOOKUP(A155,'งบทดลอง รพ.'!$A$2:$C$600,3,0),0)</f>
        <v>0</v>
      </c>
      <c r="D155" s="26"/>
      <c r="E155" s="87" t="s">
        <v>1339</v>
      </c>
      <c r="F155" s="87" t="s">
        <v>16</v>
      </c>
      <c r="G155" s="84" t="s">
        <v>1410</v>
      </c>
      <c r="H155" s="84"/>
    </row>
    <row r="156" spans="1:8" ht="27.75" x14ac:dyDescent="0.65">
      <c r="A156" s="143" t="s">
        <v>1056</v>
      </c>
      <c r="B156" s="143" t="s">
        <v>1057</v>
      </c>
      <c r="C156" s="139">
        <f>IFERROR(VLOOKUP(A156,'งบทดลอง รพ.'!$A$2:$C$600,3,0),0)</f>
        <v>0</v>
      </c>
      <c r="D156" s="26"/>
      <c r="E156" s="87" t="s">
        <v>1339</v>
      </c>
      <c r="F156" s="87" t="s">
        <v>16</v>
      </c>
      <c r="G156" s="84" t="s">
        <v>1408</v>
      </c>
      <c r="H156" s="84"/>
    </row>
    <row r="157" spans="1:8" ht="27.75" x14ac:dyDescent="0.65">
      <c r="A157" s="146" t="s">
        <v>163</v>
      </c>
      <c r="B157" s="146" t="s">
        <v>1468</v>
      </c>
      <c r="C157" s="139">
        <f>IFERROR(VLOOKUP(A157,'งบทดลอง รพ.'!$A$2:$C$600,3,0),0)</f>
        <v>0</v>
      </c>
      <c r="D157" s="26"/>
      <c r="E157" s="87" t="s">
        <v>1339</v>
      </c>
      <c r="F157" s="87" t="s">
        <v>16</v>
      </c>
      <c r="G157" s="84" t="s">
        <v>1410</v>
      </c>
      <c r="H157" s="84"/>
    </row>
    <row r="158" spans="1:8" ht="27.75" x14ac:dyDescent="0.65">
      <c r="A158" s="143" t="s">
        <v>1058</v>
      </c>
      <c r="B158" s="143" t="s">
        <v>1059</v>
      </c>
      <c r="C158" s="139">
        <f>IFERROR(VLOOKUP(A158,'งบทดลอง รพ.'!$A$2:$C$600,3,0),0)</f>
        <v>0</v>
      </c>
      <c r="D158" s="26"/>
      <c r="E158" s="87" t="s">
        <v>1339</v>
      </c>
      <c r="F158" s="87" t="s">
        <v>16</v>
      </c>
      <c r="G158" s="84" t="s">
        <v>1408</v>
      </c>
      <c r="H158" s="84"/>
    </row>
    <row r="159" spans="1:8" ht="27.75" x14ac:dyDescent="0.65">
      <c r="A159" s="146" t="s">
        <v>164</v>
      </c>
      <c r="B159" s="146" t="s">
        <v>1469</v>
      </c>
      <c r="C159" s="139">
        <f>IFERROR(VLOOKUP(A159,'งบทดลอง รพ.'!$A$2:$C$600,3,0),0)</f>
        <v>0</v>
      </c>
      <c r="D159" s="26"/>
      <c r="E159" s="87" t="s">
        <v>1339</v>
      </c>
      <c r="F159" s="87" t="s">
        <v>16</v>
      </c>
      <c r="G159" s="84" t="s">
        <v>1410</v>
      </c>
      <c r="H159" s="84"/>
    </row>
    <row r="160" spans="1:8" ht="27.75" x14ac:dyDescent="0.65">
      <c r="A160" s="143" t="s">
        <v>1060</v>
      </c>
      <c r="B160" s="143" t="s">
        <v>165</v>
      </c>
      <c r="C160" s="139">
        <f>IFERROR(VLOOKUP(A160,'งบทดลอง รพ.'!$A$2:$C$600,3,0),0)</f>
        <v>0</v>
      </c>
      <c r="D160" s="26"/>
      <c r="E160" s="87" t="s">
        <v>1339</v>
      </c>
      <c r="F160" s="87" t="s">
        <v>16</v>
      </c>
      <c r="G160" s="84" t="s">
        <v>1408</v>
      </c>
      <c r="H160" s="84"/>
    </row>
    <row r="161" spans="1:8" ht="27.75" x14ac:dyDescent="0.65">
      <c r="A161" s="144" t="s">
        <v>1061</v>
      </c>
      <c r="B161" s="144" t="s">
        <v>1062</v>
      </c>
      <c r="C161" s="139">
        <f>IFERROR(VLOOKUP(A161,'งบทดลอง รพ.'!$A$2:$C$600,3,0),0)</f>
        <v>0</v>
      </c>
      <c r="D161" s="26"/>
      <c r="E161" s="87" t="s">
        <v>1340</v>
      </c>
      <c r="F161" s="87" t="s">
        <v>18</v>
      </c>
      <c r="G161" s="84" t="s">
        <v>1408</v>
      </c>
      <c r="H161" s="84"/>
    </row>
    <row r="162" spans="1:8" ht="27.75" x14ac:dyDescent="0.65">
      <c r="A162" s="143" t="s">
        <v>1063</v>
      </c>
      <c r="B162" s="143" t="s">
        <v>1064</v>
      </c>
      <c r="C162" s="139">
        <f>IFERROR(VLOOKUP(A162,'งบทดลอง รพ.'!$A$2:$C$600,3,0),0)</f>
        <v>0</v>
      </c>
      <c r="D162" s="26"/>
      <c r="E162" s="87" t="s">
        <v>1339</v>
      </c>
      <c r="F162" s="87" t="s">
        <v>16</v>
      </c>
      <c r="G162" s="84" t="s">
        <v>1408</v>
      </c>
      <c r="H162" s="84"/>
    </row>
    <row r="163" spans="1:8" ht="27.75" x14ac:dyDescent="0.65">
      <c r="A163" s="146" t="s">
        <v>166</v>
      </c>
      <c r="B163" s="146" t="s">
        <v>167</v>
      </c>
      <c r="C163" s="139">
        <f>IFERROR(VLOOKUP(A163,'งบทดลอง รพ.'!$A$2:$C$600,3,0),0)</f>
        <v>0</v>
      </c>
      <c r="D163" s="26"/>
      <c r="E163" s="87" t="s">
        <v>1339</v>
      </c>
      <c r="F163" s="87" t="s">
        <v>16</v>
      </c>
      <c r="G163" s="84" t="s">
        <v>1410</v>
      </c>
      <c r="H163" s="84"/>
    </row>
    <row r="164" spans="1:8" ht="27.75" x14ac:dyDescent="0.65">
      <c r="A164" s="146" t="s">
        <v>168</v>
      </c>
      <c r="B164" s="146" t="s">
        <v>169</v>
      </c>
      <c r="C164" s="139">
        <f>IFERROR(VLOOKUP(A164,'งบทดลอง รพ.'!$A$2:$C$600,3,0),0)</f>
        <v>0</v>
      </c>
      <c r="D164" s="26"/>
      <c r="E164" s="87" t="s">
        <v>1339</v>
      </c>
      <c r="F164" s="87" t="s">
        <v>16</v>
      </c>
      <c r="G164" s="84" t="s">
        <v>1410</v>
      </c>
      <c r="H164" s="84"/>
    </row>
    <row r="165" spans="1:8" ht="27.75" x14ac:dyDescent="0.65">
      <c r="A165" s="144" t="s">
        <v>1065</v>
      </c>
      <c r="B165" s="144" t="s">
        <v>1066</v>
      </c>
      <c r="C165" s="139">
        <f>IFERROR(VLOOKUP(A165,'งบทดลอง รพ.'!$A$2:$C$600,3,0),0)</f>
        <v>0</v>
      </c>
      <c r="D165" s="26"/>
      <c r="E165" s="87" t="s">
        <v>1340</v>
      </c>
      <c r="F165" s="87" t="s">
        <v>18</v>
      </c>
      <c r="G165" s="84" t="s">
        <v>1408</v>
      </c>
      <c r="H165" s="84"/>
    </row>
    <row r="166" spans="1:8" ht="27.75" x14ac:dyDescent="0.65">
      <c r="A166" s="144" t="s">
        <v>1067</v>
      </c>
      <c r="B166" s="144" t="s">
        <v>1068</v>
      </c>
      <c r="C166" s="139">
        <f>IFERROR(VLOOKUP(A166,'งบทดลอง รพ.'!$A$2:$C$600,3,0),0)</f>
        <v>0</v>
      </c>
      <c r="D166" s="26"/>
      <c r="E166" s="87" t="s">
        <v>1340</v>
      </c>
      <c r="F166" s="87" t="s">
        <v>18</v>
      </c>
      <c r="G166" s="84" t="s">
        <v>1408</v>
      </c>
      <c r="H166" s="84"/>
    </row>
    <row r="167" spans="1:8" ht="27.75" x14ac:dyDescent="0.65">
      <c r="A167" s="147" t="s">
        <v>170</v>
      </c>
      <c r="B167" s="147" t="s">
        <v>171</v>
      </c>
      <c r="C167" s="139">
        <f>IFERROR(VLOOKUP(A167,'งบทดลอง รพ.'!$A$2:$C$600,3,0),0)</f>
        <v>0</v>
      </c>
      <c r="D167" s="26"/>
      <c r="E167" s="87" t="s">
        <v>1340</v>
      </c>
      <c r="F167" s="87" t="s">
        <v>18</v>
      </c>
      <c r="G167" s="84" t="s">
        <v>1410</v>
      </c>
      <c r="H167" s="84"/>
    </row>
    <row r="168" spans="1:8" ht="27.75" x14ac:dyDescent="0.65">
      <c r="A168" s="147" t="s">
        <v>172</v>
      </c>
      <c r="B168" s="147" t="s">
        <v>173</v>
      </c>
      <c r="C168" s="139">
        <f>IFERROR(VLOOKUP(A168,'งบทดลอง รพ.'!$A$2:$C$600,3,0),0)</f>
        <v>0</v>
      </c>
      <c r="D168" s="26"/>
      <c r="E168" s="87" t="s">
        <v>1340</v>
      </c>
      <c r="F168" s="87" t="s">
        <v>18</v>
      </c>
      <c r="G168" s="84" t="s">
        <v>1410</v>
      </c>
      <c r="H168" s="84"/>
    </row>
    <row r="169" spans="1:8" ht="27.75" x14ac:dyDescent="0.65">
      <c r="A169" s="146" t="s">
        <v>900</v>
      </c>
      <c r="B169" s="146" t="s">
        <v>165</v>
      </c>
      <c r="C169" s="139">
        <f>IFERROR(VLOOKUP(A169,'งบทดลอง รพ.'!$A$2:$C$600,3,0),0)</f>
        <v>0</v>
      </c>
      <c r="D169" s="26"/>
      <c r="E169" s="87" t="s">
        <v>1339</v>
      </c>
      <c r="F169" s="87" t="s">
        <v>16</v>
      </c>
      <c r="G169" s="84" t="s">
        <v>1410</v>
      </c>
      <c r="H169" s="84"/>
    </row>
    <row r="170" spans="1:8" ht="27.75" x14ac:dyDescent="0.65">
      <c r="A170" s="146" t="s">
        <v>174</v>
      </c>
      <c r="B170" s="146" t="s">
        <v>1470</v>
      </c>
      <c r="C170" s="139">
        <f>IFERROR(VLOOKUP(A170,'งบทดลอง รพ.'!$A$2:$C$600,3,0),0)</f>
        <v>0</v>
      </c>
      <c r="D170" s="26"/>
      <c r="E170" s="87" t="s">
        <v>1339</v>
      </c>
      <c r="F170" s="87" t="s">
        <v>16</v>
      </c>
      <c r="G170" s="84" t="s">
        <v>1410</v>
      </c>
      <c r="H170" s="84"/>
    </row>
    <row r="171" spans="1:8" ht="27.75" x14ac:dyDescent="0.65">
      <c r="A171" s="146" t="s">
        <v>901</v>
      </c>
      <c r="B171" s="146" t="s">
        <v>902</v>
      </c>
      <c r="C171" s="139">
        <f>IFERROR(VLOOKUP(A171,'งบทดลอง รพ.'!$A$2:$C$600,3,0),0)</f>
        <v>0</v>
      </c>
      <c r="D171" s="26"/>
      <c r="E171" s="87" t="s">
        <v>1339</v>
      </c>
      <c r="F171" s="87" t="s">
        <v>16</v>
      </c>
      <c r="G171" s="84" t="s">
        <v>1410</v>
      </c>
      <c r="H171" s="84"/>
    </row>
    <row r="172" spans="1:8" ht="27.75" x14ac:dyDescent="0.65">
      <c r="A172" s="146" t="s">
        <v>903</v>
      </c>
      <c r="B172" s="146" t="s">
        <v>904</v>
      </c>
      <c r="C172" s="139">
        <f>IFERROR(VLOOKUP(A172,'งบทดลอง รพ.'!$A$2:$C$600,3,0),0)</f>
        <v>0</v>
      </c>
      <c r="D172" s="26"/>
      <c r="E172" s="87" t="s">
        <v>1339</v>
      </c>
      <c r="F172" s="87" t="s">
        <v>16</v>
      </c>
      <c r="G172" s="84" t="s">
        <v>1410</v>
      </c>
      <c r="H172" s="84"/>
    </row>
    <row r="173" spans="1:8" ht="27.75" x14ac:dyDescent="0.65">
      <c r="A173" s="146" t="s">
        <v>175</v>
      </c>
      <c r="B173" s="146" t="s">
        <v>1471</v>
      </c>
      <c r="C173" s="139">
        <f>IFERROR(VLOOKUP(A173,'งบทดลอง รพ.'!$A$2:$C$600,3,0),0)</f>
        <v>46362.52</v>
      </c>
      <c r="D173" s="26"/>
      <c r="E173" s="87" t="s">
        <v>1339</v>
      </c>
      <c r="F173" s="87" t="s">
        <v>16</v>
      </c>
      <c r="G173" s="84" t="s">
        <v>1410</v>
      </c>
      <c r="H173" s="84"/>
    </row>
    <row r="174" spans="1:8" ht="27.75" x14ac:dyDescent="0.65">
      <c r="A174" s="143" t="s">
        <v>1069</v>
      </c>
      <c r="B174" s="143" t="s">
        <v>1070</v>
      </c>
      <c r="C174" s="139">
        <f>IFERROR(VLOOKUP(A174,'งบทดลอง รพ.'!$A$2:$C$600,3,0),0)</f>
        <v>0</v>
      </c>
      <c r="D174" s="26"/>
      <c r="E174" s="87" t="s">
        <v>1339</v>
      </c>
      <c r="F174" s="87" t="s">
        <v>16</v>
      </c>
      <c r="G174" s="84" t="s">
        <v>1408</v>
      </c>
      <c r="H174" s="84"/>
    </row>
    <row r="175" spans="1:8" ht="27.75" x14ac:dyDescent="0.65">
      <c r="A175" s="146" t="s">
        <v>176</v>
      </c>
      <c r="B175" s="146" t="s">
        <v>177</v>
      </c>
      <c r="C175" s="139">
        <f>IFERROR(VLOOKUP(A175,'งบทดลอง รพ.'!$A$2:$C$600,3,0),0)</f>
        <v>0</v>
      </c>
      <c r="D175" s="26"/>
      <c r="E175" s="87" t="s">
        <v>1339</v>
      </c>
      <c r="F175" s="87" t="s">
        <v>16</v>
      </c>
      <c r="G175" s="84" t="s">
        <v>1410</v>
      </c>
      <c r="H175" s="84"/>
    </row>
    <row r="176" spans="1:8" ht="27.75" x14ac:dyDescent="0.65">
      <c r="A176" s="146" t="s">
        <v>178</v>
      </c>
      <c r="B176" s="146" t="s">
        <v>179</v>
      </c>
      <c r="C176" s="139">
        <f>IFERROR(VLOOKUP(A176,'งบทดลอง รพ.'!$A$2:$C$600,3,0),0)</f>
        <v>12397</v>
      </c>
      <c r="D176" s="26"/>
      <c r="E176" s="87" t="s">
        <v>1339</v>
      </c>
      <c r="F176" s="87" t="s">
        <v>16</v>
      </c>
      <c r="G176" s="84" t="s">
        <v>1410</v>
      </c>
      <c r="H176" s="84"/>
    </row>
    <row r="177" spans="1:8" ht="27.75" x14ac:dyDescent="0.65">
      <c r="A177" s="146" t="s">
        <v>905</v>
      </c>
      <c r="B177" s="146" t="s">
        <v>906</v>
      </c>
      <c r="C177" s="139">
        <f>IFERROR(VLOOKUP(A177,'งบทดลอง รพ.'!$A$2:$C$600,3,0),0)</f>
        <v>0</v>
      </c>
      <c r="D177" s="26"/>
      <c r="E177" s="87" t="s">
        <v>1339</v>
      </c>
      <c r="F177" s="87" t="s">
        <v>16</v>
      </c>
      <c r="G177" s="84" t="s">
        <v>1410</v>
      </c>
      <c r="H177" s="84"/>
    </row>
    <row r="178" spans="1:8" ht="27.75" x14ac:dyDescent="0.65">
      <c r="A178" s="143" t="s">
        <v>1071</v>
      </c>
      <c r="B178" s="143" t="s">
        <v>1072</v>
      </c>
      <c r="C178" s="139">
        <f>IFERROR(VLOOKUP(A178,'งบทดลอง รพ.'!$A$2:$C$600,3,0),0)</f>
        <v>0</v>
      </c>
      <c r="D178" s="26"/>
      <c r="E178" s="87" t="s">
        <v>1338</v>
      </c>
      <c r="F178" s="87" t="s">
        <v>14</v>
      </c>
      <c r="G178" s="84" t="s">
        <v>1408</v>
      </c>
      <c r="H178" s="84"/>
    </row>
    <row r="179" spans="1:8" ht="27.75" x14ac:dyDescent="0.65">
      <c r="A179" s="146" t="s">
        <v>143</v>
      </c>
      <c r="B179" s="146" t="s">
        <v>1472</v>
      </c>
      <c r="C179" s="139">
        <f>IFERROR(VLOOKUP(A179,'งบทดลอง รพ.'!$A$2:$C$600,3,0),0)</f>
        <v>26955305.190000001</v>
      </c>
      <c r="D179" s="26"/>
      <c r="E179" s="87" t="s">
        <v>1338</v>
      </c>
      <c r="F179" s="87" t="s">
        <v>14</v>
      </c>
      <c r="G179" s="84" t="s">
        <v>1410</v>
      </c>
      <c r="H179" s="84"/>
    </row>
    <row r="180" spans="1:8" ht="27.75" x14ac:dyDescent="0.65">
      <c r="A180" s="147" t="s">
        <v>217</v>
      </c>
      <c r="B180" s="147" t="s">
        <v>1473</v>
      </c>
      <c r="C180" s="139">
        <f>IFERROR(VLOOKUP(A180,'งบทดลอง รพ.'!$A$2:$C$600,3,0),0)</f>
        <v>0</v>
      </c>
      <c r="D180" s="26"/>
      <c r="E180" s="87" t="s">
        <v>1341</v>
      </c>
      <c r="F180" s="87" t="s">
        <v>18</v>
      </c>
      <c r="G180" s="84" t="s">
        <v>1410</v>
      </c>
      <c r="H180" s="84"/>
    </row>
    <row r="181" spans="1:8" ht="27.75" x14ac:dyDescent="0.65">
      <c r="A181" s="146" t="s">
        <v>180</v>
      </c>
      <c r="B181" s="146" t="s">
        <v>1474</v>
      </c>
      <c r="C181" s="139">
        <f>IFERROR(VLOOKUP(A181,'งบทดลอง รพ.'!$A$2:$C$600,3,0),0)</f>
        <v>8582.4</v>
      </c>
      <c r="D181" s="26"/>
      <c r="E181" s="87" t="s">
        <v>1339</v>
      </c>
      <c r="F181" s="87" t="s">
        <v>16</v>
      </c>
      <c r="G181" s="84" t="s">
        <v>1410</v>
      </c>
      <c r="H181" s="84"/>
    </row>
    <row r="182" spans="1:8" ht="27.75" x14ac:dyDescent="0.65">
      <c r="A182" s="146" t="s">
        <v>181</v>
      </c>
      <c r="B182" s="146" t="s">
        <v>1475</v>
      </c>
      <c r="C182" s="139">
        <f>IFERROR(VLOOKUP(A182,'งบทดลอง รพ.'!$A$2:$C$600,3,0),0)</f>
        <v>0</v>
      </c>
      <c r="D182" s="26"/>
      <c r="E182" s="87" t="s">
        <v>1339</v>
      </c>
      <c r="F182" s="87" t="s">
        <v>16</v>
      </c>
      <c r="G182" s="84" t="s">
        <v>1410</v>
      </c>
      <c r="H182" s="84"/>
    </row>
    <row r="183" spans="1:8" ht="27.75" x14ac:dyDescent="0.65">
      <c r="A183" s="146" t="s">
        <v>182</v>
      </c>
      <c r="B183" s="146" t="s">
        <v>1476</v>
      </c>
      <c r="C183" s="139">
        <f>IFERROR(VLOOKUP(A183,'งบทดลอง รพ.'!$A$2:$C$600,3,0),0)</f>
        <v>0</v>
      </c>
      <c r="D183" s="26"/>
      <c r="E183" s="87" t="s">
        <v>1339</v>
      </c>
      <c r="F183" s="87" t="s">
        <v>16</v>
      </c>
      <c r="G183" s="84" t="s">
        <v>1410</v>
      </c>
      <c r="H183" s="84"/>
    </row>
    <row r="184" spans="1:8" ht="27.75" x14ac:dyDescent="0.65">
      <c r="A184" s="146" t="s">
        <v>183</v>
      </c>
      <c r="B184" s="146" t="s">
        <v>1477</v>
      </c>
      <c r="C184" s="139">
        <f>IFERROR(VLOOKUP(A184,'งบทดลอง รพ.'!$A$2:$C$600,3,0),0)</f>
        <v>598609.87</v>
      </c>
      <c r="D184" s="26"/>
      <c r="E184" s="87" t="s">
        <v>1339</v>
      </c>
      <c r="F184" s="87" t="s">
        <v>16</v>
      </c>
      <c r="G184" s="84" t="s">
        <v>1410</v>
      </c>
      <c r="H184" s="84"/>
    </row>
    <row r="185" spans="1:8" ht="27.75" x14ac:dyDescent="0.65">
      <c r="A185" s="146" t="s">
        <v>184</v>
      </c>
      <c r="B185" s="146" t="s">
        <v>1478</v>
      </c>
      <c r="C185" s="139">
        <f>IFERROR(VLOOKUP(A185,'งบทดลอง รพ.'!$A$2:$C$600,3,0),0)</f>
        <v>0</v>
      </c>
      <c r="D185" s="26"/>
      <c r="E185" s="87" t="s">
        <v>1339</v>
      </c>
      <c r="F185" s="87" t="s">
        <v>16</v>
      </c>
      <c r="G185" s="84" t="s">
        <v>1410</v>
      </c>
      <c r="H185" s="84"/>
    </row>
    <row r="186" spans="1:8" ht="27.75" x14ac:dyDescent="0.65">
      <c r="A186" s="146" t="s">
        <v>907</v>
      </c>
      <c r="B186" s="146" t="s">
        <v>908</v>
      </c>
      <c r="C186" s="139">
        <f>IFERROR(VLOOKUP(A186,'งบทดลอง รพ.'!$A$2:$C$600,3,0),0)</f>
        <v>0</v>
      </c>
      <c r="D186" s="26"/>
      <c r="E186" s="87" t="s">
        <v>1339</v>
      </c>
      <c r="F186" s="87" t="s">
        <v>16</v>
      </c>
      <c r="G186" s="84" t="s">
        <v>1410</v>
      </c>
      <c r="H186" s="84"/>
    </row>
    <row r="187" spans="1:8" ht="27.75" x14ac:dyDescent="0.65">
      <c r="A187" s="146" t="s">
        <v>909</v>
      </c>
      <c r="B187" s="146" t="s">
        <v>910</v>
      </c>
      <c r="C187" s="139">
        <f>IFERROR(VLOOKUP(A187,'งบทดลอง รพ.'!$A$2:$C$600,3,0),0)</f>
        <v>0</v>
      </c>
      <c r="D187" s="26"/>
      <c r="E187" s="87" t="s">
        <v>1339</v>
      </c>
      <c r="F187" s="87" t="s">
        <v>16</v>
      </c>
      <c r="G187" s="84" t="s">
        <v>1410</v>
      </c>
      <c r="H187" s="84"/>
    </row>
    <row r="188" spans="1:8" ht="27.75" x14ac:dyDescent="0.65">
      <c r="A188" s="146" t="s">
        <v>911</v>
      </c>
      <c r="B188" s="146" t="s">
        <v>912</v>
      </c>
      <c r="C188" s="139">
        <f>IFERROR(VLOOKUP(A188,'งบทดลอง รพ.'!$A$2:$C$600,3,0),0)</f>
        <v>0</v>
      </c>
      <c r="D188" s="26"/>
      <c r="E188" s="87" t="s">
        <v>1339</v>
      </c>
      <c r="F188" s="87" t="s">
        <v>16</v>
      </c>
      <c r="G188" s="84" t="s">
        <v>1410</v>
      </c>
      <c r="H188" s="84"/>
    </row>
    <row r="189" spans="1:8" ht="27.75" x14ac:dyDescent="0.65">
      <c r="A189" s="146" t="s">
        <v>185</v>
      </c>
      <c r="B189" s="146" t="s">
        <v>1479</v>
      </c>
      <c r="C189" s="139">
        <f>IFERROR(VLOOKUP(A189,'งบทดลอง รพ.'!$A$2:$C$600,3,0),0)</f>
        <v>0</v>
      </c>
      <c r="D189" s="26"/>
      <c r="E189" s="87" t="s">
        <v>1339</v>
      </c>
      <c r="F189" s="87" t="s">
        <v>16</v>
      </c>
      <c r="G189" s="84" t="s">
        <v>1410</v>
      </c>
      <c r="H189" s="84"/>
    </row>
    <row r="190" spans="1:8" ht="27.75" x14ac:dyDescent="0.65">
      <c r="A190" s="146" t="s">
        <v>913</v>
      </c>
      <c r="B190" s="146" t="s">
        <v>914</v>
      </c>
      <c r="C190" s="139">
        <f>IFERROR(VLOOKUP(A190,'งบทดลอง รพ.'!$A$2:$C$600,3,0),0)</f>
        <v>0</v>
      </c>
      <c r="D190" s="26"/>
      <c r="E190" s="87" t="s">
        <v>1339</v>
      </c>
      <c r="F190" s="87" t="s">
        <v>16</v>
      </c>
      <c r="G190" s="84" t="s">
        <v>1410</v>
      </c>
      <c r="H190" s="84"/>
    </row>
    <row r="191" spans="1:8" ht="27.75" x14ac:dyDescent="0.65">
      <c r="A191" s="146" t="s">
        <v>186</v>
      </c>
      <c r="B191" s="146" t="s">
        <v>1480</v>
      </c>
      <c r="C191" s="139">
        <f>IFERROR(VLOOKUP(A191,'งบทดลอง รพ.'!$A$2:$C$600,3,0),0)</f>
        <v>0</v>
      </c>
      <c r="D191" s="26"/>
      <c r="E191" s="87" t="s">
        <v>1339</v>
      </c>
      <c r="F191" s="87" t="s">
        <v>16</v>
      </c>
      <c r="G191" s="84" t="s">
        <v>1410</v>
      </c>
      <c r="H191" s="84"/>
    </row>
    <row r="192" spans="1:8" ht="27.75" x14ac:dyDescent="0.65">
      <c r="A192" s="143" t="s">
        <v>1073</v>
      </c>
      <c r="B192" s="143" t="s">
        <v>1074</v>
      </c>
      <c r="C192" s="139">
        <f>IFERROR(VLOOKUP(A192,'งบทดลอง รพ.'!$A$2:$C$600,3,0),0)</f>
        <v>0</v>
      </c>
      <c r="D192" s="26"/>
      <c r="E192" s="87" t="s">
        <v>1339</v>
      </c>
      <c r="F192" s="87" t="s">
        <v>16</v>
      </c>
      <c r="G192" s="84" t="s">
        <v>1408</v>
      </c>
      <c r="H192" s="84"/>
    </row>
    <row r="193" spans="1:8" ht="27.75" x14ac:dyDescent="0.65">
      <c r="A193" s="143" t="s">
        <v>1075</v>
      </c>
      <c r="B193" s="143" t="s">
        <v>1076</v>
      </c>
      <c r="C193" s="139">
        <f>IFERROR(VLOOKUP(A193,'งบทดลอง รพ.'!$A$2:$C$600,3,0),0)</f>
        <v>0</v>
      </c>
      <c r="D193" s="26"/>
      <c r="E193" s="87" t="s">
        <v>1339</v>
      </c>
      <c r="F193" s="87" t="s">
        <v>16</v>
      </c>
      <c r="G193" s="84" t="s">
        <v>1408</v>
      </c>
      <c r="H193" s="84"/>
    </row>
    <row r="194" spans="1:8" ht="27.75" x14ac:dyDescent="0.65">
      <c r="A194" s="143" t="s">
        <v>1077</v>
      </c>
      <c r="B194" s="143" t="s">
        <v>1078</v>
      </c>
      <c r="C194" s="139">
        <f>IFERROR(VLOOKUP(A194,'งบทดลอง รพ.'!$A$2:$C$600,3,0),0)</f>
        <v>0</v>
      </c>
      <c r="D194" s="26"/>
      <c r="E194" s="87" t="s">
        <v>1339</v>
      </c>
      <c r="F194" s="87" t="s">
        <v>16</v>
      </c>
      <c r="G194" s="84" t="s">
        <v>1408</v>
      </c>
      <c r="H194" s="84"/>
    </row>
    <row r="195" spans="1:8" ht="27.75" x14ac:dyDescent="0.65">
      <c r="A195" s="143" t="s">
        <v>1079</v>
      </c>
      <c r="B195" s="143" t="s">
        <v>1080</v>
      </c>
      <c r="C195" s="139">
        <f>IFERROR(VLOOKUP(A195,'งบทดลอง รพ.'!$A$2:$C$600,3,0),0)</f>
        <v>0</v>
      </c>
      <c r="D195" s="26"/>
      <c r="E195" s="87" t="s">
        <v>1339</v>
      </c>
      <c r="F195" s="87" t="s">
        <v>16</v>
      </c>
      <c r="G195" s="84" t="s">
        <v>1408</v>
      </c>
      <c r="H195" s="84"/>
    </row>
    <row r="196" spans="1:8" ht="27.75" x14ac:dyDescent="0.65">
      <c r="A196" s="143" t="s">
        <v>1081</v>
      </c>
      <c r="B196" s="143" t="s">
        <v>1082</v>
      </c>
      <c r="C196" s="139">
        <f>IFERROR(VLOOKUP(A196,'งบทดลอง รพ.'!$A$2:$C$600,3,0),0)</f>
        <v>0</v>
      </c>
      <c r="D196" s="26"/>
      <c r="E196" s="87" t="s">
        <v>1339</v>
      </c>
      <c r="F196" s="87" t="s">
        <v>16</v>
      </c>
      <c r="G196" s="84" t="s">
        <v>1408</v>
      </c>
      <c r="H196" s="84"/>
    </row>
    <row r="197" spans="1:8" ht="27.75" x14ac:dyDescent="0.65">
      <c r="A197" s="146" t="s">
        <v>187</v>
      </c>
      <c r="B197" s="146" t="s">
        <v>188</v>
      </c>
      <c r="C197" s="139">
        <f>IFERROR(VLOOKUP(A197,'งบทดลอง รพ.'!$A$2:$C$600,3,0),0)</f>
        <v>0</v>
      </c>
      <c r="D197" s="26"/>
      <c r="E197" s="87" t="s">
        <v>1339</v>
      </c>
      <c r="F197" s="87" t="s">
        <v>16</v>
      </c>
      <c r="G197" s="84" t="s">
        <v>1410</v>
      </c>
      <c r="H197" s="84"/>
    </row>
    <row r="198" spans="1:8" ht="27.75" x14ac:dyDescent="0.65">
      <c r="A198" s="146" t="s">
        <v>189</v>
      </c>
      <c r="B198" s="146" t="s">
        <v>190</v>
      </c>
      <c r="C198" s="139">
        <f>IFERROR(VLOOKUP(A198,'งบทดลอง รพ.'!$A$2:$C$600,3,0),0)</f>
        <v>0</v>
      </c>
      <c r="D198" s="26"/>
      <c r="E198" s="87" t="s">
        <v>1339</v>
      </c>
      <c r="F198" s="87" t="s">
        <v>16</v>
      </c>
      <c r="G198" s="84" t="s">
        <v>1410</v>
      </c>
      <c r="H198" s="84"/>
    </row>
    <row r="199" spans="1:8" ht="27.75" x14ac:dyDescent="0.65">
      <c r="A199" s="146" t="s">
        <v>139</v>
      </c>
      <c r="B199" s="146" t="s">
        <v>140</v>
      </c>
      <c r="C199" s="139">
        <f>IFERROR(VLOOKUP(A199,'งบทดลอง รพ.'!$A$2:$C$600,3,0),0)</f>
        <v>0</v>
      </c>
      <c r="D199" s="26"/>
      <c r="E199" s="87" t="s">
        <v>1332</v>
      </c>
      <c r="F199" s="87" t="s">
        <v>12</v>
      </c>
      <c r="G199" s="84" t="s">
        <v>1410</v>
      </c>
      <c r="H199" s="84"/>
    </row>
    <row r="200" spans="1:8" ht="27.75" x14ac:dyDescent="0.65">
      <c r="A200" s="146" t="s">
        <v>141</v>
      </c>
      <c r="B200" s="146" t="s">
        <v>142</v>
      </c>
      <c r="C200" s="139">
        <f>IFERROR(VLOOKUP(A200,'งบทดลอง รพ.'!$A$2:$C$600,3,0),0)</f>
        <v>0</v>
      </c>
      <c r="D200" s="26"/>
      <c r="E200" s="87" t="s">
        <v>1332</v>
      </c>
      <c r="F200" s="87" t="s">
        <v>12</v>
      </c>
      <c r="G200" s="84" t="s">
        <v>1410</v>
      </c>
      <c r="H200" s="84"/>
    </row>
    <row r="201" spans="1:8" ht="27.75" x14ac:dyDescent="0.65">
      <c r="A201" s="143" t="s">
        <v>1083</v>
      </c>
      <c r="B201" s="143" t="s">
        <v>1084</v>
      </c>
      <c r="C201" s="139">
        <f>IFERROR(VLOOKUP(A201,'งบทดลอง รพ.'!$A$2:$C$600,3,0),0)</f>
        <v>0</v>
      </c>
      <c r="D201" s="26"/>
      <c r="E201" s="87" t="s">
        <v>1339</v>
      </c>
      <c r="F201" s="87" t="s">
        <v>16</v>
      </c>
      <c r="G201" s="84" t="s">
        <v>1408</v>
      </c>
      <c r="H201" s="84"/>
    </row>
    <row r="202" spans="1:8" ht="27.75" x14ac:dyDescent="0.65">
      <c r="A202" s="146" t="s">
        <v>191</v>
      </c>
      <c r="B202" s="146" t="s">
        <v>192</v>
      </c>
      <c r="C202" s="139">
        <f>IFERROR(VLOOKUP(A202,'งบทดลอง รพ.'!$A$2:$C$600,3,0),0)</f>
        <v>0</v>
      </c>
      <c r="D202" s="26"/>
      <c r="E202" s="87" t="s">
        <v>1339</v>
      </c>
      <c r="F202" s="87" t="s">
        <v>16</v>
      </c>
      <c r="G202" s="84" t="s">
        <v>1410</v>
      </c>
      <c r="H202" s="84"/>
    </row>
    <row r="203" spans="1:8" ht="27.75" x14ac:dyDescent="0.65">
      <c r="A203" s="143" t="s">
        <v>1085</v>
      </c>
      <c r="B203" s="143" t="s">
        <v>1086</v>
      </c>
      <c r="C203" s="139">
        <f>IFERROR(VLOOKUP(A203,'งบทดลอง รพ.'!$A$2:$C$600,3,0),0)</f>
        <v>0</v>
      </c>
      <c r="D203" s="26"/>
      <c r="E203" s="87" t="s">
        <v>1339</v>
      </c>
      <c r="F203" s="87" t="s">
        <v>16</v>
      </c>
      <c r="G203" s="84" t="s">
        <v>1408</v>
      </c>
      <c r="H203" s="84"/>
    </row>
    <row r="204" spans="1:8" ht="27.75" x14ac:dyDescent="0.65">
      <c r="A204" s="146" t="s">
        <v>193</v>
      </c>
      <c r="B204" s="146" t="s">
        <v>194</v>
      </c>
      <c r="C204" s="139">
        <f>IFERROR(VLOOKUP(A204,'งบทดลอง รพ.'!$A$2:$C$600,3,0),0)</f>
        <v>0</v>
      </c>
      <c r="D204" s="26"/>
      <c r="E204" s="87" t="s">
        <v>1339</v>
      </c>
      <c r="F204" s="87" t="s">
        <v>16</v>
      </c>
      <c r="G204" s="84" t="s">
        <v>1410</v>
      </c>
      <c r="H204" s="84"/>
    </row>
    <row r="205" spans="1:8" ht="27.75" x14ac:dyDescent="0.65">
      <c r="A205" s="146" t="s">
        <v>195</v>
      </c>
      <c r="B205" s="146" t="s">
        <v>196</v>
      </c>
      <c r="C205" s="139">
        <f>IFERROR(VLOOKUP(A205,'งบทดลอง รพ.'!$A$2:$C$600,3,0),0)</f>
        <v>108398.17</v>
      </c>
      <c r="D205" s="26"/>
      <c r="E205" s="87" t="s">
        <v>1339</v>
      </c>
      <c r="F205" s="87" t="s">
        <v>16</v>
      </c>
      <c r="G205" s="84" t="s">
        <v>1410</v>
      </c>
      <c r="H205" s="84"/>
    </row>
    <row r="206" spans="1:8" ht="27.75" x14ac:dyDescent="0.65">
      <c r="A206" s="146" t="s">
        <v>197</v>
      </c>
      <c r="B206" s="146" t="s">
        <v>198</v>
      </c>
      <c r="C206" s="139">
        <f>IFERROR(VLOOKUP(A206,'งบทดลอง รพ.'!$A$2:$C$600,3,0),0)</f>
        <v>57987.6</v>
      </c>
      <c r="D206" s="26"/>
      <c r="E206" s="87" t="s">
        <v>1339</v>
      </c>
      <c r="F206" s="87" t="s">
        <v>16</v>
      </c>
      <c r="G206" s="84" t="s">
        <v>1410</v>
      </c>
      <c r="H206" s="84"/>
    </row>
    <row r="207" spans="1:8" ht="27.75" x14ac:dyDescent="0.65">
      <c r="A207" s="143" t="s">
        <v>1087</v>
      </c>
      <c r="B207" s="143" t="s">
        <v>1088</v>
      </c>
      <c r="C207" s="139">
        <f>IFERROR(VLOOKUP(A207,'งบทดลอง รพ.'!$A$2:$C$600,3,0),0)</f>
        <v>0</v>
      </c>
      <c r="D207" s="26"/>
      <c r="E207" s="87" t="s">
        <v>1339</v>
      </c>
      <c r="F207" s="87" t="s">
        <v>16</v>
      </c>
      <c r="G207" s="84" t="s">
        <v>1408</v>
      </c>
      <c r="H207" s="84"/>
    </row>
    <row r="208" spans="1:8" ht="27.75" x14ac:dyDescent="0.65">
      <c r="A208" s="143" t="s">
        <v>1089</v>
      </c>
      <c r="B208" s="143" t="s">
        <v>1090</v>
      </c>
      <c r="C208" s="139">
        <f>IFERROR(VLOOKUP(A208,'งบทดลอง รพ.'!$A$2:$C$600,3,0),0)</f>
        <v>0</v>
      </c>
      <c r="D208" s="26"/>
      <c r="E208" s="87" t="s">
        <v>1339</v>
      </c>
      <c r="F208" s="87" t="s">
        <v>16</v>
      </c>
      <c r="G208" s="84" t="s">
        <v>1408</v>
      </c>
      <c r="H208" s="84"/>
    </row>
    <row r="209" spans="1:8" ht="27.75" x14ac:dyDescent="0.65">
      <c r="A209" s="146" t="s">
        <v>199</v>
      </c>
      <c r="B209" s="146" t="s">
        <v>200</v>
      </c>
      <c r="C209" s="139">
        <f>IFERROR(VLOOKUP(A209,'งบทดลอง รพ.'!$A$2:$C$600,3,0),0)</f>
        <v>42576</v>
      </c>
      <c r="D209" s="26"/>
      <c r="E209" s="87" t="s">
        <v>1339</v>
      </c>
      <c r="F209" s="87" t="s">
        <v>16</v>
      </c>
      <c r="G209" s="84" t="s">
        <v>1410</v>
      </c>
      <c r="H209" s="84"/>
    </row>
    <row r="210" spans="1:8" ht="27.75" x14ac:dyDescent="0.65">
      <c r="A210" s="146" t="s">
        <v>201</v>
      </c>
      <c r="B210" s="146" t="s">
        <v>1481</v>
      </c>
      <c r="C210" s="139">
        <f>IFERROR(VLOOKUP(A210,'งบทดลอง รพ.'!$A$2:$C$600,3,0),0)</f>
        <v>0</v>
      </c>
      <c r="D210" s="26"/>
      <c r="E210" s="87" t="s">
        <v>1339</v>
      </c>
      <c r="F210" s="87" t="s">
        <v>16</v>
      </c>
      <c r="G210" s="84" t="s">
        <v>1410</v>
      </c>
      <c r="H210" s="84"/>
    </row>
    <row r="211" spans="1:8" ht="27.75" x14ac:dyDescent="0.65">
      <c r="A211" s="146" t="s">
        <v>202</v>
      </c>
      <c r="B211" s="146" t="s">
        <v>1482</v>
      </c>
      <c r="C211" s="139">
        <f>IFERROR(VLOOKUP(A211,'งบทดลอง รพ.'!$A$2:$C$600,3,0),0)</f>
        <v>0</v>
      </c>
      <c r="D211" s="26"/>
      <c r="E211" s="87" t="s">
        <v>1339</v>
      </c>
      <c r="F211" s="87" t="s">
        <v>16</v>
      </c>
      <c r="G211" s="84" t="s">
        <v>1410</v>
      </c>
      <c r="H211" s="84"/>
    </row>
    <row r="212" spans="1:8" ht="27.75" x14ac:dyDescent="0.65">
      <c r="A212" s="146" t="s">
        <v>203</v>
      </c>
      <c r="B212" s="146" t="s">
        <v>204</v>
      </c>
      <c r="C212" s="139">
        <f>IFERROR(VLOOKUP(A212,'งบทดลอง รพ.'!$A$2:$C$600,3,0),0)</f>
        <v>0</v>
      </c>
      <c r="D212" s="26"/>
      <c r="E212" s="87" t="s">
        <v>1339</v>
      </c>
      <c r="F212" s="87" t="s">
        <v>16</v>
      </c>
      <c r="G212" s="84" t="s">
        <v>1410</v>
      </c>
      <c r="H212" s="84"/>
    </row>
    <row r="213" spans="1:8" ht="27.75" x14ac:dyDescent="0.65">
      <c r="A213" s="146" t="s">
        <v>205</v>
      </c>
      <c r="B213" s="146" t="s">
        <v>206</v>
      </c>
      <c r="C213" s="139">
        <f>IFERROR(VLOOKUP(A213,'งบทดลอง รพ.'!$A$2:$C$600,3,0),0)</f>
        <v>0</v>
      </c>
      <c r="D213" s="26"/>
      <c r="E213" s="87" t="s">
        <v>1339</v>
      </c>
      <c r="F213" s="87" t="s">
        <v>16</v>
      </c>
      <c r="G213" s="84" t="s">
        <v>1410</v>
      </c>
      <c r="H213" s="84"/>
    </row>
    <row r="214" spans="1:8" ht="27.75" x14ac:dyDescent="0.65">
      <c r="A214" s="147" t="s">
        <v>218</v>
      </c>
      <c r="B214" s="147" t="s">
        <v>219</v>
      </c>
      <c r="C214" s="139">
        <f>IFERROR(VLOOKUP(A214,'งบทดลอง รพ.'!$A$2:$C$600,3,0),0)</f>
        <v>0</v>
      </c>
      <c r="D214" s="26"/>
      <c r="E214" s="87" t="s">
        <v>1341</v>
      </c>
      <c r="F214" s="87" t="s">
        <v>18</v>
      </c>
      <c r="G214" s="84" t="s">
        <v>1410</v>
      </c>
      <c r="H214" s="84"/>
    </row>
    <row r="215" spans="1:8" ht="27.75" x14ac:dyDescent="0.65">
      <c r="A215" s="146" t="s">
        <v>207</v>
      </c>
      <c r="B215" s="146" t="s">
        <v>1483</v>
      </c>
      <c r="C215" s="139">
        <f>IFERROR(VLOOKUP(A215,'งบทดลอง รพ.'!$A$2:$C$600,3,0),0)</f>
        <v>3484910</v>
      </c>
      <c r="D215" s="26"/>
      <c r="E215" s="87" t="s">
        <v>1339</v>
      </c>
      <c r="F215" s="87" t="s">
        <v>16</v>
      </c>
      <c r="G215" s="84" t="s">
        <v>1410</v>
      </c>
      <c r="H215" s="84"/>
    </row>
    <row r="216" spans="1:8" ht="27.75" x14ac:dyDescent="0.65">
      <c r="A216" s="146" t="s">
        <v>208</v>
      </c>
      <c r="B216" s="146" t="s">
        <v>209</v>
      </c>
      <c r="C216" s="139">
        <f>IFERROR(VLOOKUP(A216,'งบทดลอง รพ.'!$A$2:$C$600,3,0),0)</f>
        <v>0</v>
      </c>
      <c r="D216" s="26"/>
      <c r="E216" s="87" t="s">
        <v>1339</v>
      </c>
      <c r="F216" s="87" t="s">
        <v>16</v>
      </c>
      <c r="G216" s="84" t="s">
        <v>1410</v>
      </c>
      <c r="H216" s="84"/>
    </row>
    <row r="217" spans="1:8" ht="27.75" x14ac:dyDescent="0.65">
      <c r="A217" s="146" t="s">
        <v>210</v>
      </c>
      <c r="B217" s="146" t="s">
        <v>1484</v>
      </c>
      <c r="C217" s="139">
        <f>IFERROR(VLOOKUP(A217,'งบทดลอง รพ.'!$A$2:$C$600,3,0),0)</f>
        <v>0</v>
      </c>
      <c r="D217" s="26"/>
      <c r="E217" s="87" t="s">
        <v>1339</v>
      </c>
      <c r="F217" s="87" t="s">
        <v>16</v>
      </c>
      <c r="G217" s="84" t="s">
        <v>1410</v>
      </c>
      <c r="H217" s="84"/>
    </row>
    <row r="218" spans="1:8" ht="27.75" x14ac:dyDescent="0.65">
      <c r="A218" s="146" t="s">
        <v>211</v>
      </c>
      <c r="B218" s="146" t="s">
        <v>212</v>
      </c>
      <c r="C218" s="139">
        <f>IFERROR(VLOOKUP(A218,'งบทดลอง รพ.'!$A$2:$C$600,3,0),0)</f>
        <v>255682.8</v>
      </c>
      <c r="D218" s="26"/>
      <c r="E218" s="87" t="s">
        <v>1339</v>
      </c>
      <c r="F218" s="87" t="s">
        <v>16</v>
      </c>
      <c r="G218" s="84" t="s">
        <v>1410</v>
      </c>
      <c r="H218" s="84"/>
    </row>
    <row r="219" spans="1:8" ht="27.75" x14ac:dyDescent="0.65">
      <c r="A219" s="143" t="s">
        <v>1091</v>
      </c>
      <c r="B219" s="143" t="s">
        <v>1092</v>
      </c>
      <c r="C219" s="139">
        <f>IFERROR(VLOOKUP(A219,'งบทดลอง รพ.'!$A$2:$C$600,3,0),0)</f>
        <v>0</v>
      </c>
      <c r="D219" s="26"/>
      <c r="E219" s="87" t="s">
        <v>1298</v>
      </c>
      <c r="F219" s="87" t="s">
        <v>0</v>
      </c>
      <c r="G219" s="84" t="s">
        <v>1408</v>
      </c>
      <c r="H219" s="84"/>
    </row>
    <row r="220" spans="1:8" ht="27.75" x14ac:dyDescent="0.65">
      <c r="A220" s="146" t="s">
        <v>213</v>
      </c>
      <c r="B220" s="146" t="s">
        <v>214</v>
      </c>
      <c r="C220" s="139">
        <f>IFERROR(VLOOKUP(A220,'งบทดลอง รพ.'!$A$2:$C$600,3,0),0)</f>
        <v>369552</v>
      </c>
      <c r="D220" s="26"/>
      <c r="E220" s="87" t="s">
        <v>1339</v>
      </c>
      <c r="F220" s="87" t="s">
        <v>16</v>
      </c>
      <c r="G220" s="84" t="s">
        <v>1410</v>
      </c>
      <c r="H220" s="84"/>
    </row>
    <row r="221" spans="1:8" ht="27.75" x14ac:dyDescent="0.65">
      <c r="A221" s="143" t="s">
        <v>1093</v>
      </c>
      <c r="B221" s="143" t="s">
        <v>107</v>
      </c>
      <c r="C221" s="139">
        <f>IFERROR(VLOOKUP(A221,'งบทดลอง รพ.'!$A$2:$C$600,3,0),0)</f>
        <v>0</v>
      </c>
      <c r="D221" s="26"/>
      <c r="E221" s="87" t="s">
        <v>1323</v>
      </c>
      <c r="F221" s="87" t="s">
        <v>8</v>
      </c>
      <c r="G221" s="84" t="s">
        <v>1408</v>
      </c>
      <c r="H221" s="84"/>
    </row>
    <row r="222" spans="1:8" ht="27.75" x14ac:dyDescent="0.65">
      <c r="A222" s="143" t="s">
        <v>1094</v>
      </c>
      <c r="B222" s="143" t="s">
        <v>108</v>
      </c>
      <c r="C222" s="139">
        <f>IFERROR(VLOOKUP(A222,'งบทดลอง รพ.'!$A$2:$C$600,3,0),0)</f>
        <v>0</v>
      </c>
      <c r="D222" s="26"/>
      <c r="E222" s="87" t="s">
        <v>1323</v>
      </c>
      <c r="F222" s="87" t="s">
        <v>8</v>
      </c>
      <c r="G222" s="84" t="s">
        <v>1408</v>
      </c>
      <c r="H222" s="84"/>
    </row>
    <row r="223" spans="1:8" ht="27.75" x14ac:dyDescent="0.65">
      <c r="A223" s="143" t="s">
        <v>1095</v>
      </c>
      <c r="B223" s="143" t="s">
        <v>116</v>
      </c>
      <c r="C223" s="139">
        <f>IFERROR(VLOOKUP(A223,'งบทดลอง รพ.'!$A$2:$C$600,3,0),0)</f>
        <v>0</v>
      </c>
      <c r="D223" s="26"/>
      <c r="E223" s="87" t="s">
        <v>1330</v>
      </c>
      <c r="F223" s="87" t="s">
        <v>10</v>
      </c>
      <c r="G223" s="84" t="s">
        <v>1408</v>
      </c>
      <c r="H223" s="84"/>
    </row>
    <row r="224" spans="1:8" ht="27.75" x14ac:dyDescent="0.65">
      <c r="A224" s="146" t="s">
        <v>229</v>
      </c>
      <c r="B224" s="146" t="s">
        <v>230</v>
      </c>
      <c r="C224" s="139">
        <f>IFERROR(VLOOKUP(A224,'งบทดลอง รพ.'!$A$2:$C$600,3,0),0)</f>
        <v>18725127.91</v>
      </c>
      <c r="D224" s="26"/>
      <c r="E224" s="87" t="s">
        <v>1353</v>
      </c>
      <c r="F224" s="87" t="s">
        <v>25</v>
      </c>
      <c r="G224" s="84" t="s">
        <v>1410</v>
      </c>
      <c r="H224" s="84"/>
    </row>
    <row r="225" spans="1:8" ht="27.75" x14ac:dyDescent="0.65">
      <c r="A225" s="146" t="s">
        <v>231</v>
      </c>
      <c r="B225" s="146" t="s">
        <v>232</v>
      </c>
      <c r="C225" s="139">
        <f>IFERROR(VLOOKUP(A225,'งบทดลอง รพ.'!$A$2:$C$600,3,0),0)</f>
        <v>3014042.96</v>
      </c>
      <c r="D225" s="26"/>
      <c r="E225" s="87" t="s">
        <v>1353</v>
      </c>
      <c r="F225" s="87" t="s">
        <v>25</v>
      </c>
      <c r="G225" s="84" t="s">
        <v>1410</v>
      </c>
      <c r="H225" s="84"/>
    </row>
    <row r="226" spans="1:8" ht="27.75" x14ac:dyDescent="0.65">
      <c r="A226" s="143" t="s">
        <v>1096</v>
      </c>
      <c r="B226" s="143" t="s">
        <v>1097</v>
      </c>
      <c r="C226" s="139">
        <f>IFERROR(VLOOKUP(A226,'งบทดลอง รพ.'!$A$2:$C$600,3,0),0)</f>
        <v>0</v>
      </c>
      <c r="D226" s="26"/>
      <c r="E226" s="87" t="s">
        <v>1353</v>
      </c>
      <c r="F226" s="87" t="s">
        <v>25</v>
      </c>
      <c r="G226" s="84" t="s">
        <v>1408</v>
      </c>
      <c r="H226" s="84"/>
    </row>
    <row r="227" spans="1:8" ht="27.75" x14ac:dyDescent="0.65">
      <c r="A227" s="143" t="s">
        <v>1098</v>
      </c>
      <c r="B227" s="143" t="s">
        <v>1099</v>
      </c>
      <c r="C227" s="139">
        <f>IFERROR(VLOOKUP(A227,'งบทดลอง รพ.'!$A$2:$C$600,3,0),0)</f>
        <v>0</v>
      </c>
      <c r="D227" s="26"/>
      <c r="E227" s="87" t="s">
        <v>1353</v>
      </c>
      <c r="F227" s="87" t="s">
        <v>25</v>
      </c>
      <c r="G227" s="84" t="s">
        <v>1408</v>
      </c>
      <c r="H227" s="84"/>
    </row>
    <row r="228" spans="1:8" ht="27.75" x14ac:dyDescent="0.65">
      <c r="A228" s="146" t="s">
        <v>233</v>
      </c>
      <c r="B228" s="146" t="s">
        <v>234</v>
      </c>
      <c r="C228" s="139">
        <f>IFERROR(VLOOKUP(A228,'งบทดลอง รพ.'!$A$2:$C$600,3,0),0)</f>
        <v>0</v>
      </c>
      <c r="D228" s="26"/>
      <c r="E228" s="87" t="s">
        <v>1353</v>
      </c>
      <c r="F228" s="87" t="s">
        <v>25</v>
      </c>
      <c r="G228" s="84" t="s">
        <v>1410</v>
      </c>
      <c r="H228" s="84"/>
    </row>
    <row r="229" spans="1:8" ht="27.75" x14ac:dyDescent="0.65">
      <c r="A229" s="146" t="s">
        <v>235</v>
      </c>
      <c r="B229" s="146" t="s">
        <v>236</v>
      </c>
      <c r="C229" s="139">
        <f>IFERROR(VLOOKUP(A229,'งบทดลอง รพ.'!$A$2:$C$600,3,0),0)</f>
        <v>1469200</v>
      </c>
      <c r="D229" s="26"/>
      <c r="E229" s="87" t="s">
        <v>1353</v>
      </c>
      <c r="F229" s="87" t="s">
        <v>25</v>
      </c>
      <c r="G229" s="84" t="s">
        <v>1410</v>
      </c>
      <c r="H229" s="84"/>
    </row>
    <row r="230" spans="1:8" ht="27.75" x14ac:dyDescent="0.65">
      <c r="A230" s="146" t="s">
        <v>237</v>
      </c>
      <c r="B230" s="146" t="s">
        <v>238</v>
      </c>
      <c r="C230" s="139">
        <f>IFERROR(VLOOKUP(A230,'งบทดลอง รพ.'!$A$2:$C$600,3,0),0)</f>
        <v>0</v>
      </c>
      <c r="D230" s="26"/>
      <c r="E230" s="87" t="s">
        <v>1353</v>
      </c>
      <c r="F230" s="87" t="s">
        <v>25</v>
      </c>
      <c r="G230" s="84" t="s">
        <v>1410</v>
      </c>
      <c r="H230" s="84"/>
    </row>
    <row r="231" spans="1:8" ht="27.75" x14ac:dyDescent="0.65">
      <c r="A231" s="143" t="s">
        <v>1100</v>
      </c>
      <c r="B231" s="143" t="s">
        <v>1101</v>
      </c>
      <c r="C231" s="139">
        <f>IFERROR(VLOOKUP(A231,'งบทดลอง รพ.'!$A$2:$C$600,3,0),0)</f>
        <v>0</v>
      </c>
      <c r="D231" s="26"/>
      <c r="E231" s="87" t="s">
        <v>1353</v>
      </c>
      <c r="F231" s="87" t="s">
        <v>25</v>
      </c>
      <c r="G231" s="84" t="s">
        <v>1408</v>
      </c>
      <c r="H231" s="84"/>
    </row>
    <row r="232" spans="1:8" ht="27.75" x14ac:dyDescent="0.65">
      <c r="A232" s="143" t="s">
        <v>1102</v>
      </c>
      <c r="B232" s="143" t="s">
        <v>1103</v>
      </c>
      <c r="C232" s="139">
        <f>IFERROR(VLOOKUP(A232,'งบทดลอง รพ.'!$A$2:$C$600,3,0),0)</f>
        <v>0</v>
      </c>
      <c r="D232" s="26"/>
      <c r="E232" s="87" t="s">
        <v>1353</v>
      </c>
      <c r="F232" s="87" t="s">
        <v>25</v>
      </c>
      <c r="G232" s="84" t="s">
        <v>1408</v>
      </c>
      <c r="H232" s="84"/>
    </row>
    <row r="233" spans="1:8" ht="27.75" x14ac:dyDescent="0.65">
      <c r="A233" s="143" t="s">
        <v>1104</v>
      </c>
      <c r="B233" s="143" t="s">
        <v>1105</v>
      </c>
      <c r="C233" s="139">
        <f>IFERROR(VLOOKUP(A233,'งบทดลอง รพ.'!$A$2:$C$600,3,0),0)</f>
        <v>0</v>
      </c>
      <c r="D233" s="26"/>
      <c r="E233" s="87" t="s">
        <v>1353</v>
      </c>
      <c r="F233" s="87" t="s">
        <v>25</v>
      </c>
      <c r="G233" s="84" t="s">
        <v>1408</v>
      </c>
      <c r="H233" s="84"/>
    </row>
    <row r="234" spans="1:8" ht="27.75" x14ac:dyDescent="0.65">
      <c r="A234" s="146" t="s">
        <v>239</v>
      </c>
      <c r="B234" s="146" t="s">
        <v>240</v>
      </c>
      <c r="C234" s="139">
        <f>IFERROR(VLOOKUP(A234,'งบทดลอง รพ.'!$A$2:$C$600,3,0),0)</f>
        <v>0</v>
      </c>
      <c r="D234" s="26"/>
      <c r="E234" s="87" t="s">
        <v>1355</v>
      </c>
      <c r="F234" s="87" t="s">
        <v>29</v>
      </c>
      <c r="G234" s="84" t="s">
        <v>1410</v>
      </c>
      <c r="H234" s="84"/>
    </row>
    <row r="235" spans="1:8" ht="27.75" x14ac:dyDescent="0.65">
      <c r="A235" s="146" t="s">
        <v>241</v>
      </c>
      <c r="B235" s="146" t="s">
        <v>242</v>
      </c>
      <c r="C235" s="139">
        <f>IFERROR(VLOOKUP(A235,'งบทดลอง รพ.'!$A$2:$C$600,3,0),0)</f>
        <v>8582.4</v>
      </c>
      <c r="D235" s="26"/>
      <c r="E235" s="87" t="s">
        <v>1353</v>
      </c>
      <c r="F235" s="87" t="s">
        <v>25</v>
      </c>
      <c r="G235" s="84" t="s">
        <v>1410</v>
      </c>
      <c r="H235" s="84"/>
    </row>
    <row r="236" spans="1:8" ht="27.75" x14ac:dyDescent="0.65">
      <c r="A236" s="146" t="s">
        <v>243</v>
      </c>
      <c r="B236" s="146" t="s">
        <v>244</v>
      </c>
      <c r="C236" s="139">
        <f>IFERROR(VLOOKUP(A236,'งบทดลอง รพ.'!$A$2:$C$600,3,0),0)</f>
        <v>0</v>
      </c>
      <c r="D236" s="26"/>
      <c r="E236" s="87" t="s">
        <v>1353</v>
      </c>
      <c r="F236" s="87" t="s">
        <v>25</v>
      </c>
      <c r="G236" s="84" t="s">
        <v>1410</v>
      </c>
      <c r="H236" s="84"/>
    </row>
    <row r="237" spans="1:8" ht="27.75" x14ac:dyDescent="0.65">
      <c r="A237" s="146" t="s">
        <v>245</v>
      </c>
      <c r="B237" s="146" t="s">
        <v>246</v>
      </c>
      <c r="C237" s="139">
        <f>IFERROR(VLOOKUP(A237,'งบทดลอง รพ.'!$A$2:$C$600,3,0),0)</f>
        <v>0</v>
      </c>
      <c r="D237" s="26"/>
      <c r="E237" s="87" t="s">
        <v>1353</v>
      </c>
      <c r="F237" s="87" t="s">
        <v>25</v>
      </c>
      <c r="G237" s="84" t="s">
        <v>1410</v>
      </c>
      <c r="H237" s="84"/>
    </row>
    <row r="238" spans="1:8" ht="27.75" x14ac:dyDescent="0.65">
      <c r="A238" s="146" t="s">
        <v>247</v>
      </c>
      <c r="B238" s="146" t="s">
        <v>248</v>
      </c>
      <c r="C238" s="139">
        <f>IFERROR(VLOOKUP(A238,'งบทดลอง รพ.'!$A$2:$C$600,3,0),0)</f>
        <v>0</v>
      </c>
      <c r="D238" s="26"/>
      <c r="E238" s="87" t="s">
        <v>1353</v>
      </c>
      <c r="F238" s="87" t="s">
        <v>25</v>
      </c>
      <c r="G238" s="84" t="s">
        <v>1410</v>
      </c>
      <c r="H238" s="84"/>
    </row>
    <row r="239" spans="1:8" ht="27.75" x14ac:dyDescent="0.65">
      <c r="A239" s="146" t="s">
        <v>249</v>
      </c>
      <c r="B239" s="146" t="s">
        <v>250</v>
      </c>
      <c r="C239" s="139">
        <f>IFERROR(VLOOKUP(A239,'งบทดลอง รพ.'!$A$2:$C$600,3,0),0)</f>
        <v>928914.9</v>
      </c>
      <c r="D239" s="26"/>
      <c r="E239" s="87" t="s">
        <v>1353</v>
      </c>
      <c r="F239" s="87" t="s">
        <v>25</v>
      </c>
      <c r="G239" s="84" t="s">
        <v>1410</v>
      </c>
      <c r="H239" s="84"/>
    </row>
    <row r="240" spans="1:8" ht="27.75" x14ac:dyDescent="0.65">
      <c r="A240" s="146" t="s">
        <v>251</v>
      </c>
      <c r="B240" s="146" t="s">
        <v>252</v>
      </c>
      <c r="C240" s="139">
        <f>IFERROR(VLOOKUP(A240,'งบทดลอง รพ.'!$A$2:$C$600,3,0),0)</f>
        <v>1723897.02</v>
      </c>
      <c r="D240" s="26"/>
      <c r="E240" s="87" t="s">
        <v>1353</v>
      </c>
      <c r="F240" s="87" t="s">
        <v>25</v>
      </c>
      <c r="G240" s="84" t="s">
        <v>1410</v>
      </c>
      <c r="H240" s="84"/>
    </row>
    <row r="241" spans="1:8" ht="27.75" x14ac:dyDescent="0.65">
      <c r="A241" s="146" t="s">
        <v>261</v>
      </c>
      <c r="B241" s="146" t="s">
        <v>262</v>
      </c>
      <c r="C241" s="139">
        <f>IFERROR(VLOOKUP(A241,'งบทดลอง รพ.'!$A$2:$C$600,3,0),0)</f>
        <v>1436496.88</v>
      </c>
      <c r="D241" s="26"/>
      <c r="E241" s="87" t="s">
        <v>1357</v>
      </c>
      <c r="F241" s="87" t="s">
        <v>27</v>
      </c>
      <c r="G241" s="84" t="s">
        <v>1410</v>
      </c>
      <c r="H241" s="84"/>
    </row>
    <row r="242" spans="1:8" ht="27.75" x14ac:dyDescent="0.65">
      <c r="A242" s="146" t="s">
        <v>263</v>
      </c>
      <c r="B242" s="146" t="s">
        <v>264</v>
      </c>
      <c r="C242" s="139">
        <f>IFERROR(VLOOKUP(A242,'งบทดลอง รพ.'!$A$2:$C$600,3,0),0)</f>
        <v>1280825.52</v>
      </c>
      <c r="D242" s="26"/>
      <c r="E242" s="87" t="s">
        <v>1357</v>
      </c>
      <c r="F242" s="87" t="s">
        <v>27</v>
      </c>
      <c r="G242" s="84" t="s">
        <v>1410</v>
      </c>
      <c r="H242" s="84"/>
    </row>
    <row r="243" spans="1:8" ht="27.75" x14ac:dyDescent="0.65">
      <c r="A243" s="146" t="s">
        <v>265</v>
      </c>
      <c r="B243" s="146" t="s">
        <v>1485</v>
      </c>
      <c r="C243" s="139">
        <f>IFERROR(VLOOKUP(A243,'งบทดลอง รพ.'!$A$2:$C$600,3,0),0)</f>
        <v>1873226.16</v>
      </c>
      <c r="D243" s="26"/>
      <c r="E243" s="87" t="s">
        <v>1359</v>
      </c>
      <c r="F243" s="87" t="s">
        <v>27</v>
      </c>
      <c r="G243" s="84" t="s">
        <v>1410</v>
      </c>
      <c r="H243" s="84"/>
    </row>
    <row r="244" spans="1:8" ht="27.75" x14ac:dyDescent="0.65">
      <c r="A244" s="146" t="s">
        <v>266</v>
      </c>
      <c r="B244" s="146" t="s">
        <v>267</v>
      </c>
      <c r="C244" s="139">
        <f>IFERROR(VLOOKUP(A244,'งบทดลอง รพ.'!$A$2:$C$600,3,0),0)</f>
        <v>2358711.6800000002</v>
      </c>
      <c r="D244" s="26"/>
      <c r="E244" s="87" t="s">
        <v>1359</v>
      </c>
      <c r="F244" s="87" t="s">
        <v>27</v>
      </c>
      <c r="G244" s="84" t="s">
        <v>1410</v>
      </c>
      <c r="H244" s="84"/>
    </row>
    <row r="245" spans="1:8" ht="27.75" x14ac:dyDescent="0.65">
      <c r="A245" s="146" t="s">
        <v>268</v>
      </c>
      <c r="B245" s="146" t="s">
        <v>269</v>
      </c>
      <c r="C245" s="139">
        <f>IFERROR(VLOOKUP(A245,'งบทดลอง รพ.'!$A$2:$C$600,3,0),0)</f>
        <v>0</v>
      </c>
      <c r="D245" s="26"/>
      <c r="E245" s="87" t="s">
        <v>1361</v>
      </c>
      <c r="F245" s="87" t="s">
        <v>27</v>
      </c>
      <c r="G245" s="84" t="s">
        <v>1410</v>
      </c>
      <c r="H245" s="84"/>
    </row>
    <row r="246" spans="1:8" ht="27.75" x14ac:dyDescent="0.65">
      <c r="A246" s="146" t="s">
        <v>270</v>
      </c>
      <c r="B246" s="146" t="s">
        <v>636</v>
      </c>
      <c r="C246" s="139">
        <f>IFERROR(VLOOKUP(A246,'งบทดลอง รพ.'!$A$2:$C$600,3,0),0)</f>
        <v>0</v>
      </c>
      <c r="D246" s="26"/>
      <c r="E246" s="87" t="s">
        <v>1361</v>
      </c>
      <c r="F246" s="87" t="s">
        <v>27</v>
      </c>
      <c r="G246" s="84" t="s">
        <v>1410</v>
      </c>
      <c r="H246" s="84"/>
    </row>
    <row r="247" spans="1:8" ht="27.75" x14ac:dyDescent="0.65">
      <c r="A247" s="146" t="s">
        <v>253</v>
      </c>
      <c r="B247" s="146" t="s">
        <v>1486</v>
      </c>
      <c r="C247" s="139">
        <f>IFERROR(VLOOKUP(A247,'งบทดลอง รพ.'!$A$2:$C$600,3,0),0)</f>
        <v>285520</v>
      </c>
      <c r="D247" s="26"/>
      <c r="E247" s="87" t="s">
        <v>1353</v>
      </c>
      <c r="F247" s="87" t="s">
        <v>25</v>
      </c>
      <c r="G247" s="84" t="s">
        <v>1410</v>
      </c>
      <c r="H247" s="84"/>
    </row>
    <row r="248" spans="1:8" ht="27.75" x14ac:dyDescent="0.65">
      <c r="A248" s="146" t="s">
        <v>254</v>
      </c>
      <c r="B248" s="146" t="s">
        <v>1487</v>
      </c>
      <c r="C248" s="139">
        <f>IFERROR(VLOOKUP(A248,'งบทดลอง รพ.'!$A$2:$C$600,3,0),0)</f>
        <v>724640</v>
      </c>
      <c r="D248" s="26"/>
      <c r="E248" s="87" t="s">
        <v>1353</v>
      </c>
      <c r="F248" s="87" t="s">
        <v>25</v>
      </c>
      <c r="G248" s="84" t="s">
        <v>1410</v>
      </c>
      <c r="H248" s="84"/>
    </row>
    <row r="249" spans="1:8" ht="27.75" x14ac:dyDescent="0.65">
      <c r="A249" s="143" t="s">
        <v>1106</v>
      </c>
      <c r="B249" s="143" t="s">
        <v>1107</v>
      </c>
      <c r="C249" s="139">
        <f>IFERROR(VLOOKUP(A249,'งบทดลอง รพ.'!$A$2:$C$600,3,0),0)</f>
        <v>0</v>
      </c>
      <c r="D249" s="26"/>
      <c r="E249" s="87" t="s">
        <v>1353</v>
      </c>
      <c r="F249" s="87" t="s">
        <v>25</v>
      </c>
      <c r="G249" s="84" t="s">
        <v>1408</v>
      </c>
      <c r="H249" s="84"/>
    </row>
    <row r="250" spans="1:8" ht="27.75" x14ac:dyDescent="0.65">
      <c r="A250" s="143" t="s">
        <v>1108</v>
      </c>
      <c r="B250" s="143" t="s">
        <v>1109</v>
      </c>
      <c r="C250" s="139">
        <f>IFERROR(VLOOKUP(A250,'งบทดลอง รพ.'!$A$2:$C$600,3,0),0)</f>
        <v>0</v>
      </c>
      <c r="D250" s="26"/>
      <c r="E250" s="87" t="s">
        <v>1353</v>
      </c>
      <c r="F250" s="87" t="s">
        <v>25</v>
      </c>
      <c r="G250" s="84" t="s">
        <v>1408</v>
      </c>
      <c r="H250" s="84"/>
    </row>
    <row r="251" spans="1:8" ht="27.75" x14ac:dyDescent="0.65">
      <c r="A251" s="146" t="s">
        <v>255</v>
      </c>
      <c r="B251" s="146" t="s">
        <v>1488</v>
      </c>
      <c r="C251" s="139">
        <f>IFERROR(VLOOKUP(A251,'งบทดลอง รพ.'!$A$2:$C$600,3,0),0)</f>
        <v>8270</v>
      </c>
      <c r="D251" s="26"/>
      <c r="E251" s="87" t="s">
        <v>1353</v>
      </c>
      <c r="F251" s="87" t="s">
        <v>25</v>
      </c>
      <c r="G251" s="84" t="s">
        <v>1410</v>
      </c>
      <c r="H251" s="84"/>
    </row>
    <row r="252" spans="1:8" ht="27.75" x14ac:dyDescent="0.65">
      <c r="A252" s="146" t="s">
        <v>256</v>
      </c>
      <c r="B252" s="146" t="s">
        <v>1489</v>
      </c>
      <c r="C252" s="139">
        <f>IFERROR(VLOOKUP(A252,'งบทดลอง รพ.'!$A$2:$C$600,3,0),0)</f>
        <v>6630</v>
      </c>
      <c r="D252" s="26"/>
      <c r="E252" s="87" t="s">
        <v>1353</v>
      </c>
      <c r="F252" s="87" t="s">
        <v>25</v>
      </c>
      <c r="G252" s="84" t="s">
        <v>1410</v>
      </c>
      <c r="H252" s="84"/>
    </row>
    <row r="253" spans="1:8" ht="27.75" x14ac:dyDescent="0.65">
      <c r="A253" s="146" t="s">
        <v>257</v>
      </c>
      <c r="B253" s="146" t="s">
        <v>1490</v>
      </c>
      <c r="C253" s="139">
        <f>IFERROR(VLOOKUP(A253,'งบทดลอง รพ.'!$A$2:$C$600,3,0),0)</f>
        <v>0</v>
      </c>
      <c r="D253" s="26"/>
      <c r="E253" s="87" t="s">
        <v>1353</v>
      </c>
      <c r="F253" s="87" t="s">
        <v>25</v>
      </c>
      <c r="G253" s="84" t="s">
        <v>1410</v>
      </c>
      <c r="H253" s="84"/>
    </row>
    <row r="254" spans="1:8" ht="27.75" x14ac:dyDescent="0.65">
      <c r="A254" s="146" t="s">
        <v>258</v>
      </c>
      <c r="B254" s="146" t="s">
        <v>1491</v>
      </c>
      <c r="C254" s="139">
        <f>IFERROR(VLOOKUP(A254,'งบทดลอง รพ.'!$A$2:$C$600,3,0),0)</f>
        <v>0</v>
      </c>
      <c r="D254" s="26"/>
      <c r="E254" s="87" t="s">
        <v>1353</v>
      </c>
      <c r="F254" s="87" t="s">
        <v>25</v>
      </c>
      <c r="G254" s="84" t="s">
        <v>1410</v>
      </c>
      <c r="H254" s="84"/>
    </row>
    <row r="255" spans="1:8" ht="27.75" x14ac:dyDescent="0.65">
      <c r="A255" s="146" t="s">
        <v>259</v>
      </c>
      <c r="B255" s="146" t="s">
        <v>1492</v>
      </c>
      <c r="C255" s="139">
        <f>IFERROR(VLOOKUP(A255,'งบทดลอง รพ.'!$A$2:$C$600,3,0),0)</f>
        <v>0</v>
      </c>
      <c r="D255" s="26"/>
      <c r="E255" s="87" t="s">
        <v>1353</v>
      </c>
      <c r="F255" s="87" t="s">
        <v>25</v>
      </c>
      <c r="G255" s="84" t="s">
        <v>1410</v>
      </c>
      <c r="H255" s="84"/>
    </row>
    <row r="256" spans="1:8" ht="27.75" x14ac:dyDescent="0.65">
      <c r="A256" s="146" t="s">
        <v>260</v>
      </c>
      <c r="B256" s="146" t="s">
        <v>1493</v>
      </c>
      <c r="C256" s="139">
        <f>IFERROR(VLOOKUP(A256,'งบทดลอง รพ.'!$A$2:$C$600,3,0),0)</f>
        <v>0</v>
      </c>
      <c r="D256" s="26"/>
      <c r="E256" s="87" t="s">
        <v>1353</v>
      </c>
      <c r="F256" s="87" t="s">
        <v>25</v>
      </c>
      <c r="G256" s="84" t="s">
        <v>1410</v>
      </c>
      <c r="H256" s="84"/>
    </row>
    <row r="257" spans="1:8" ht="27.75" x14ac:dyDescent="0.65">
      <c r="A257" s="143" t="s">
        <v>1110</v>
      </c>
      <c r="B257" s="143" t="s">
        <v>1111</v>
      </c>
      <c r="C257" s="139">
        <f>IFERROR(VLOOKUP(A257,'งบทดลอง รพ.'!$A$2:$C$600,3,0),0)</f>
        <v>0</v>
      </c>
      <c r="D257" s="26"/>
      <c r="E257" s="87" t="s">
        <v>1363</v>
      </c>
      <c r="F257" s="87" t="s">
        <v>31</v>
      </c>
      <c r="G257" s="84" t="s">
        <v>1408</v>
      </c>
      <c r="H257" s="84"/>
    </row>
    <row r="258" spans="1:8" ht="27.75" x14ac:dyDescent="0.65">
      <c r="A258" s="143" t="s">
        <v>1112</v>
      </c>
      <c r="B258" s="143" t="s">
        <v>1113</v>
      </c>
      <c r="C258" s="139">
        <f>IFERROR(VLOOKUP(A258,'งบทดลอง รพ.'!$A$2:$C$600,3,0),0)</f>
        <v>0</v>
      </c>
      <c r="D258" s="26"/>
      <c r="E258" s="87" t="s">
        <v>1363</v>
      </c>
      <c r="F258" s="87" t="s">
        <v>31</v>
      </c>
      <c r="G258" s="84" t="s">
        <v>1408</v>
      </c>
      <c r="H258" s="84"/>
    </row>
    <row r="259" spans="1:8" ht="27.75" x14ac:dyDescent="0.65">
      <c r="A259" s="146" t="s">
        <v>915</v>
      </c>
      <c r="B259" s="146" t="s">
        <v>916</v>
      </c>
      <c r="C259" s="139">
        <f>IFERROR(VLOOKUP(A259,'งบทดลอง รพ.'!$A$2:$C$600,3,0),0)</f>
        <v>60480</v>
      </c>
      <c r="D259" s="26"/>
      <c r="E259" s="87" t="s">
        <v>1353</v>
      </c>
      <c r="F259" s="87" t="s">
        <v>25</v>
      </c>
      <c r="G259" s="84" t="s">
        <v>1410</v>
      </c>
      <c r="H259" s="84"/>
    </row>
    <row r="260" spans="1:8" ht="27.75" x14ac:dyDescent="0.65">
      <c r="A260" s="146" t="s">
        <v>917</v>
      </c>
      <c r="B260" s="146" t="s">
        <v>918</v>
      </c>
      <c r="C260" s="139">
        <f>IFERROR(VLOOKUP(A260,'งบทดลอง รพ.'!$A$2:$C$600,3,0),0)</f>
        <v>0</v>
      </c>
      <c r="D260" s="26"/>
      <c r="E260" s="87" t="s">
        <v>1353</v>
      </c>
      <c r="F260" s="87" t="s">
        <v>25</v>
      </c>
      <c r="G260" s="84" t="s">
        <v>1410</v>
      </c>
      <c r="H260" s="84"/>
    </row>
    <row r="261" spans="1:8" ht="27.75" x14ac:dyDescent="0.65">
      <c r="A261" s="146" t="s">
        <v>919</v>
      </c>
      <c r="B261" s="146" t="s">
        <v>920</v>
      </c>
      <c r="C261" s="139">
        <f>IFERROR(VLOOKUP(A261,'งบทดลอง รพ.'!$A$2:$C$600,3,0),0)</f>
        <v>825840</v>
      </c>
      <c r="D261" s="26"/>
      <c r="E261" s="87" t="s">
        <v>1355</v>
      </c>
      <c r="F261" s="87" t="s">
        <v>29</v>
      </c>
      <c r="G261" s="84" t="s">
        <v>1410</v>
      </c>
      <c r="H261" s="84"/>
    </row>
    <row r="262" spans="1:8" ht="27.75" x14ac:dyDescent="0.65">
      <c r="A262" s="146" t="s">
        <v>285</v>
      </c>
      <c r="B262" s="146" t="s">
        <v>286</v>
      </c>
      <c r="C262" s="139">
        <f>IFERROR(VLOOKUP(A262,'งบทดลอง รพ.'!$A$2:$C$600,3,0),0)</f>
        <v>0</v>
      </c>
      <c r="D262" s="26"/>
      <c r="E262" s="87" t="s">
        <v>1363</v>
      </c>
      <c r="F262" s="87" t="s">
        <v>31</v>
      </c>
      <c r="G262" s="84" t="s">
        <v>1410</v>
      </c>
      <c r="H262" s="84"/>
    </row>
    <row r="263" spans="1:8" ht="27.75" x14ac:dyDescent="0.65">
      <c r="A263" s="146" t="s">
        <v>287</v>
      </c>
      <c r="B263" s="146" t="s">
        <v>288</v>
      </c>
      <c r="C263" s="139">
        <f>IFERROR(VLOOKUP(A263,'งบทดลอง รพ.'!$A$2:$C$600,3,0),0)</f>
        <v>0</v>
      </c>
      <c r="D263" s="26"/>
      <c r="E263" s="87" t="s">
        <v>1363</v>
      </c>
      <c r="F263" s="87" t="s">
        <v>31</v>
      </c>
      <c r="G263" s="84" t="s">
        <v>1410</v>
      </c>
      <c r="H263" s="84"/>
    </row>
    <row r="264" spans="1:8" ht="27.75" x14ac:dyDescent="0.65">
      <c r="A264" s="146" t="s">
        <v>289</v>
      </c>
      <c r="B264" s="146" t="s">
        <v>290</v>
      </c>
      <c r="C264" s="139">
        <f>IFERROR(VLOOKUP(A264,'งบทดลอง รพ.'!$A$2:$C$600,3,0),0)</f>
        <v>257935.14</v>
      </c>
      <c r="D264" s="26"/>
      <c r="E264" s="87" t="s">
        <v>1363</v>
      </c>
      <c r="F264" s="87" t="s">
        <v>31</v>
      </c>
      <c r="G264" s="84" t="s">
        <v>1410</v>
      </c>
      <c r="H264" s="84"/>
    </row>
    <row r="265" spans="1:8" ht="27.75" x14ac:dyDescent="0.65">
      <c r="A265" s="146" t="s">
        <v>291</v>
      </c>
      <c r="B265" s="146" t="s">
        <v>292</v>
      </c>
      <c r="C265" s="139">
        <f>IFERROR(VLOOKUP(A265,'งบทดลอง รพ.'!$A$2:$C$600,3,0),0)</f>
        <v>386902.7</v>
      </c>
      <c r="D265" s="26"/>
      <c r="E265" s="87" t="s">
        <v>1363</v>
      </c>
      <c r="F265" s="87" t="s">
        <v>31</v>
      </c>
      <c r="G265" s="84" t="s">
        <v>1410</v>
      </c>
      <c r="H265" s="84"/>
    </row>
    <row r="266" spans="1:8" ht="27.75" x14ac:dyDescent="0.65">
      <c r="A266" s="146" t="s">
        <v>293</v>
      </c>
      <c r="B266" s="146" t="s">
        <v>294</v>
      </c>
      <c r="C266" s="139">
        <f>IFERROR(VLOOKUP(A266,'งบทดลอง รพ.'!$A$2:$C$600,3,0),0)</f>
        <v>73494</v>
      </c>
      <c r="D266" s="26"/>
      <c r="E266" s="87" t="s">
        <v>1363</v>
      </c>
      <c r="F266" s="87" t="s">
        <v>31</v>
      </c>
      <c r="G266" s="84" t="s">
        <v>1410</v>
      </c>
      <c r="H266" s="84"/>
    </row>
    <row r="267" spans="1:8" ht="27.75" x14ac:dyDescent="0.65">
      <c r="A267" s="146" t="s">
        <v>295</v>
      </c>
      <c r="B267" s="146" t="s">
        <v>1494</v>
      </c>
      <c r="C267" s="139">
        <f>IFERROR(VLOOKUP(A267,'งบทดลอง รพ.'!$A$2:$C$600,3,0),0)</f>
        <v>315489</v>
      </c>
      <c r="D267" s="26"/>
      <c r="E267" s="87" t="s">
        <v>1363</v>
      </c>
      <c r="F267" s="87" t="s">
        <v>31</v>
      </c>
      <c r="G267" s="84" t="s">
        <v>1410</v>
      </c>
      <c r="H267" s="84"/>
    </row>
    <row r="268" spans="1:8" ht="27.75" x14ac:dyDescent="0.65">
      <c r="A268" s="146" t="s">
        <v>296</v>
      </c>
      <c r="B268" s="146" t="s">
        <v>297</v>
      </c>
      <c r="C268" s="139">
        <f>IFERROR(VLOOKUP(A268,'งบทดลอง รพ.'!$A$2:$C$600,3,0),0)</f>
        <v>0</v>
      </c>
      <c r="D268" s="26"/>
      <c r="E268" s="87" t="s">
        <v>1363</v>
      </c>
      <c r="F268" s="87" t="s">
        <v>31</v>
      </c>
      <c r="G268" s="84" t="s">
        <v>1410</v>
      </c>
      <c r="H268" s="84"/>
    </row>
    <row r="269" spans="1:8" ht="27.75" x14ac:dyDescent="0.65">
      <c r="A269" s="146" t="s">
        <v>298</v>
      </c>
      <c r="B269" s="146" t="s">
        <v>299</v>
      </c>
      <c r="C269" s="139">
        <f>IFERROR(VLOOKUP(A269,'งบทดลอง รพ.'!$A$2:$C$600,3,0),0)</f>
        <v>4203</v>
      </c>
      <c r="D269" s="26"/>
      <c r="E269" s="87" t="s">
        <v>1363</v>
      </c>
      <c r="F269" s="87" t="s">
        <v>31</v>
      </c>
      <c r="G269" s="84" t="s">
        <v>1410</v>
      </c>
      <c r="H269" s="84"/>
    </row>
    <row r="270" spans="1:8" ht="27.75" x14ac:dyDescent="0.65">
      <c r="A270" s="143" t="s">
        <v>1114</v>
      </c>
      <c r="B270" s="143" t="s">
        <v>271</v>
      </c>
      <c r="C270" s="139">
        <f>IFERROR(VLOOKUP(A270,'งบทดลอง รพ.'!$A$2:$C$600,3,0),0)</f>
        <v>0</v>
      </c>
      <c r="D270" s="26"/>
      <c r="E270" s="87" t="s">
        <v>1365</v>
      </c>
      <c r="F270" s="87" t="s">
        <v>29</v>
      </c>
      <c r="G270" s="84" t="s">
        <v>1408</v>
      </c>
      <c r="H270" s="84"/>
    </row>
    <row r="271" spans="1:8" ht="27.75" x14ac:dyDescent="0.65">
      <c r="A271" s="143" t="s">
        <v>1115</v>
      </c>
      <c r="B271" s="143" t="s">
        <v>272</v>
      </c>
      <c r="C271" s="139">
        <f>IFERROR(VLOOKUP(A271,'งบทดลอง รพ.'!$A$2:$C$600,3,0),0)</f>
        <v>0</v>
      </c>
      <c r="D271" s="26"/>
      <c r="E271" s="87" t="s">
        <v>1365</v>
      </c>
      <c r="F271" s="87" t="s">
        <v>29</v>
      </c>
      <c r="G271" s="84" t="s">
        <v>1408</v>
      </c>
      <c r="H271" s="84"/>
    </row>
    <row r="272" spans="1:8" ht="27.75" x14ac:dyDescent="0.65">
      <c r="A272" s="143" t="s">
        <v>1116</v>
      </c>
      <c r="B272" s="143" t="s">
        <v>273</v>
      </c>
      <c r="C272" s="139">
        <f>IFERROR(VLOOKUP(A272,'งบทดลอง รพ.'!$A$2:$C$600,3,0),0)</f>
        <v>0</v>
      </c>
      <c r="D272" s="26"/>
      <c r="E272" s="87" t="s">
        <v>1365</v>
      </c>
      <c r="F272" s="87" t="s">
        <v>29</v>
      </c>
      <c r="G272" s="84" t="s">
        <v>1408</v>
      </c>
      <c r="H272" s="84"/>
    </row>
    <row r="273" spans="1:8" ht="27.75" x14ac:dyDescent="0.65">
      <c r="A273" s="143" t="s">
        <v>1117</v>
      </c>
      <c r="B273" s="143" t="s">
        <v>1118</v>
      </c>
      <c r="C273" s="139">
        <f>IFERROR(VLOOKUP(A273,'งบทดลอง รพ.'!$A$2:$C$600,3,0),0)</f>
        <v>0</v>
      </c>
      <c r="D273" s="26"/>
      <c r="E273" s="87" t="s">
        <v>1365</v>
      </c>
      <c r="F273" s="87" t="s">
        <v>29</v>
      </c>
      <c r="G273" s="84" t="s">
        <v>1408</v>
      </c>
      <c r="H273" s="84"/>
    </row>
    <row r="274" spans="1:8" ht="27.75" x14ac:dyDescent="0.65">
      <c r="A274" s="143" t="s">
        <v>1119</v>
      </c>
      <c r="B274" s="143" t="s">
        <v>1120</v>
      </c>
      <c r="C274" s="139">
        <f>IFERROR(VLOOKUP(A274,'งบทดลอง รพ.'!$A$2:$C$600,3,0),0)</f>
        <v>0</v>
      </c>
      <c r="D274" s="26"/>
      <c r="E274" s="87" t="s">
        <v>1365</v>
      </c>
      <c r="F274" s="87" t="s">
        <v>29</v>
      </c>
      <c r="G274" s="84" t="s">
        <v>1408</v>
      </c>
      <c r="H274" s="84"/>
    </row>
    <row r="275" spans="1:8" ht="27.75" x14ac:dyDescent="0.65">
      <c r="A275" s="143" t="s">
        <v>1121</v>
      </c>
      <c r="B275" s="143" t="s">
        <v>1495</v>
      </c>
      <c r="C275" s="139">
        <f>IFERROR(VLOOKUP(A275,'งบทดลอง รพ.'!$A$2:$C$600,3,0),0)</f>
        <v>0</v>
      </c>
      <c r="D275" s="26"/>
      <c r="E275" s="87" t="s">
        <v>1365</v>
      </c>
      <c r="F275" s="87" t="s">
        <v>29</v>
      </c>
      <c r="G275" s="84" t="s">
        <v>1408</v>
      </c>
      <c r="H275" s="84"/>
    </row>
    <row r="276" spans="1:8" ht="27.75" x14ac:dyDescent="0.65">
      <c r="A276" s="146" t="s">
        <v>274</v>
      </c>
      <c r="B276" s="146" t="s">
        <v>275</v>
      </c>
      <c r="C276" s="139">
        <f>IFERROR(VLOOKUP(A276,'งบทดลอง รพ.'!$A$2:$C$600,3,0),0)</f>
        <v>1233500</v>
      </c>
      <c r="D276" s="26"/>
      <c r="E276" s="87" t="s">
        <v>1367</v>
      </c>
      <c r="F276" s="87" t="s">
        <v>29</v>
      </c>
      <c r="G276" s="84" t="s">
        <v>1410</v>
      </c>
      <c r="H276" s="84"/>
    </row>
    <row r="277" spans="1:8" ht="27.75" x14ac:dyDescent="0.65">
      <c r="A277" s="143" t="s">
        <v>1122</v>
      </c>
      <c r="B277" s="143" t="s">
        <v>276</v>
      </c>
      <c r="C277" s="139">
        <f>IFERROR(VLOOKUP(A277,'งบทดลอง รพ.'!$A$2:$C$600,3,0),0)</f>
        <v>0</v>
      </c>
      <c r="D277" s="26"/>
      <c r="E277" s="87" t="s">
        <v>1365</v>
      </c>
      <c r="F277" s="87" t="s">
        <v>29</v>
      </c>
      <c r="G277" s="84" t="s">
        <v>1408</v>
      </c>
      <c r="H277" s="84"/>
    </row>
    <row r="278" spans="1:8" ht="27.75" x14ac:dyDescent="0.65">
      <c r="A278" s="143" t="s">
        <v>1123</v>
      </c>
      <c r="B278" s="143" t="s">
        <v>1124</v>
      </c>
      <c r="C278" s="139">
        <f>IFERROR(VLOOKUP(A278,'งบทดลอง รพ.'!$A$2:$C$600,3,0),0)</f>
        <v>0</v>
      </c>
      <c r="D278" s="26"/>
      <c r="E278" s="87" t="s">
        <v>1355</v>
      </c>
      <c r="F278" s="87" t="s">
        <v>29</v>
      </c>
      <c r="G278" s="84" t="s">
        <v>1408</v>
      </c>
      <c r="H278" s="84"/>
    </row>
    <row r="279" spans="1:8" ht="27.75" x14ac:dyDescent="0.65">
      <c r="A279" s="143" t="s">
        <v>1125</v>
      </c>
      <c r="B279" s="143" t="s">
        <v>1496</v>
      </c>
      <c r="C279" s="139">
        <f>IFERROR(VLOOKUP(A279,'งบทดลอง รพ.'!$A$2:$C$600,3,0),0)</f>
        <v>0</v>
      </c>
      <c r="D279" s="26"/>
      <c r="E279" s="87" t="s">
        <v>1355</v>
      </c>
      <c r="F279" s="87" t="s">
        <v>29</v>
      </c>
      <c r="G279" s="84" t="s">
        <v>1408</v>
      </c>
      <c r="H279" s="84"/>
    </row>
    <row r="280" spans="1:8" ht="27.75" x14ac:dyDescent="0.65">
      <c r="A280" s="143" t="s">
        <v>1126</v>
      </c>
      <c r="B280" s="143" t="s">
        <v>1127</v>
      </c>
      <c r="C280" s="139">
        <f>IFERROR(VLOOKUP(A280,'งบทดลอง รพ.'!$A$2:$C$600,3,0),0)</f>
        <v>0</v>
      </c>
      <c r="D280" s="26"/>
      <c r="E280" s="87" t="s">
        <v>1355</v>
      </c>
      <c r="F280" s="87" t="s">
        <v>29</v>
      </c>
      <c r="G280" s="84" t="s">
        <v>1408</v>
      </c>
      <c r="H280" s="84"/>
    </row>
    <row r="281" spans="1:8" ht="27.75" x14ac:dyDescent="0.65">
      <c r="A281" s="143" t="s">
        <v>1128</v>
      </c>
      <c r="B281" s="143" t="s">
        <v>1497</v>
      </c>
      <c r="C281" s="139">
        <f>IFERROR(VLOOKUP(A281,'งบทดลอง รพ.'!$A$2:$C$600,3,0),0)</f>
        <v>0</v>
      </c>
      <c r="D281" s="26"/>
      <c r="E281" s="87" t="s">
        <v>1365</v>
      </c>
      <c r="F281" s="87" t="s">
        <v>29</v>
      </c>
      <c r="G281" s="84" t="s">
        <v>1408</v>
      </c>
      <c r="H281" s="84"/>
    </row>
    <row r="282" spans="1:8" ht="27.75" x14ac:dyDescent="0.65">
      <c r="A282" s="143" t="s">
        <v>1129</v>
      </c>
      <c r="B282" s="143" t="s">
        <v>1498</v>
      </c>
      <c r="C282" s="139">
        <f>IFERROR(VLOOKUP(A282,'งบทดลอง รพ.'!$A$2:$C$600,3,0),0)</f>
        <v>0</v>
      </c>
      <c r="D282" s="26"/>
      <c r="E282" s="87" t="s">
        <v>1365</v>
      </c>
      <c r="F282" s="87" t="s">
        <v>29</v>
      </c>
      <c r="G282" s="84" t="s">
        <v>1408</v>
      </c>
      <c r="H282" s="84"/>
    </row>
    <row r="283" spans="1:8" ht="27.75" x14ac:dyDescent="0.65">
      <c r="A283" s="146" t="s">
        <v>277</v>
      </c>
      <c r="B283" s="146" t="s">
        <v>278</v>
      </c>
      <c r="C283" s="139">
        <f>IFERROR(VLOOKUP(A283,'งบทดลอง รพ.'!$A$2:$C$600,3,0),0)</f>
        <v>90500</v>
      </c>
      <c r="D283" s="26"/>
      <c r="E283" s="87" t="s">
        <v>1367</v>
      </c>
      <c r="F283" s="87" t="s">
        <v>29</v>
      </c>
      <c r="G283" s="84" t="s">
        <v>1410</v>
      </c>
      <c r="H283" s="84"/>
    </row>
    <row r="284" spans="1:8" ht="27.75" x14ac:dyDescent="0.65">
      <c r="A284" s="143" t="s">
        <v>1130</v>
      </c>
      <c r="B284" s="143" t="s">
        <v>1131</v>
      </c>
      <c r="C284" s="139">
        <f>IFERROR(VLOOKUP(A284,'งบทดลอง รพ.'!$A$2:$C$600,3,0),0)</f>
        <v>0</v>
      </c>
      <c r="D284" s="26"/>
      <c r="E284" s="87" t="s">
        <v>1365</v>
      </c>
      <c r="F284" s="87" t="s">
        <v>29</v>
      </c>
      <c r="G284" s="84" t="s">
        <v>1408</v>
      </c>
      <c r="H284" s="84"/>
    </row>
    <row r="285" spans="1:8" ht="27.75" x14ac:dyDescent="0.65">
      <c r="A285" s="146" t="s">
        <v>279</v>
      </c>
      <c r="B285" s="146" t="s">
        <v>1499</v>
      </c>
      <c r="C285" s="139">
        <f>IFERROR(VLOOKUP(A285,'งบทดลอง รพ.'!$A$2:$C$600,3,0),0)</f>
        <v>0</v>
      </c>
      <c r="D285" s="26"/>
      <c r="E285" s="87" t="s">
        <v>1369</v>
      </c>
      <c r="F285" s="87" t="s">
        <v>29</v>
      </c>
      <c r="G285" s="84" t="s">
        <v>1410</v>
      </c>
      <c r="H285" s="84"/>
    </row>
    <row r="286" spans="1:8" ht="27.75" x14ac:dyDescent="0.65">
      <c r="A286" s="146" t="s">
        <v>280</v>
      </c>
      <c r="B286" s="146" t="s">
        <v>1500</v>
      </c>
      <c r="C286" s="139">
        <f>IFERROR(VLOOKUP(A286,'งบทดลอง รพ.'!$A$2:$C$600,3,0),0)</f>
        <v>0</v>
      </c>
      <c r="D286" s="26"/>
      <c r="E286" s="87" t="s">
        <v>1369</v>
      </c>
      <c r="F286" s="87" t="s">
        <v>29</v>
      </c>
      <c r="G286" s="84" t="s">
        <v>1410</v>
      </c>
      <c r="H286" s="84"/>
    </row>
    <row r="287" spans="1:8" ht="27.75" x14ac:dyDescent="0.65">
      <c r="A287" s="146" t="s">
        <v>281</v>
      </c>
      <c r="B287" s="146" t="s">
        <v>282</v>
      </c>
      <c r="C287" s="139">
        <f>IFERROR(VLOOKUP(A287,'งบทดลอง รพ.'!$A$2:$C$600,3,0),0)</f>
        <v>0</v>
      </c>
      <c r="D287" s="26"/>
      <c r="E287" s="87" t="s">
        <v>1369</v>
      </c>
      <c r="F287" s="87" t="s">
        <v>29</v>
      </c>
      <c r="G287" s="84" t="s">
        <v>1410</v>
      </c>
      <c r="H287" s="84"/>
    </row>
    <row r="288" spans="1:8" ht="27.75" x14ac:dyDescent="0.65">
      <c r="A288" s="146" t="s">
        <v>283</v>
      </c>
      <c r="B288" s="146" t="s">
        <v>284</v>
      </c>
      <c r="C288" s="139">
        <f>IFERROR(VLOOKUP(A288,'งบทดลอง รพ.'!$A$2:$C$600,3,0),0)</f>
        <v>0</v>
      </c>
      <c r="D288" s="26"/>
      <c r="E288" s="87" t="s">
        <v>1369</v>
      </c>
      <c r="F288" s="87" t="s">
        <v>29</v>
      </c>
      <c r="G288" s="84" t="s">
        <v>1410</v>
      </c>
      <c r="H288" s="84"/>
    </row>
    <row r="289" spans="1:8" ht="27.75" x14ac:dyDescent="0.65">
      <c r="A289" s="146" t="s">
        <v>921</v>
      </c>
      <c r="B289" s="146" t="s">
        <v>922</v>
      </c>
      <c r="C289" s="139">
        <f>IFERROR(VLOOKUP(A289,'งบทดลอง รพ.'!$A$2:$C$600,3,0),0)</f>
        <v>3967200</v>
      </c>
      <c r="D289" s="26"/>
      <c r="E289" s="87" t="s">
        <v>1365</v>
      </c>
      <c r="F289" s="87" t="s">
        <v>29</v>
      </c>
      <c r="G289" s="84" t="s">
        <v>1410</v>
      </c>
      <c r="H289" s="84"/>
    </row>
    <row r="290" spans="1:8" ht="27.75" x14ac:dyDescent="0.65">
      <c r="A290" s="146" t="s">
        <v>923</v>
      </c>
      <c r="B290" s="146" t="s">
        <v>924</v>
      </c>
      <c r="C290" s="139">
        <f>IFERROR(VLOOKUP(A290,'งบทดลอง รพ.'!$A$2:$C$600,3,0),0)</f>
        <v>0</v>
      </c>
      <c r="D290" s="26"/>
      <c r="E290" s="87" t="s">
        <v>1365</v>
      </c>
      <c r="F290" s="87" t="s">
        <v>29</v>
      </c>
      <c r="G290" s="84" t="s">
        <v>1410</v>
      </c>
      <c r="H290" s="84"/>
    </row>
    <row r="291" spans="1:8" ht="27.75" x14ac:dyDescent="0.65">
      <c r="A291" s="146" t="s">
        <v>925</v>
      </c>
      <c r="B291" s="146" t="s">
        <v>926</v>
      </c>
      <c r="C291" s="139">
        <f>IFERROR(VLOOKUP(A291,'งบทดลอง รพ.'!$A$2:$C$600,3,0),0)</f>
        <v>0</v>
      </c>
      <c r="D291" s="26"/>
      <c r="E291" s="87" t="s">
        <v>1369</v>
      </c>
      <c r="F291" s="87" t="s">
        <v>29</v>
      </c>
      <c r="G291" s="84" t="s">
        <v>1410</v>
      </c>
      <c r="H291" s="84"/>
    </row>
    <row r="292" spans="1:8" ht="27.75" x14ac:dyDescent="0.65">
      <c r="A292" s="143" t="s">
        <v>1132</v>
      </c>
      <c r="B292" s="143" t="s">
        <v>1133</v>
      </c>
      <c r="C292" s="139">
        <f>IFERROR(VLOOKUP(A292,'งบทดลอง รพ.'!$A$2:$C$600,3,0),0)</f>
        <v>0</v>
      </c>
      <c r="D292" s="26"/>
      <c r="E292" s="87" t="s">
        <v>1363</v>
      </c>
      <c r="F292" s="87" t="s">
        <v>31</v>
      </c>
      <c r="G292" s="84" t="s">
        <v>1408</v>
      </c>
      <c r="H292" s="84"/>
    </row>
    <row r="293" spans="1:8" ht="27.75" x14ac:dyDescent="0.65">
      <c r="A293" s="146" t="s">
        <v>927</v>
      </c>
      <c r="B293" s="146" t="s">
        <v>928</v>
      </c>
      <c r="C293" s="139">
        <f>IFERROR(VLOOKUP(A293,'งบทดลอง รพ.'!$A$2:$C$600,3,0),0)</f>
        <v>0</v>
      </c>
      <c r="D293" s="26"/>
      <c r="E293" s="87" t="s">
        <v>1369</v>
      </c>
      <c r="F293" s="87" t="s">
        <v>29</v>
      </c>
      <c r="G293" s="84" t="s">
        <v>1410</v>
      </c>
      <c r="H293" s="84"/>
    </row>
    <row r="294" spans="1:8" ht="27.75" x14ac:dyDescent="0.65">
      <c r="A294" s="146" t="s">
        <v>929</v>
      </c>
      <c r="B294" s="146" t="s">
        <v>930</v>
      </c>
      <c r="C294" s="139">
        <f>IFERROR(VLOOKUP(A294,'งบทดลอง รพ.'!$A$2:$C$600,3,0),0)</f>
        <v>0</v>
      </c>
      <c r="D294" s="26"/>
      <c r="E294" s="87" t="s">
        <v>1369</v>
      </c>
      <c r="F294" s="87" t="s">
        <v>29</v>
      </c>
      <c r="G294" s="84" t="s">
        <v>1410</v>
      </c>
      <c r="H294" s="84"/>
    </row>
    <row r="295" spans="1:8" ht="27.75" x14ac:dyDescent="0.65">
      <c r="A295" s="146" t="s">
        <v>300</v>
      </c>
      <c r="B295" s="146" t="s">
        <v>301</v>
      </c>
      <c r="C295" s="139">
        <f>IFERROR(VLOOKUP(A295,'งบทดลอง รพ.'!$A$2:$C$600,3,0),0)</f>
        <v>120000</v>
      </c>
      <c r="D295" s="26"/>
      <c r="E295" s="87" t="s">
        <v>1363</v>
      </c>
      <c r="F295" s="87" t="s">
        <v>31</v>
      </c>
      <c r="G295" s="84" t="s">
        <v>1410</v>
      </c>
      <c r="H295" s="84"/>
    </row>
    <row r="296" spans="1:8" ht="27.75" x14ac:dyDescent="0.65">
      <c r="A296" s="143" t="s">
        <v>1134</v>
      </c>
      <c r="B296" s="143" t="s">
        <v>1135</v>
      </c>
      <c r="C296" s="139">
        <f>IFERROR(VLOOKUP(A296,'งบทดลอง รพ.'!$A$2:$C$600,3,0),0)</f>
        <v>0</v>
      </c>
      <c r="D296" s="26"/>
      <c r="E296" s="87" t="s">
        <v>1363</v>
      </c>
      <c r="F296" s="87" t="s">
        <v>31</v>
      </c>
      <c r="G296" s="84" t="s">
        <v>1408</v>
      </c>
      <c r="H296" s="84"/>
    </row>
    <row r="297" spans="1:8" ht="27.75" x14ac:dyDescent="0.65">
      <c r="A297" s="146" t="s">
        <v>302</v>
      </c>
      <c r="B297" s="146" t="s">
        <v>303</v>
      </c>
      <c r="C297" s="139">
        <f>IFERROR(VLOOKUP(A297,'งบทดลอง รพ.'!$A$2:$C$600,3,0),0)</f>
        <v>140000</v>
      </c>
      <c r="D297" s="26"/>
      <c r="E297" s="87" t="s">
        <v>1363</v>
      </c>
      <c r="F297" s="87" t="s">
        <v>31</v>
      </c>
      <c r="G297" s="84" t="s">
        <v>1410</v>
      </c>
      <c r="H297" s="84"/>
    </row>
    <row r="298" spans="1:8" ht="27.75" x14ac:dyDescent="0.65">
      <c r="A298" s="146" t="s">
        <v>931</v>
      </c>
      <c r="B298" s="146" t="s">
        <v>932</v>
      </c>
      <c r="C298" s="139">
        <f>IFERROR(VLOOKUP(A298,'งบทดลอง รพ.'!$A$2:$C$600,3,0),0)</f>
        <v>0</v>
      </c>
      <c r="D298" s="26"/>
      <c r="E298" s="87" t="s">
        <v>1363</v>
      </c>
      <c r="F298" s="87" t="s">
        <v>31</v>
      </c>
      <c r="G298" s="84" t="s">
        <v>1410</v>
      </c>
      <c r="H298" s="84"/>
    </row>
    <row r="299" spans="1:8" ht="27.75" x14ac:dyDescent="0.65">
      <c r="A299" s="146" t="s">
        <v>304</v>
      </c>
      <c r="B299" s="146" t="s">
        <v>305</v>
      </c>
      <c r="C299" s="139">
        <f>IFERROR(VLOOKUP(A299,'งบทดลอง รพ.'!$A$2:$C$600,3,0),0)</f>
        <v>0</v>
      </c>
      <c r="D299" s="26"/>
      <c r="E299" s="87" t="s">
        <v>1363</v>
      </c>
      <c r="F299" s="87" t="s">
        <v>31</v>
      </c>
      <c r="G299" s="84" t="s">
        <v>1410</v>
      </c>
      <c r="H299" s="84"/>
    </row>
    <row r="300" spans="1:8" ht="27.75" x14ac:dyDescent="0.65">
      <c r="A300" s="146" t="s">
        <v>306</v>
      </c>
      <c r="B300" s="146" t="s">
        <v>307</v>
      </c>
      <c r="C300" s="139">
        <f>IFERROR(VLOOKUP(A300,'งบทดลอง รพ.'!$A$2:$C$600,3,0),0)</f>
        <v>0</v>
      </c>
      <c r="D300" s="26"/>
      <c r="E300" s="87" t="s">
        <v>1363</v>
      </c>
      <c r="F300" s="87" t="s">
        <v>31</v>
      </c>
      <c r="G300" s="84" t="s">
        <v>1410</v>
      </c>
      <c r="H300" s="84"/>
    </row>
    <row r="301" spans="1:8" ht="27.75" x14ac:dyDescent="0.65">
      <c r="A301" s="146" t="s">
        <v>308</v>
      </c>
      <c r="B301" s="146" t="s">
        <v>1501</v>
      </c>
      <c r="C301" s="139">
        <f>IFERROR(VLOOKUP(A301,'งบทดลอง รพ.'!$A$2:$C$600,3,0),0)</f>
        <v>0</v>
      </c>
      <c r="D301" s="26"/>
      <c r="E301" s="87" t="s">
        <v>1363</v>
      </c>
      <c r="F301" s="87" t="s">
        <v>31</v>
      </c>
      <c r="G301" s="84" t="s">
        <v>1410</v>
      </c>
      <c r="H301" s="84"/>
    </row>
    <row r="302" spans="1:8" ht="27.75" x14ac:dyDescent="0.65">
      <c r="A302" s="143" t="s">
        <v>1136</v>
      </c>
      <c r="B302" s="143" t="s">
        <v>1137</v>
      </c>
      <c r="C302" s="139">
        <f>IFERROR(VLOOKUP(A302,'งบทดลอง รพ.'!$A$2:$C$600,3,0),0)</f>
        <v>0</v>
      </c>
      <c r="D302" s="26"/>
      <c r="E302" s="87" t="s">
        <v>1363</v>
      </c>
      <c r="F302" s="87" t="s">
        <v>31</v>
      </c>
      <c r="G302" s="84" t="s">
        <v>1408</v>
      </c>
      <c r="H302" s="84"/>
    </row>
    <row r="303" spans="1:8" ht="27.75" x14ac:dyDescent="0.65">
      <c r="A303" s="143" t="s">
        <v>1138</v>
      </c>
      <c r="B303" s="143" t="s">
        <v>1139</v>
      </c>
      <c r="C303" s="139">
        <f>IFERROR(VLOOKUP(A303,'งบทดลอง รพ.'!$A$2:$C$600,3,0),0)</f>
        <v>0</v>
      </c>
      <c r="D303" s="26"/>
      <c r="E303" s="87" t="s">
        <v>1363</v>
      </c>
      <c r="F303" s="87" t="s">
        <v>31</v>
      </c>
      <c r="G303" s="84" t="s">
        <v>1408</v>
      </c>
      <c r="H303" s="84"/>
    </row>
    <row r="304" spans="1:8" ht="27.75" x14ac:dyDescent="0.65">
      <c r="A304" s="143" t="s">
        <v>1140</v>
      </c>
      <c r="B304" s="143" t="s">
        <v>1141</v>
      </c>
      <c r="C304" s="139">
        <f>IFERROR(VLOOKUP(A304,'งบทดลอง รพ.'!$A$2:$C$600,3,0),0)</f>
        <v>0</v>
      </c>
      <c r="D304" s="26"/>
      <c r="E304" s="87" t="s">
        <v>1363</v>
      </c>
      <c r="F304" s="87" t="s">
        <v>31</v>
      </c>
      <c r="G304" s="84" t="s">
        <v>1408</v>
      </c>
      <c r="H304" s="84"/>
    </row>
    <row r="305" spans="1:8" ht="27.75" x14ac:dyDescent="0.65">
      <c r="A305" s="143" t="s">
        <v>1142</v>
      </c>
      <c r="B305" s="143" t="s">
        <v>1143</v>
      </c>
      <c r="C305" s="139">
        <f>IFERROR(VLOOKUP(A305,'งบทดลอง รพ.'!$A$2:$C$600,3,0),0)</f>
        <v>0</v>
      </c>
      <c r="D305" s="26"/>
      <c r="E305" s="87" t="s">
        <v>1363</v>
      </c>
      <c r="F305" s="87" t="s">
        <v>31</v>
      </c>
      <c r="G305" s="84" t="s">
        <v>1408</v>
      </c>
      <c r="H305" s="84"/>
    </row>
    <row r="306" spans="1:8" ht="27.75" x14ac:dyDescent="0.65">
      <c r="A306" s="143" t="s">
        <v>1144</v>
      </c>
      <c r="B306" s="143" t="s">
        <v>1145</v>
      </c>
      <c r="C306" s="139">
        <f>IFERROR(VLOOKUP(A306,'งบทดลอง รพ.'!$A$2:$C$600,3,0),0)</f>
        <v>0</v>
      </c>
      <c r="D306" s="26"/>
      <c r="E306" s="87" t="s">
        <v>1363</v>
      </c>
      <c r="F306" s="87" t="s">
        <v>31</v>
      </c>
      <c r="G306" s="84" t="s">
        <v>1408</v>
      </c>
      <c r="H306" s="84"/>
    </row>
    <row r="307" spans="1:8" ht="27.75" x14ac:dyDescent="0.65">
      <c r="A307" s="146" t="s">
        <v>309</v>
      </c>
      <c r="B307" s="146" t="s">
        <v>310</v>
      </c>
      <c r="C307" s="139">
        <f>IFERROR(VLOOKUP(A307,'งบทดลอง รพ.'!$A$2:$C$600,3,0),0)</f>
        <v>0</v>
      </c>
      <c r="D307" s="26"/>
      <c r="E307" s="87" t="s">
        <v>1363</v>
      </c>
      <c r="F307" s="87" t="s">
        <v>31</v>
      </c>
      <c r="G307" s="84" t="s">
        <v>1410</v>
      </c>
      <c r="H307" s="84"/>
    </row>
    <row r="308" spans="1:8" ht="27.75" x14ac:dyDescent="0.65">
      <c r="A308" s="143" t="s">
        <v>1146</v>
      </c>
      <c r="B308" s="143" t="s">
        <v>1147</v>
      </c>
      <c r="C308" s="139">
        <f>IFERROR(VLOOKUP(A308,'งบทดลอง รพ.'!$A$2:$C$600,3,0),0)</f>
        <v>0</v>
      </c>
      <c r="D308" s="26"/>
      <c r="E308" s="87" t="s">
        <v>1363</v>
      </c>
      <c r="F308" s="87" t="s">
        <v>31</v>
      </c>
      <c r="G308" s="84" t="s">
        <v>1408</v>
      </c>
      <c r="H308" s="84"/>
    </row>
    <row r="309" spans="1:8" ht="27.75" x14ac:dyDescent="0.65">
      <c r="A309" s="146" t="s">
        <v>311</v>
      </c>
      <c r="B309" s="146" t="s">
        <v>312</v>
      </c>
      <c r="C309" s="139">
        <f>IFERROR(VLOOKUP(A309,'งบทดลอง รพ.'!$A$2:$C$600,3,0),0)</f>
        <v>0</v>
      </c>
      <c r="D309" s="26"/>
      <c r="E309" s="87" t="s">
        <v>1363</v>
      </c>
      <c r="F309" s="87" t="s">
        <v>31</v>
      </c>
      <c r="G309" s="84" t="s">
        <v>1410</v>
      </c>
      <c r="H309" s="84"/>
    </row>
    <row r="310" spans="1:8" ht="27.75" x14ac:dyDescent="0.65">
      <c r="A310" s="146" t="s">
        <v>313</v>
      </c>
      <c r="B310" s="146" t="s">
        <v>314</v>
      </c>
      <c r="C310" s="139">
        <f>IFERROR(VLOOKUP(A310,'งบทดลอง รพ.'!$A$2:$C$600,3,0),0)</f>
        <v>0</v>
      </c>
      <c r="D310" s="26"/>
      <c r="E310" s="87" t="s">
        <v>1363</v>
      </c>
      <c r="F310" s="87" t="s">
        <v>31</v>
      </c>
      <c r="G310" s="84" t="s">
        <v>1410</v>
      </c>
      <c r="H310" s="84"/>
    </row>
    <row r="311" spans="1:8" ht="27.75" x14ac:dyDescent="0.65">
      <c r="A311" s="143" t="s">
        <v>1148</v>
      </c>
      <c r="B311" s="143" t="s">
        <v>1149</v>
      </c>
      <c r="C311" s="139">
        <f>IFERROR(VLOOKUP(A311,'งบทดลอง รพ.'!$A$2:$C$600,3,0),0)</f>
        <v>0</v>
      </c>
      <c r="D311" s="26"/>
      <c r="E311" s="87" t="s">
        <v>1363</v>
      </c>
      <c r="F311" s="87" t="s">
        <v>31</v>
      </c>
      <c r="G311" s="84" t="s">
        <v>1408</v>
      </c>
      <c r="H311" s="84"/>
    </row>
    <row r="312" spans="1:8" ht="27.75" x14ac:dyDescent="0.65">
      <c r="A312" s="146" t="s">
        <v>315</v>
      </c>
      <c r="B312" s="146" t="s">
        <v>301</v>
      </c>
      <c r="C312" s="139">
        <f>IFERROR(VLOOKUP(A312,'งบทดลอง รพ.'!$A$2:$C$600,3,0),0)</f>
        <v>0</v>
      </c>
      <c r="D312" s="26"/>
      <c r="E312" s="87" t="s">
        <v>1363</v>
      </c>
      <c r="F312" s="87" t="s">
        <v>31</v>
      </c>
      <c r="G312" s="84" t="s">
        <v>1410</v>
      </c>
      <c r="H312" s="84"/>
    </row>
    <row r="313" spans="1:8" ht="27.75" x14ac:dyDescent="0.65">
      <c r="A313" s="143" t="s">
        <v>1150</v>
      </c>
      <c r="B313" s="143" t="s">
        <v>1135</v>
      </c>
      <c r="C313" s="139">
        <f>IFERROR(VLOOKUP(A313,'งบทดลอง รพ.'!$A$2:$C$600,3,0),0)</f>
        <v>0</v>
      </c>
      <c r="D313" s="26"/>
      <c r="E313" s="87" t="s">
        <v>1363</v>
      </c>
      <c r="F313" s="87" t="s">
        <v>31</v>
      </c>
      <c r="G313" s="84" t="s">
        <v>1408</v>
      </c>
      <c r="H313" s="84"/>
    </row>
    <row r="314" spans="1:8" ht="27.75" x14ac:dyDescent="0.65">
      <c r="A314" s="146" t="s">
        <v>316</v>
      </c>
      <c r="B314" s="146" t="s">
        <v>317</v>
      </c>
      <c r="C314" s="139">
        <f>IFERROR(VLOOKUP(A314,'งบทดลอง รพ.'!$A$2:$C$600,3,0),0)</f>
        <v>0</v>
      </c>
      <c r="D314" s="26"/>
      <c r="E314" s="87" t="s">
        <v>1363</v>
      </c>
      <c r="F314" s="87" t="s">
        <v>31</v>
      </c>
      <c r="G314" s="84" t="s">
        <v>1410</v>
      </c>
      <c r="H314" s="84"/>
    </row>
    <row r="315" spans="1:8" ht="27.75" x14ac:dyDescent="0.65">
      <c r="A315" s="146" t="s">
        <v>933</v>
      </c>
      <c r="B315" s="146" t="s">
        <v>934</v>
      </c>
      <c r="C315" s="139">
        <f>IFERROR(VLOOKUP(A315,'งบทดลอง รพ.'!$A$2:$C$600,3,0),0)</f>
        <v>0</v>
      </c>
      <c r="D315" s="26"/>
      <c r="E315" s="87" t="s">
        <v>1363</v>
      </c>
      <c r="F315" s="87" t="s">
        <v>31</v>
      </c>
      <c r="G315" s="84" t="s">
        <v>1410</v>
      </c>
      <c r="H315" s="84"/>
    </row>
    <row r="316" spans="1:8" ht="27.75" x14ac:dyDescent="0.65">
      <c r="A316" s="146" t="s">
        <v>318</v>
      </c>
      <c r="B316" s="146" t="s">
        <v>319</v>
      </c>
      <c r="C316" s="139">
        <f>IFERROR(VLOOKUP(A316,'งบทดลอง รพ.'!$A$2:$C$600,3,0),0)</f>
        <v>0</v>
      </c>
      <c r="D316" s="26"/>
      <c r="E316" s="87" t="s">
        <v>1363</v>
      </c>
      <c r="F316" s="87" t="s">
        <v>31</v>
      </c>
      <c r="G316" s="84" t="s">
        <v>1410</v>
      </c>
      <c r="H316" s="84"/>
    </row>
    <row r="317" spans="1:8" ht="27.75" x14ac:dyDescent="0.65">
      <c r="A317" s="146" t="s">
        <v>320</v>
      </c>
      <c r="B317" s="146" t="s">
        <v>321</v>
      </c>
      <c r="C317" s="139">
        <f>IFERROR(VLOOKUP(A317,'งบทดลอง รพ.'!$A$2:$C$600,3,0),0)</f>
        <v>0</v>
      </c>
      <c r="D317" s="26"/>
      <c r="E317" s="87" t="s">
        <v>1363</v>
      </c>
      <c r="F317" s="87" t="s">
        <v>31</v>
      </c>
      <c r="G317" s="84" t="s">
        <v>1410</v>
      </c>
      <c r="H317" s="84"/>
    </row>
    <row r="318" spans="1:8" ht="27.75" x14ac:dyDescent="0.65">
      <c r="A318" s="146" t="s">
        <v>322</v>
      </c>
      <c r="B318" s="146" t="s">
        <v>323</v>
      </c>
      <c r="C318" s="139">
        <f>IFERROR(VLOOKUP(A318,'งบทดลอง รพ.'!$A$2:$C$600,3,0),0)</f>
        <v>0</v>
      </c>
      <c r="D318" s="26"/>
      <c r="E318" s="87" t="s">
        <v>1363</v>
      </c>
      <c r="F318" s="87" t="s">
        <v>31</v>
      </c>
      <c r="G318" s="84" t="s">
        <v>1410</v>
      </c>
      <c r="H318" s="84"/>
    </row>
    <row r="319" spans="1:8" ht="27.75" x14ac:dyDescent="0.65">
      <c r="A319" s="146" t="s">
        <v>324</v>
      </c>
      <c r="B319" s="146" t="s">
        <v>325</v>
      </c>
      <c r="C319" s="139">
        <f>IFERROR(VLOOKUP(A319,'งบทดลอง รพ.'!$A$2:$C$600,3,0),0)</f>
        <v>114665</v>
      </c>
      <c r="D319" s="26"/>
      <c r="E319" s="87" t="s">
        <v>1363</v>
      </c>
      <c r="F319" s="87" t="s">
        <v>31</v>
      </c>
      <c r="G319" s="84" t="s">
        <v>1410</v>
      </c>
      <c r="H319" s="84"/>
    </row>
    <row r="320" spans="1:8" ht="27.75" x14ac:dyDescent="0.65">
      <c r="A320" s="143" t="s">
        <v>1151</v>
      </c>
      <c r="B320" s="143" t="s">
        <v>1152</v>
      </c>
      <c r="C320" s="139">
        <f>IFERROR(VLOOKUP(A320,'งบทดลอง รพ.'!$A$2:$C$600,3,0),0)</f>
        <v>0</v>
      </c>
      <c r="D320" s="26"/>
      <c r="E320" s="87" t="s">
        <v>1363</v>
      </c>
      <c r="F320" s="87" t="s">
        <v>31</v>
      </c>
      <c r="G320" s="84" t="s">
        <v>1408</v>
      </c>
      <c r="H320" s="84"/>
    </row>
    <row r="321" spans="1:8" ht="27.75" x14ac:dyDescent="0.65">
      <c r="A321" s="143" t="s">
        <v>1153</v>
      </c>
      <c r="B321" s="143" t="s">
        <v>1154</v>
      </c>
      <c r="C321" s="139">
        <f>IFERROR(VLOOKUP(A321,'งบทดลอง รพ.'!$A$2:$C$600,3,0),0)</f>
        <v>0</v>
      </c>
      <c r="D321" s="26"/>
      <c r="E321" s="87" t="s">
        <v>1363</v>
      </c>
      <c r="F321" s="87" t="s">
        <v>31</v>
      </c>
      <c r="G321" s="84" t="s">
        <v>1408</v>
      </c>
      <c r="H321" s="84"/>
    </row>
    <row r="322" spans="1:8" ht="27.75" x14ac:dyDescent="0.65">
      <c r="A322" s="146" t="s">
        <v>326</v>
      </c>
      <c r="B322" s="146" t="s">
        <v>327</v>
      </c>
      <c r="C322" s="139">
        <f>IFERROR(VLOOKUP(A322,'งบทดลอง รพ.'!$A$2:$C$600,3,0),0)</f>
        <v>0</v>
      </c>
      <c r="D322" s="26"/>
      <c r="E322" s="87" t="s">
        <v>1363</v>
      </c>
      <c r="F322" s="87" t="s">
        <v>31</v>
      </c>
      <c r="G322" s="84" t="s">
        <v>1410</v>
      </c>
      <c r="H322" s="84"/>
    </row>
    <row r="323" spans="1:8" ht="27.75" x14ac:dyDescent="0.65">
      <c r="A323" s="146" t="s">
        <v>328</v>
      </c>
      <c r="B323" s="146" t="s">
        <v>329</v>
      </c>
      <c r="C323" s="139">
        <f>IFERROR(VLOOKUP(A323,'งบทดลอง รพ.'!$A$2:$C$600,3,0),0)</f>
        <v>23664</v>
      </c>
      <c r="D323" s="26"/>
      <c r="E323" s="87" t="s">
        <v>1371</v>
      </c>
      <c r="F323" s="87" t="s">
        <v>33</v>
      </c>
      <c r="G323" s="84" t="s">
        <v>1410</v>
      </c>
      <c r="H323" s="84"/>
    </row>
    <row r="324" spans="1:8" ht="27.75" x14ac:dyDescent="0.65">
      <c r="A324" s="146" t="s">
        <v>330</v>
      </c>
      <c r="B324" s="146" t="s">
        <v>331</v>
      </c>
      <c r="C324" s="139">
        <f>IFERROR(VLOOKUP(A324,'งบทดลอง รพ.'!$A$2:$C$600,3,0),0)</f>
        <v>64120</v>
      </c>
      <c r="D324" s="26"/>
      <c r="E324" s="87" t="s">
        <v>1371</v>
      </c>
      <c r="F324" s="87" t="s">
        <v>33</v>
      </c>
      <c r="G324" s="84" t="s">
        <v>1410</v>
      </c>
      <c r="H324" s="84"/>
    </row>
    <row r="325" spans="1:8" ht="27.75" x14ac:dyDescent="0.65">
      <c r="A325" s="146" t="s">
        <v>332</v>
      </c>
      <c r="B325" s="146" t="s">
        <v>333</v>
      </c>
      <c r="C325" s="139">
        <f>IFERROR(VLOOKUP(A325,'งบทดลอง รพ.'!$A$2:$C$600,3,0),0)</f>
        <v>25608</v>
      </c>
      <c r="D325" s="26"/>
      <c r="E325" s="87" t="s">
        <v>1371</v>
      </c>
      <c r="F325" s="87" t="s">
        <v>33</v>
      </c>
      <c r="G325" s="84" t="s">
        <v>1410</v>
      </c>
      <c r="H325" s="84"/>
    </row>
    <row r="326" spans="1:8" ht="27.75" x14ac:dyDescent="0.65">
      <c r="A326" s="143" t="s">
        <v>1155</v>
      </c>
      <c r="B326" s="143" t="s">
        <v>1156</v>
      </c>
      <c r="C326" s="139">
        <f>IFERROR(VLOOKUP(A326,'งบทดลอง รพ.'!$A$2:$C$600,3,0),0)</f>
        <v>0</v>
      </c>
      <c r="D326" s="26"/>
      <c r="E326" s="87" t="s">
        <v>1371</v>
      </c>
      <c r="F326" s="87" t="s">
        <v>33</v>
      </c>
      <c r="G326" s="84" t="s">
        <v>1408</v>
      </c>
      <c r="H326" s="84"/>
    </row>
    <row r="327" spans="1:8" ht="27.75" x14ac:dyDescent="0.65">
      <c r="A327" s="143" t="s">
        <v>1157</v>
      </c>
      <c r="B327" s="143" t="s">
        <v>1158</v>
      </c>
      <c r="C327" s="139">
        <f>IFERROR(VLOOKUP(A327,'งบทดลอง รพ.'!$A$2:$C$600,3,0),0)</f>
        <v>0</v>
      </c>
      <c r="D327" s="26"/>
      <c r="E327" s="87" t="s">
        <v>1371</v>
      </c>
      <c r="F327" s="87" t="s">
        <v>33</v>
      </c>
      <c r="G327" s="84" t="s">
        <v>1408</v>
      </c>
      <c r="H327" s="84"/>
    </row>
    <row r="328" spans="1:8" ht="27.75" x14ac:dyDescent="0.65">
      <c r="A328" s="143" t="s">
        <v>1159</v>
      </c>
      <c r="B328" s="143" t="s">
        <v>1160</v>
      </c>
      <c r="C328" s="139">
        <f>IFERROR(VLOOKUP(A328,'งบทดลอง รพ.'!$A$2:$C$600,3,0),0)</f>
        <v>0</v>
      </c>
      <c r="D328" s="26"/>
      <c r="E328" s="87" t="s">
        <v>1371</v>
      </c>
      <c r="F328" s="87" t="s">
        <v>33</v>
      </c>
      <c r="G328" s="84" t="s">
        <v>1408</v>
      </c>
      <c r="H328" s="84"/>
    </row>
    <row r="329" spans="1:8" ht="27.75" x14ac:dyDescent="0.65">
      <c r="A329" s="146" t="s">
        <v>935</v>
      </c>
      <c r="B329" s="146" t="s">
        <v>399</v>
      </c>
      <c r="C329" s="139">
        <f>IFERROR(VLOOKUP(A329,'งบทดลอง รพ.'!$A$2:$C$600,3,0),0)</f>
        <v>235042</v>
      </c>
      <c r="D329" s="26"/>
      <c r="E329" s="87" t="s">
        <v>1383</v>
      </c>
      <c r="F329" s="87" t="s">
        <v>37</v>
      </c>
      <c r="G329" s="84" t="s">
        <v>1410</v>
      </c>
      <c r="H329" s="84"/>
    </row>
    <row r="330" spans="1:8" ht="27.75" x14ac:dyDescent="0.65">
      <c r="A330" s="146" t="s">
        <v>936</v>
      </c>
      <c r="B330" s="146" t="s">
        <v>400</v>
      </c>
      <c r="C330" s="139">
        <f>IFERROR(VLOOKUP(A330,'งบทดลอง รพ.'!$A$2:$C$600,3,0),0)</f>
        <v>0</v>
      </c>
      <c r="D330" s="26"/>
      <c r="E330" s="87" t="s">
        <v>1383</v>
      </c>
      <c r="F330" s="87" t="s">
        <v>37</v>
      </c>
      <c r="G330" s="84" t="s">
        <v>1410</v>
      </c>
      <c r="H330" s="84"/>
    </row>
    <row r="331" spans="1:8" ht="27.75" x14ac:dyDescent="0.65">
      <c r="A331" s="146" t="s">
        <v>937</v>
      </c>
      <c r="B331" s="146" t="s">
        <v>401</v>
      </c>
      <c r="C331" s="139">
        <f>IFERROR(VLOOKUP(A331,'งบทดลอง รพ.'!$A$2:$C$600,3,0),0)</f>
        <v>39493</v>
      </c>
      <c r="D331" s="26"/>
      <c r="E331" s="87" t="s">
        <v>1383</v>
      </c>
      <c r="F331" s="87" t="s">
        <v>37</v>
      </c>
      <c r="G331" s="84" t="s">
        <v>1410</v>
      </c>
      <c r="H331" s="84"/>
    </row>
    <row r="332" spans="1:8" ht="27.75" x14ac:dyDescent="0.65">
      <c r="A332" s="146" t="s">
        <v>938</v>
      </c>
      <c r="B332" s="146" t="s">
        <v>402</v>
      </c>
      <c r="C332" s="139">
        <f>IFERROR(VLOOKUP(A332,'งบทดลอง รพ.'!$A$2:$C$600,3,0),0)</f>
        <v>0</v>
      </c>
      <c r="D332" s="26"/>
      <c r="E332" s="87" t="s">
        <v>1383</v>
      </c>
      <c r="F332" s="87" t="s">
        <v>37</v>
      </c>
      <c r="G332" s="84" t="s">
        <v>1410</v>
      </c>
      <c r="H332" s="84"/>
    </row>
    <row r="333" spans="1:8" ht="27.75" x14ac:dyDescent="0.65">
      <c r="A333" s="146" t="s">
        <v>939</v>
      </c>
      <c r="B333" s="146" t="s">
        <v>403</v>
      </c>
      <c r="C333" s="139">
        <f>IFERROR(VLOOKUP(A333,'งบทดลอง รพ.'!$A$2:$C$600,3,0),0)</f>
        <v>146250</v>
      </c>
      <c r="D333" s="26"/>
      <c r="E333" s="87" t="s">
        <v>1383</v>
      </c>
      <c r="F333" s="87" t="s">
        <v>37</v>
      </c>
      <c r="G333" s="84" t="s">
        <v>1410</v>
      </c>
      <c r="H333" s="84"/>
    </row>
    <row r="334" spans="1:8" ht="27.75" x14ac:dyDescent="0.65">
      <c r="A334" s="146" t="s">
        <v>940</v>
      </c>
      <c r="B334" s="146" t="s">
        <v>404</v>
      </c>
      <c r="C334" s="139">
        <f>IFERROR(VLOOKUP(A334,'งบทดลอง รพ.'!$A$2:$C$600,3,0),0)</f>
        <v>592645.6</v>
      </c>
      <c r="D334" s="26"/>
      <c r="E334" s="87" t="s">
        <v>1383</v>
      </c>
      <c r="F334" s="87" t="s">
        <v>37</v>
      </c>
      <c r="G334" s="84" t="s">
        <v>1410</v>
      </c>
      <c r="H334" s="84"/>
    </row>
    <row r="335" spans="1:8" ht="27.75" x14ac:dyDescent="0.65">
      <c r="A335" s="146" t="s">
        <v>941</v>
      </c>
      <c r="B335" s="146" t="s">
        <v>409</v>
      </c>
      <c r="C335" s="139">
        <f>IFERROR(VLOOKUP(A335,'งบทดลอง รพ.'!$A$2:$C$600,3,0),0)</f>
        <v>172135</v>
      </c>
      <c r="D335" s="26"/>
      <c r="E335" s="87" t="s">
        <v>1383</v>
      </c>
      <c r="F335" s="87" t="s">
        <v>37</v>
      </c>
      <c r="G335" s="84" t="s">
        <v>1410</v>
      </c>
      <c r="H335" s="84"/>
    </row>
    <row r="336" spans="1:8" ht="27.75" x14ac:dyDescent="0.65">
      <c r="A336" s="146" t="s">
        <v>942</v>
      </c>
      <c r="B336" s="146" t="s">
        <v>410</v>
      </c>
      <c r="C336" s="139">
        <f>IFERROR(VLOOKUP(A336,'งบทดลอง รพ.'!$A$2:$C$600,3,0),0)</f>
        <v>0</v>
      </c>
      <c r="D336" s="26"/>
      <c r="E336" s="87" t="s">
        <v>1383</v>
      </c>
      <c r="F336" s="87" t="s">
        <v>37</v>
      </c>
      <c r="G336" s="84" t="s">
        <v>1410</v>
      </c>
      <c r="H336" s="84"/>
    </row>
    <row r="337" spans="1:8" ht="27.75" x14ac:dyDescent="0.65">
      <c r="A337" s="146" t="s">
        <v>943</v>
      </c>
      <c r="B337" s="146" t="s">
        <v>411</v>
      </c>
      <c r="C337" s="139">
        <f>IFERROR(VLOOKUP(A337,'งบทดลอง รพ.'!$A$2:$C$600,3,0),0)</f>
        <v>0</v>
      </c>
      <c r="D337" s="26"/>
      <c r="E337" s="87" t="s">
        <v>1383</v>
      </c>
      <c r="F337" s="87" t="s">
        <v>37</v>
      </c>
      <c r="G337" s="84" t="s">
        <v>1410</v>
      </c>
      <c r="H337" s="84"/>
    </row>
    <row r="338" spans="1:8" ht="27.75" x14ac:dyDescent="0.65">
      <c r="A338" s="146" t="s">
        <v>334</v>
      </c>
      <c r="B338" s="146" t="s">
        <v>335</v>
      </c>
      <c r="C338" s="139">
        <f>IFERROR(VLOOKUP(A338,'งบทดลอง รพ.'!$A$2:$C$600,3,0),0)</f>
        <v>188571.2</v>
      </c>
      <c r="D338" s="26"/>
      <c r="E338" s="87" t="s">
        <v>1373</v>
      </c>
      <c r="F338" s="87" t="s">
        <v>33</v>
      </c>
      <c r="G338" s="84" t="s">
        <v>1410</v>
      </c>
      <c r="H338" s="84"/>
    </row>
    <row r="339" spans="1:8" ht="27.75" x14ac:dyDescent="0.65">
      <c r="A339" s="146" t="s">
        <v>336</v>
      </c>
      <c r="B339" s="146" t="s">
        <v>337</v>
      </c>
      <c r="C339" s="139">
        <f>IFERROR(VLOOKUP(A339,'งบทดลอง รพ.'!$A$2:$C$600,3,0),0)</f>
        <v>38448</v>
      </c>
      <c r="D339" s="26"/>
      <c r="E339" s="87" t="s">
        <v>1373</v>
      </c>
      <c r="F339" s="87" t="s">
        <v>33</v>
      </c>
      <c r="G339" s="84" t="s">
        <v>1410</v>
      </c>
      <c r="H339" s="84"/>
    </row>
    <row r="340" spans="1:8" ht="27.75" x14ac:dyDescent="0.65">
      <c r="A340" s="146" t="s">
        <v>338</v>
      </c>
      <c r="B340" s="146" t="s">
        <v>339</v>
      </c>
      <c r="C340" s="139">
        <f>IFERROR(VLOOKUP(A340,'งบทดลอง รพ.'!$A$2:$C$600,3,0),0)</f>
        <v>258693.4</v>
      </c>
      <c r="D340" s="26"/>
      <c r="E340" s="87" t="s">
        <v>1373</v>
      </c>
      <c r="F340" s="87" t="s">
        <v>33</v>
      </c>
      <c r="G340" s="84" t="s">
        <v>1410</v>
      </c>
      <c r="H340" s="84"/>
    </row>
    <row r="341" spans="1:8" ht="27.75" x14ac:dyDescent="0.65">
      <c r="A341" s="146" t="s">
        <v>340</v>
      </c>
      <c r="B341" s="146" t="s">
        <v>341</v>
      </c>
      <c r="C341" s="139">
        <f>IFERROR(VLOOKUP(A341,'งบทดลอง รพ.'!$A$2:$C$600,3,0),0)</f>
        <v>7068.73</v>
      </c>
      <c r="D341" s="26"/>
      <c r="E341" s="87" t="s">
        <v>1373</v>
      </c>
      <c r="F341" s="87" t="s">
        <v>33</v>
      </c>
      <c r="G341" s="84" t="s">
        <v>1410</v>
      </c>
      <c r="H341" s="84"/>
    </row>
    <row r="342" spans="1:8" ht="27.75" x14ac:dyDescent="0.65">
      <c r="A342" s="146" t="s">
        <v>342</v>
      </c>
      <c r="B342" s="146" t="s">
        <v>343</v>
      </c>
      <c r="C342" s="139">
        <f>IFERROR(VLOOKUP(A342,'งบทดลอง รพ.'!$A$2:$C$600,3,0),0)</f>
        <v>8136</v>
      </c>
      <c r="D342" s="26"/>
      <c r="E342" s="87" t="s">
        <v>1373</v>
      </c>
      <c r="F342" s="87" t="s">
        <v>33</v>
      </c>
      <c r="G342" s="84" t="s">
        <v>1410</v>
      </c>
      <c r="H342" s="84"/>
    </row>
    <row r="343" spans="1:8" ht="27.75" x14ac:dyDescent="0.65">
      <c r="A343" s="146" t="s">
        <v>344</v>
      </c>
      <c r="B343" s="146" t="s">
        <v>345</v>
      </c>
      <c r="C343" s="139">
        <f>IFERROR(VLOOKUP(A343,'งบทดลอง รพ.'!$A$2:$C$600,3,0),0)</f>
        <v>294805.05</v>
      </c>
      <c r="D343" s="26"/>
      <c r="E343" s="87" t="s">
        <v>1373</v>
      </c>
      <c r="F343" s="87" t="s">
        <v>33</v>
      </c>
      <c r="G343" s="84" t="s">
        <v>1410</v>
      </c>
      <c r="H343" s="84"/>
    </row>
    <row r="344" spans="1:8" ht="27.75" x14ac:dyDescent="0.65">
      <c r="A344" s="146" t="s">
        <v>346</v>
      </c>
      <c r="B344" s="146" t="s">
        <v>347</v>
      </c>
      <c r="C344" s="139">
        <f>IFERROR(VLOOKUP(A344,'งบทดลอง รพ.'!$A$2:$C$600,3,0),0)</f>
        <v>11856</v>
      </c>
      <c r="D344" s="26"/>
      <c r="E344" s="87" t="s">
        <v>1373</v>
      </c>
      <c r="F344" s="87" t="s">
        <v>33</v>
      </c>
      <c r="G344" s="84" t="s">
        <v>1410</v>
      </c>
      <c r="H344" s="84"/>
    </row>
    <row r="345" spans="1:8" ht="27.75" x14ac:dyDescent="0.65">
      <c r="A345" s="146" t="s">
        <v>348</v>
      </c>
      <c r="B345" s="146" t="s">
        <v>349</v>
      </c>
      <c r="C345" s="139">
        <f>IFERROR(VLOOKUP(A345,'งบทดลอง รพ.'!$A$2:$C$600,3,0),0)</f>
        <v>5390.8</v>
      </c>
      <c r="D345" s="26"/>
      <c r="E345" s="87" t="s">
        <v>1373</v>
      </c>
      <c r="F345" s="87" t="s">
        <v>33</v>
      </c>
      <c r="G345" s="84" t="s">
        <v>1410</v>
      </c>
      <c r="H345" s="84"/>
    </row>
    <row r="346" spans="1:8" ht="27.75" x14ac:dyDescent="0.65">
      <c r="A346" s="146" t="s">
        <v>350</v>
      </c>
      <c r="B346" s="146" t="s">
        <v>351</v>
      </c>
      <c r="C346" s="139">
        <f>IFERROR(VLOOKUP(A346,'งบทดลอง รพ.'!$A$2:$C$600,3,0),0)</f>
        <v>0</v>
      </c>
      <c r="D346" s="26"/>
      <c r="E346" s="87" t="s">
        <v>1375</v>
      </c>
      <c r="F346" s="87" t="s">
        <v>33</v>
      </c>
      <c r="G346" s="84" t="s">
        <v>1410</v>
      </c>
      <c r="H346" s="84"/>
    </row>
    <row r="347" spans="1:8" ht="27.75" x14ac:dyDescent="0.65">
      <c r="A347" s="146" t="s">
        <v>352</v>
      </c>
      <c r="B347" s="146" t="s">
        <v>353</v>
      </c>
      <c r="C347" s="139">
        <f>IFERROR(VLOOKUP(A347,'งบทดลอง รพ.'!$A$2:$C$600,3,0),0)</f>
        <v>0</v>
      </c>
      <c r="D347" s="26"/>
      <c r="E347" s="87" t="s">
        <v>1375</v>
      </c>
      <c r="F347" s="87" t="s">
        <v>33</v>
      </c>
      <c r="G347" s="84" t="s">
        <v>1410</v>
      </c>
      <c r="H347" s="84"/>
    </row>
    <row r="348" spans="1:8" ht="27.75" x14ac:dyDescent="0.65">
      <c r="A348" s="146" t="s">
        <v>354</v>
      </c>
      <c r="B348" s="146" t="s">
        <v>1502</v>
      </c>
      <c r="C348" s="139">
        <f>IFERROR(VLOOKUP(A348,'งบทดลอง รพ.'!$A$2:$C$600,3,0),0)</f>
        <v>0</v>
      </c>
      <c r="D348" s="26"/>
      <c r="E348" s="87" t="s">
        <v>1375</v>
      </c>
      <c r="F348" s="87" t="s">
        <v>33</v>
      </c>
      <c r="G348" s="84" t="s">
        <v>1410</v>
      </c>
      <c r="H348" s="84"/>
    </row>
    <row r="349" spans="1:8" ht="27.75" x14ac:dyDescent="0.65">
      <c r="A349" s="146" t="s">
        <v>355</v>
      </c>
      <c r="B349" s="146" t="s">
        <v>356</v>
      </c>
      <c r="C349" s="139">
        <f>IFERROR(VLOOKUP(A349,'งบทดลอง รพ.'!$A$2:$C$600,3,0),0)</f>
        <v>0</v>
      </c>
      <c r="D349" s="26"/>
      <c r="E349" s="87" t="s">
        <v>1375</v>
      </c>
      <c r="F349" s="87" t="s">
        <v>33</v>
      </c>
      <c r="G349" s="84" t="s">
        <v>1410</v>
      </c>
      <c r="H349" s="84"/>
    </row>
    <row r="350" spans="1:8" ht="27.75" x14ac:dyDescent="0.65">
      <c r="A350" s="146" t="s">
        <v>357</v>
      </c>
      <c r="B350" s="146" t="s">
        <v>358</v>
      </c>
      <c r="C350" s="139">
        <f>IFERROR(VLOOKUP(A350,'งบทดลอง รพ.'!$A$2:$C$600,3,0),0)</f>
        <v>0</v>
      </c>
      <c r="D350" s="26"/>
      <c r="E350" s="87" t="s">
        <v>1375</v>
      </c>
      <c r="F350" s="87" t="s">
        <v>33</v>
      </c>
      <c r="G350" s="84" t="s">
        <v>1410</v>
      </c>
      <c r="H350" s="84"/>
    </row>
    <row r="351" spans="1:8" ht="27.75" x14ac:dyDescent="0.65">
      <c r="A351" s="146" t="s">
        <v>944</v>
      </c>
      <c r="B351" s="146" t="s">
        <v>945</v>
      </c>
      <c r="C351" s="139">
        <f>IFERROR(VLOOKUP(A351,'งบทดลอง รพ.'!$A$2:$C$600,3,0),0)</f>
        <v>550000</v>
      </c>
      <c r="D351" s="26"/>
      <c r="E351" s="87" t="s">
        <v>1383</v>
      </c>
      <c r="F351" s="87" t="s">
        <v>37</v>
      </c>
      <c r="G351" s="84" t="s">
        <v>1410</v>
      </c>
      <c r="H351" s="84"/>
    </row>
    <row r="352" spans="1:8" ht="27.75" x14ac:dyDescent="0.65">
      <c r="A352" s="146" t="s">
        <v>359</v>
      </c>
      <c r="B352" s="146" t="s">
        <v>360</v>
      </c>
      <c r="C352" s="139">
        <f>IFERROR(VLOOKUP(A352,'งบทดลอง รพ.'!$A$2:$C$600,3,0),0)</f>
        <v>0</v>
      </c>
      <c r="D352" s="26"/>
      <c r="E352" s="87" t="s">
        <v>1377</v>
      </c>
      <c r="F352" s="87" t="s">
        <v>33</v>
      </c>
      <c r="G352" s="84" t="s">
        <v>1410</v>
      </c>
      <c r="H352" s="84"/>
    </row>
    <row r="353" spans="1:8" ht="27.75" x14ac:dyDescent="0.65">
      <c r="A353" s="146" t="s">
        <v>361</v>
      </c>
      <c r="B353" s="146" t="s">
        <v>362</v>
      </c>
      <c r="C353" s="139">
        <f>IFERROR(VLOOKUP(A353,'งบทดลอง รพ.'!$A$2:$C$600,3,0),0)</f>
        <v>0</v>
      </c>
      <c r="D353" s="26"/>
      <c r="E353" s="87" t="s">
        <v>1377</v>
      </c>
      <c r="F353" s="87" t="s">
        <v>33</v>
      </c>
      <c r="G353" s="84" t="s">
        <v>1410</v>
      </c>
      <c r="H353" s="84"/>
    </row>
    <row r="354" spans="1:8" ht="27.75" x14ac:dyDescent="0.65">
      <c r="A354" s="146" t="s">
        <v>363</v>
      </c>
      <c r="B354" s="146" t="s">
        <v>364</v>
      </c>
      <c r="C354" s="139">
        <f>IFERROR(VLOOKUP(A354,'งบทดลอง รพ.'!$A$2:$C$600,3,0),0)</f>
        <v>0</v>
      </c>
      <c r="D354" s="26"/>
      <c r="E354" s="87" t="s">
        <v>1377</v>
      </c>
      <c r="F354" s="87" t="s">
        <v>33</v>
      </c>
      <c r="G354" s="84" t="s">
        <v>1410</v>
      </c>
      <c r="H354" s="84"/>
    </row>
    <row r="355" spans="1:8" ht="27.75" x14ac:dyDescent="0.65">
      <c r="A355" s="146" t="s">
        <v>365</v>
      </c>
      <c r="B355" s="146" t="s">
        <v>366</v>
      </c>
      <c r="C355" s="139">
        <f>IFERROR(VLOOKUP(A355,'งบทดลอง รพ.'!$A$2:$C$600,3,0),0)</f>
        <v>0</v>
      </c>
      <c r="D355" s="26"/>
      <c r="E355" s="87" t="s">
        <v>1377</v>
      </c>
      <c r="F355" s="87" t="s">
        <v>33</v>
      </c>
      <c r="G355" s="84" t="s">
        <v>1410</v>
      </c>
      <c r="H355" s="84"/>
    </row>
    <row r="356" spans="1:8" ht="27.75" x14ac:dyDescent="0.65">
      <c r="A356" s="146" t="s">
        <v>367</v>
      </c>
      <c r="B356" s="146" t="s">
        <v>368</v>
      </c>
      <c r="C356" s="139">
        <f>IFERROR(VLOOKUP(A356,'งบทดลอง รพ.'!$A$2:$C$600,3,0),0)</f>
        <v>0</v>
      </c>
      <c r="D356" s="26"/>
      <c r="E356" s="87" t="s">
        <v>1377</v>
      </c>
      <c r="F356" s="87" t="s">
        <v>33</v>
      </c>
      <c r="G356" s="84" t="s">
        <v>1410</v>
      </c>
      <c r="H356" s="84"/>
    </row>
    <row r="357" spans="1:8" ht="27.75" x14ac:dyDescent="0.65">
      <c r="A357" s="146" t="s">
        <v>369</v>
      </c>
      <c r="B357" s="146" t="s">
        <v>370</v>
      </c>
      <c r="C357" s="139">
        <f>IFERROR(VLOOKUP(A357,'งบทดลอง รพ.'!$A$2:$C$600,3,0),0)</f>
        <v>0</v>
      </c>
      <c r="D357" s="26"/>
      <c r="E357" s="87" t="s">
        <v>1377</v>
      </c>
      <c r="F357" s="87" t="s">
        <v>33</v>
      </c>
      <c r="G357" s="84" t="s">
        <v>1410</v>
      </c>
      <c r="H357" s="84"/>
    </row>
    <row r="358" spans="1:8" ht="27.75" x14ac:dyDescent="0.65">
      <c r="A358" s="146" t="s">
        <v>371</v>
      </c>
      <c r="B358" s="146" t="s">
        <v>1503</v>
      </c>
      <c r="C358" s="139">
        <f>IFERROR(VLOOKUP(A358,'งบทดลอง รพ.'!$A$2:$C$600,3,0),0)</f>
        <v>300000</v>
      </c>
      <c r="D358" s="26"/>
      <c r="E358" s="87" t="s">
        <v>1379</v>
      </c>
      <c r="F358" s="87" t="s">
        <v>33</v>
      </c>
      <c r="G358" s="84" t="s">
        <v>1410</v>
      </c>
      <c r="H358" s="84"/>
    </row>
    <row r="359" spans="1:8" ht="27.75" x14ac:dyDescent="0.65">
      <c r="A359" s="146" t="s">
        <v>373</v>
      </c>
      <c r="B359" s="146" t="s">
        <v>1504</v>
      </c>
      <c r="C359" s="139">
        <f>IFERROR(VLOOKUP(A359,'งบทดลอง รพ.'!$A$2:$C$600,3,0),0)</f>
        <v>580000</v>
      </c>
      <c r="D359" s="26"/>
      <c r="E359" s="87" t="s">
        <v>1377</v>
      </c>
      <c r="F359" s="87" t="s">
        <v>33</v>
      </c>
      <c r="G359" s="84" t="s">
        <v>1410</v>
      </c>
      <c r="H359" s="84"/>
    </row>
    <row r="360" spans="1:8" ht="27.75" x14ac:dyDescent="0.65">
      <c r="A360" s="146" t="s">
        <v>374</v>
      </c>
      <c r="B360" s="146" t="s">
        <v>375</v>
      </c>
      <c r="C360" s="139">
        <f>IFERROR(VLOOKUP(A360,'งบทดลอง รพ.'!$A$2:$C$600,3,0),0)</f>
        <v>800000</v>
      </c>
      <c r="D360" s="26"/>
      <c r="E360" s="87" t="s">
        <v>1379</v>
      </c>
      <c r="F360" s="87" t="s">
        <v>33</v>
      </c>
      <c r="G360" s="84" t="s">
        <v>1410</v>
      </c>
      <c r="H360" s="84"/>
    </row>
    <row r="361" spans="1:8" ht="27.75" x14ac:dyDescent="0.65">
      <c r="A361" s="146" t="s">
        <v>376</v>
      </c>
      <c r="B361" s="146" t="s">
        <v>377</v>
      </c>
      <c r="C361" s="139">
        <f>IFERROR(VLOOKUP(A361,'งบทดลอง รพ.'!$A$2:$C$600,3,0),0)</f>
        <v>350000</v>
      </c>
      <c r="D361" s="26"/>
      <c r="E361" s="87" t="s">
        <v>1379</v>
      </c>
      <c r="F361" s="87" t="s">
        <v>33</v>
      </c>
      <c r="G361" s="84" t="s">
        <v>1410</v>
      </c>
      <c r="H361" s="84"/>
    </row>
    <row r="362" spans="1:8" ht="27.75" x14ac:dyDescent="0.65">
      <c r="A362" s="146" t="s">
        <v>378</v>
      </c>
      <c r="B362" s="146" t="s">
        <v>379</v>
      </c>
      <c r="C362" s="139">
        <f>IFERROR(VLOOKUP(A362,'งบทดลอง รพ.'!$A$2:$C$600,3,0),0)</f>
        <v>0</v>
      </c>
      <c r="D362" s="26"/>
      <c r="E362" s="87" t="s">
        <v>1371</v>
      </c>
      <c r="F362" s="87" t="s">
        <v>33</v>
      </c>
      <c r="G362" s="84" t="s">
        <v>1410</v>
      </c>
      <c r="H362" s="84"/>
    </row>
    <row r="363" spans="1:8" ht="27.75" x14ac:dyDescent="0.65">
      <c r="A363" s="146" t="s">
        <v>380</v>
      </c>
      <c r="B363" s="146" t="s">
        <v>381</v>
      </c>
      <c r="C363" s="139">
        <f>IFERROR(VLOOKUP(A363,'งบทดลอง รพ.'!$A$2:$C$600,3,0),0)</f>
        <v>0</v>
      </c>
      <c r="D363" s="26"/>
      <c r="E363" s="87" t="s">
        <v>1371</v>
      </c>
      <c r="F363" s="87" t="s">
        <v>33</v>
      </c>
      <c r="G363" s="84" t="s">
        <v>1410</v>
      </c>
      <c r="H363" s="84"/>
    </row>
    <row r="364" spans="1:8" ht="27.75" x14ac:dyDescent="0.65">
      <c r="A364" s="146" t="s">
        <v>390</v>
      </c>
      <c r="B364" s="146" t="s">
        <v>391</v>
      </c>
      <c r="C364" s="139">
        <f>IFERROR(VLOOKUP(A364,'งบทดลอง รพ.'!$A$2:$C$600,3,0),0)</f>
        <v>1858517.43</v>
      </c>
      <c r="D364" s="26"/>
      <c r="E364" s="87" t="s">
        <v>1381</v>
      </c>
      <c r="F364" s="87" t="s">
        <v>35</v>
      </c>
      <c r="G364" s="84" t="s">
        <v>1410</v>
      </c>
      <c r="H364" s="84"/>
    </row>
    <row r="365" spans="1:8" ht="27.75" x14ac:dyDescent="0.65">
      <c r="A365" s="146" t="s">
        <v>392</v>
      </c>
      <c r="B365" s="146" t="s">
        <v>1505</v>
      </c>
      <c r="C365" s="139">
        <f>IFERROR(VLOOKUP(A365,'งบทดลอง รพ.'!$A$2:$C$600,3,0),0)</f>
        <v>2654</v>
      </c>
      <c r="D365" s="26"/>
      <c r="E365" s="87" t="s">
        <v>1381</v>
      </c>
      <c r="F365" s="87" t="s">
        <v>35</v>
      </c>
      <c r="G365" s="84" t="s">
        <v>1410</v>
      </c>
      <c r="H365" s="84"/>
    </row>
    <row r="366" spans="1:8" ht="27.75" x14ac:dyDescent="0.65">
      <c r="A366" s="146" t="s">
        <v>393</v>
      </c>
      <c r="B366" s="146" t="s">
        <v>394</v>
      </c>
      <c r="C366" s="139">
        <f>IFERROR(VLOOKUP(A366,'งบทดลอง รพ.'!$A$2:$C$600,3,0),0)</f>
        <v>36250.11</v>
      </c>
      <c r="D366" s="26"/>
      <c r="E366" s="87" t="s">
        <v>1381</v>
      </c>
      <c r="F366" s="87" t="s">
        <v>35</v>
      </c>
      <c r="G366" s="84" t="s">
        <v>1410</v>
      </c>
      <c r="H366" s="84"/>
    </row>
    <row r="367" spans="1:8" ht="27.75" x14ac:dyDescent="0.65">
      <c r="A367" s="146" t="s">
        <v>395</v>
      </c>
      <c r="B367" s="146" t="s">
        <v>396</v>
      </c>
      <c r="C367" s="139">
        <f>IFERROR(VLOOKUP(A367,'งบทดลอง รพ.'!$A$2:$C$600,3,0),0)</f>
        <v>65606.89</v>
      </c>
      <c r="D367" s="26"/>
      <c r="E367" s="87" t="s">
        <v>1381</v>
      </c>
      <c r="F367" s="87" t="s">
        <v>35</v>
      </c>
      <c r="G367" s="84" t="s">
        <v>1410</v>
      </c>
      <c r="H367" s="84"/>
    </row>
    <row r="368" spans="1:8" ht="27.75" x14ac:dyDescent="0.65">
      <c r="A368" s="146" t="s">
        <v>397</v>
      </c>
      <c r="B368" s="146" t="s">
        <v>398</v>
      </c>
      <c r="C368" s="139">
        <f>IFERROR(VLOOKUP(A368,'งบทดลอง รพ.'!$A$2:$C$600,3,0),0)</f>
        <v>7312.8</v>
      </c>
      <c r="D368" s="26"/>
      <c r="E368" s="87" t="s">
        <v>1381</v>
      </c>
      <c r="F368" s="87" t="s">
        <v>35</v>
      </c>
      <c r="G368" s="84" t="s">
        <v>1410</v>
      </c>
      <c r="H368" s="84"/>
    </row>
    <row r="369" spans="1:8" ht="27.75" x14ac:dyDescent="0.65">
      <c r="A369" s="146" t="s">
        <v>382</v>
      </c>
      <c r="B369" s="146" t="s">
        <v>383</v>
      </c>
      <c r="C369" s="139">
        <f>IFERROR(VLOOKUP(A369,'งบทดลอง รพ.'!$A$2:$C$600,3,0),0)</f>
        <v>0</v>
      </c>
      <c r="D369" s="26"/>
      <c r="E369" s="87" t="s">
        <v>1371</v>
      </c>
      <c r="F369" s="87" t="s">
        <v>33</v>
      </c>
      <c r="G369" s="84" t="s">
        <v>1410</v>
      </c>
      <c r="H369" s="84"/>
    </row>
    <row r="370" spans="1:8" ht="27.75" x14ac:dyDescent="0.65">
      <c r="A370" s="146" t="s">
        <v>384</v>
      </c>
      <c r="B370" s="146" t="s">
        <v>385</v>
      </c>
      <c r="C370" s="139">
        <f>IFERROR(VLOOKUP(A370,'งบทดลอง รพ.'!$A$2:$C$600,3,0),0)</f>
        <v>78402.11</v>
      </c>
      <c r="D370" s="26"/>
      <c r="E370" s="87" t="s">
        <v>1371</v>
      </c>
      <c r="F370" s="87" t="s">
        <v>33</v>
      </c>
      <c r="G370" s="84" t="s">
        <v>1410</v>
      </c>
      <c r="H370" s="84"/>
    </row>
    <row r="371" spans="1:8" ht="27.75" x14ac:dyDescent="0.65">
      <c r="A371" s="146" t="s">
        <v>220</v>
      </c>
      <c r="B371" s="146" t="s">
        <v>221</v>
      </c>
      <c r="C371" s="139">
        <f>IFERROR(VLOOKUP(A371,'งบทดลอง รพ.'!$A$2:$C$600,3,0),0)</f>
        <v>6305337.7800000003</v>
      </c>
      <c r="D371" s="26"/>
      <c r="E371" s="87" t="s">
        <v>1343</v>
      </c>
      <c r="F371" s="87" t="s">
        <v>19</v>
      </c>
      <c r="G371" s="84" t="s">
        <v>1410</v>
      </c>
      <c r="H371" s="84"/>
    </row>
    <row r="372" spans="1:8" ht="27.75" x14ac:dyDescent="0.65">
      <c r="A372" s="146" t="s">
        <v>222</v>
      </c>
      <c r="B372" s="146" t="s">
        <v>1506</v>
      </c>
      <c r="C372" s="139">
        <f>IFERROR(VLOOKUP(A372,'งบทดลอง รพ.'!$A$2:$C$600,3,0),0)</f>
        <v>0</v>
      </c>
      <c r="D372" s="26"/>
      <c r="E372" s="87" t="s">
        <v>1345</v>
      </c>
      <c r="F372" s="87" t="s">
        <v>21</v>
      </c>
      <c r="G372" s="84" t="s">
        <v>1410</v>
      </c>
      <c r="H372" s="84"/>
    </row>
    <row r="373" spans="1:8" ht="27.75" x14ac:dyDescent="0.65">
      <c r="A373" s="146" t="s">
        <v>224</v>
      </c>
      <c r="B373" s="146" t="s">
        <v>1507</v>
      </c>
      <c r="C373" s="139">
        <f>IFERROR(VLOOKUP(A373,'งบทดลอง รพ.'!$A$2:$C$600,3,0),0)</f>
        <v>1966641.76</v>
      </c>
      <c r="D373" s="26"/>
      <c r="E373" s="87" t="s">
        <v>1347</v>
      </c>
      <c r="F373" s="87" t="s">
        <v>21</v>
      </c>
      <c r="G373" s="84" t="s">
        <v>1410</v>
      </c>
      <c r="H373" s="84"/>
    </row>
    <row r="374" spans="1:8" ht="27.75" x14ac:dyDescent="0.65">
      <c r="A374" s="146" t="s">
        <v>227</v>
      </c>
      <c r="B374" s="146" t="s">
        <v>228</v>
      </c>
      <c r="C374" s="139">
        <f>IFERROR(VLOOKUP(A374,'งบทดลอง รพ.'!$A$2:$C$600,3,0),0)</f>
        <v>2959486.08</v>
      </c>
      <c r="D374" s="26"/>
      <c r="E374" s="87" t="s">
        <v>1351</v>
      </c>
      <c r="F374" s="87" t="s">
        <v>23</v>
      </c>
      <c r="G374" s="84" t="s">
        <v>1410</v>
      </c>
      <c r="H374" s="84"/>
    </row>
    <row r="375" spans="1:8" ht="27.75" x14ac:dyDescent="0.65">
      <c r="A375" s="143" t="s">
        <v>1161</v>
      </c>
      <c r="B375" s="143" t="s">
        <v>399</v>
      </c>
      <c r="C375" s="139">
        <f>IFERROR(VLOOKUP(A375,'งบทดลอง รพ.'!$A$2:$C$600,3,0),0)</f>
        <v>0</v>
      </c>
      <c r="D375" s="26"/>
      <c r="E375" s="87" t="s">
        <v>1383</v>
      </c>
      <c r="F375" s="87" t="s">
        <v>37</v>
      </c>
      <c r="G375" s="84" t="s">
        <v>1408</v>
      </c>
      <c r="H375" s="84"/>
    </row>
    <row r="376" spans="1:8" ht="27.75" x14ac:dyDescent="0.65">
      <c r="A376" s="143" t="s">
        <v>1162</v>
      </c>
      <c r="B376" s="143" t="s">
        <v>400</v>
      </c>
      <c r="C376" s="139">
        <f>IFERROR(VLOOKUP(A376,'งบทดลอง รพ.'!$A$2:$C$600,3,0),0)</f>
        <v>0</v>
      </c>
      <c r="D376" s="26"/>
      <c r="E376" s="87" t="s">
        <v>1383</v>
      </c>
      <c r="F376" s="87" t="s">
        <v>37</v>
      </c>
      <c r="G376" s="84" t="s">
        <v>1408</v>
      </c>
      <c r="H376" s="84"/>
    </row>
    <row r="377" spans="1:8" ht="27.75" x14ac:dyDescent="0.65">
      <c r="A377" s="143" t="s">
        <v>1163</v>
      </c>
      <c r="B377" s="143" t="s">
        <v>1164</v>
      </c>
      <c r="C377" s="139">
        <f>IFERROR(VLOOKUP(A377,'งบทดลอง รพ.'!$A$2:$C$600,3,0),0)</f>
        <v>0</v>
      </c>
      <c r="D377" s="26"/>
      <c r="E377" s="87" t="s">
        <v>1383</v>
      </c>
      <c r="F377" s="87" t="s">
        <v>37</v>
      </c>
      <c r="G377" s="84" t="s">
        <v>1408</v>
      </c>
      <c r="H377" s="84"/>
    </row>
    <row r="378" spans="1:8" ht="27.75" x14ac:dyDescent="0.65">
      <c r="A378" s="143" t="s">
        <v>1165</v>
      </c>
      <c r="B378" s="143" t="s">
        <v>401</v>
      </c>
      <c r="C378" s="139">
        <f>IFERROR(VLOOKUP(A378,'งบทดลอง รพ.'!$A$2:$C$600,3,0),0)</f>
        <v>0</v>
      </c>
      <c r="D378" s="26"/>
      <c r="E378" s="87" t="s">
        <v>1383</v>
      </c>
      <c r="F378" s="87" t="s">
        <v>37</v>
      </c>
      <c r="G378" s="84" t="s">
        <v>1408</v>
      </c>
      <c r="H378" s="84"/>
    </row>
    <row r="379" spans="1:8" ht="27.75" x14ac:dyDescent="0.65">
      <c r="A379" s="143" t="s">
        <v>1166</v>
      </c>
      <c r="B379" s="143" t="s">
        <v>402</v>
      </c>
      <c r="C379" s="139">
        <f>IFERROR(VLOOKUP(A379,'งบทดลอง รพ.'!$A$2:$C$600,3,0),0)</f>
        <v>0</v>
      </c>
      <c r="D379" s="26"/>
      <c r="E379" s="87" t="s">
        <v>1383</v>
      </c>
      <c r="F379" s="87" t="s">
        <v>37</v>
      </c>
      <c r="G379" s="84" t="s">
        <v>1408</v>
      </c>
      <c r="H379" s="84"/>
    </row>
    <row r="380" spans="1:8" ht="27.75" x14ac:dyDescent="0.65">
      <c r="A380" s="143" t="s">
        <v>1167</v>
      </c>
      <c r="B380" s="143" t="s">
        <v>1508</v>
      </c>
      <c r="C380" s="139">
        <f>IFERROR(VLOOKUP(A380,'งบทดลอง รพ.'!$A$2:$C$600,3,0),0)</f>
        <v>0</v>
      </c>
      <c r="D380" s="26"/>
      <c r="E380" s="87" t="s">
        <v>1383</v>
      </c>
      <c r="F380" s="87" t="s">
        <v>37</v>
      </c>
      <c r="G380" s="84" t="s">
        <v>1408</v>
      </c>
      <c r="H380" s="84"/>
    </row>
    <row r="381" spans="1:8" ht="27.75" x14ac:dyDescent="0.65">
      <c r="A381" s="143" t="s">
        <v>1168</v>
      </c>
      <c r="B381" s="143" t="s">
        <v>404</v>
      </c>
      <c r="C381" s="139">
        <f>IFERROR(VLOOKUP(A381,'งบทดลอง รพ.'!$A$2:$C$600,3,0),0)</f>
        <v>0</v>
      </c>
      <c r="D381" s="26"/>
      <c r="E381" s="87" t="s">
        <v>1383</v>
      </c>
      <c r="F381" s="87" t="s">
        <v>37</v>
      </c>
      <c r="G381" s="84" t="s">
        <v>1408</v>
      </c>
      <c r="H381" s="84"/>
    </row>
    <row r="382" spans="1:8" ht="27.75" x14ac:dyDescent="0.65">
      <c r="A382" s="146" t="s">
        <v>405</v>
      </c>
      <c r="B382" s="146" t="s">
        <v>406</v>
      </c>
      <c r="C382" s="139">
        <f>IFERROR(VLOOKUP(A382,'งบทดลอง รพ.'!$A$2:$C$600,3,0),0)</f>
        <v>485070</v>
      </c>
      <c r="D382" s="26"/>
      <c r="E382" s="87" t="s">
        <v>1383</v>
      </c>
      <c r="F382" s="87" t="s">
        <v>37</v>
      </c>
      <c r="G382" s="84" t="s">
        <v>1410</v>
      </c>
      <c r="H382" s="84"/>
    </row>
    <row r="383" spans="1:8" ht="27.75" x14ac:dyDescent="0.65">
      <c r="A383" s="146" t="s">
        <v>407</v>
      </c>
      <c r="B383" s="146" t="s">
        <v>408</v>
      </c>
      <c r="C383" s="139">
        <f>IFERROR(VLOOKUP(A383,'งบทดลอง รพ.'!$A$2:$C$600,3,0),0)</f>
        <v>217120</v>
      </c>
      <c r="D383" s="26"/>
      <c r="E383" s="87" t="s">
        <v>1383</v>
      </c>
      <c r="F383" s="87" t="s">
        <v>37</v>
      </c>
      <c r="G383" s="84" t="s">
        <v>1410</v>
      </c>
      <c r="H383" s="84"/>
    </row>
    <row r="384" spans="1:8" ht="27.75" x14ac:dyDescent="0.65">
      <c r="A384" s="143" t="s">
        <v>1169</v>
      </c>
      <c r="B384" s="143" t="s">
        <v>409</v>
      </c>
      <c r="C384" s="139">
        <f>IFERROR(VLOOKUP(A384,'งบทดลอง รพ.'!$A$2:$C$600,3,0),0)</f>
        <v>0</v>
      </c>
      <c r="D384" s="26"/>
      <c r="E384" s="87" t="s">
        <v>1383</v>
      </c>
      <c r="F384" s="87" t="s">
        <v>37</v>
      </c>
      <c r="G384" s="84" t="s">
        <v>1408</v>
      </c>
      <c r="H384" s="84"/>
    </row>
    <row r="385" spans="1:8" ht="27.75" x14ac:dyDescent="0.65">
      <c r="A385" s="143" t="s">
        <v>1170</v>
      </c>
      <c r="B385" s="143" t="s">
        <v>410</v>
      </c>
      <c r="C385" s="139">
        <f>IFERROR(VLOOKUP(A385,'งบทดลอง รพ.'!$A$2:$C$600,3,0),0)</f>
        <v>0</v>
      </c>
      <c r="D385" s="26"/>
      <c r="E385" s="87" t="s">
        <v>1383</v>
      </c>
      <c r="F385" s="87" t="s">
        <v>37</v>
      </c>
      <c r="G385" s="84" t="s">
        <v>1408</v>
      </c>
      <c r="H385" s="84"/>
    </row>
    <row r="386" spans="1:8" ht="27.75" x14ac:dyDescent="0.65">
      <c r="A386" s="143" t="s">
        <v>1171</v>
      </c>
      <c r="B386" s="143" t="s">
        <v>411</v>
      </c>
      <c r="C386" s="139">
        <f>IFERROR(VLOOKUP(A386,'งบทดลอง รพ.'!$A$2:$C$600,3,0),0)</f>
        <v>0</v>
      </c>
      <c r="D386" s="26"/>
      <c r="E386" s="87" t="s">
        <v>1383</v>
      </c>
      <c r="F386" s="87" t="s">
        <v>37</v>
      </c>
      <c r="G386" s="84" t="s">
        <v>1408</v>
      </c>
      <c r="H386" s="84"/>
    </row>
    <row r="387" spans="1:8" ht="27.75" x14ac:dyDescent="0.65">
      <c r="A387" s="147" t="s">
        <v>225</v>
      </c>
      <c r="B387" s="147" t="s">
        <v>226</v>
      </c>
      <c r="C387" s="139">
        <f>IFERROR(VLOOKUP(A387,'งบทดลอง รพ.'!$A$2:$C$600,3,0),0)</f>
        <v>175000</v>
      </c>
      <c r="D387" s="26"/>
      <c r="E387" s="87" t="s">
        <v>1349</v>
      </c>
      <c r="F387" s="87" t="s">
        <v>732</v>
      </c>
      <c r="G387" s="84" t="s">
        <v>1410</v>
      </c>
      <c r="H387" s="84"/>
    </row>
    <row r="388" spans="1:8" ht="27.75" x14ac:dyDescent="0.65">
      <c r="A388" s="146" t="s">
        <v>946</v>
      </c>
      <c r="B388" s="146" t="s">
        <v>947</v>
      </c>
      <c r="C388" s="139">
        <f>IFERROR(VLOOKUP(A388,'งบทดลอง รพ.'!$A$2:$C$600,3,0),0)</f>
        <v>0</v>
      </c>
      <c r="D388" s="26"/>
      <c r="E388" s="87" t="s">
        <v>1345</v>
      </c>
      <c r="F388" s="87" t="s">
        <v>21</v>
      </c>
      <c r="G388" s="84" t="s">
        <v>1410</v>
      </c>
      <c r="H388" s="84"/>
    </row>
    <row r="389" spans="1:8" ht="27.75" x14ac:dyDescent="0.65">
      <c r="A389" s="146" t="s">
        <v>412</v>
      </c>
      <c r="B389" s="146" t="s">
        <v>1509</v>
      </c>
      <c r="C389" s="139">
        <f>IFERROR(VLOOKUP(A389,'งบทดลอง รพ.'!$A$2:$C$600,3,0),0)</f>
        <v>261600</v>
      </c>
      <c r="D389" s="26"/>
      <c r="E389" s="87" t="s">
        <v>1383</v>
      </c>
      <c r="F389" s="87" t="s">
        <v>37</v>
      </c>
      <c r="G389" s="84" t="s">
        <v>1410</v>
      </c>
      <c r="H389" s="84"/>
    </row>
    <row r="390" spans="1:8" ht="27.75" x14ac:dyDescent="0.65">
      <c r="A390" s="146" t="s">
        <v>386</v>
      </c>
      <c r="B390" s="146" t="s">
        <v>387</v>
      </c>
      <c r="C390" s="139">
        <f>IFERROR(VLOOKUP(A390,'งบทดลอง รพ.'!$A$2:$C$600,3,0),0)</f>
        <v>0</v>
      </c>
      <c r="D390" s="26"/>
      <c r="E390" s="87" t="s">
        <v>1371</v>
      </c>
      <c r="F390" s="87" t="s">
        <v>33</v>
      </c>
      <c r="G390" s="84" t="s">
        <v>1410</v>
      </c>
      <c r="H390" s="84"/>
    </row>
    <row r="391" spans="1:8" ht="27.75" x14ac:dyDescent="0.65">
      <c r="A391" s="146" t="s">
        <v>388</v>
      </c>
      <c r="B391" s="146" t="s">
        <v>389</v>
      </c>
      <c r="C391" s="139">
        <f>IFERROR(VLOOKUP(A391,'งบทดลอง รพ.'!$A$2:$C$600,3,0),0)</f>
        <v>0</v>
      </c>
      <c r="D391" s="26"/>
      <c r="E391" s="87" t="s">
        <v>1371</v>
      </c>
      <c r="F391" s="87" t="s">
        <v>33</v>
      </c>
      <c r="G391" s="84" t="s">
        <v>1410</v>
      </c>
      <c r="H391" s="84"/>
    </row>
    <row r="392" spans="1:8" ht="27.75" x14ac:dyDescent="0.65">
      <c r="A392" s="143" t="s">
        <v>1172</v>
      </c>
      <c r="B392" s="143" t="s">
        <v>1173</v>
      </c>
      <c r="C392" s="139">
        <f>IFERROR(VLOOKUP(A392,'งบทดลอง รพ.'!$A$2:$C$600,3,0),0)</f>
        <v>0</v>
      </c>
      <c r="D392" s="26"/>
      <c r="E392" s="87" t="s">
        <v>1371</v>
      </c>
      <c r="F392" s="87" t="s">
        <v>33</v>
      </c>
      <c r="G392" s="84" t="s">
        <v>1408</v>
      </c>
      <c r="H392" s="84"/>
    </row>
    <row r="393" spans="1:8" ht="27.75" x14ac:dyDescent="0.65">
      <c r="A393" s="146" t="s">
        <v>503</v>
      </c>
      <c r="B393" s="146" t="s">
        <v>1510</v>
      </c>
      <c r="C393" s="139">
        <f>IFERROR(VLOOKUP(A393,'งบทดลอง รพ.'!$A$2:$C$600,3,0),0)</f>
        <v>0</v>
      </c>
      <c r="D393" s="26"/>
      <c r="E393" s="87" t="s">
        <v>1371</v>
      </c>
      <c r="F393" s="87" t="s">
        <v>33</v>
      </c>
      <c r="G393" s="84" t="s">
        <v>1410</v>
      </c>
      <c r="H393" s="84"/>
    </row>
    <row r="394" spans="1:8" ht="27.75" x14ac:dyDescent="0.65">
      <c r="A394" s="146" t="s">
        <v>948</v>
      </c>
      <c r="B394" s="146" t="s">
        <v>949</v>
      </c>
      <c r="C394" s="139">
        <f>IFERROR(VLOOKUP(A394,'งบทดลอง รพ.'!$A$2:$C$600,3,0),0)</f>
        <v>0</v>
      </c>
      <c r="D394" s="26"/>
      <c r="E394" s="87" t="s">
        <v>1371</v>
      </c>
      <c r="F394" s="87" t="s">
        <v>33</v>
      </c>
      <c r="G394" s="84" t="s">
        <v>1410</v>
      </c>
      <c r="H394" s="84"/>
    </row>
    <row r="395" spans="1:8" ht="27.75" x14ac:dyDescent="0.65">
      <c r="A395" s="146" t="s">
        <v>504</v>
      </c>
      <c r="B395" s="146" t="s">
        <v>505</v>
      </c>
      <c r="C395" s="139">
        <f>IFERROR(VLOOKUP(A395,'งบทดลอง รพ.'!$A$2:$C$600,3,0),0)</f>
        <v>0</v>
      </c>
      <c r="D395" s="26"/>
      <c r="E395" s="87" t="s">
        <v>1371</v>
      </c>
      <c r="F395" s="87" t="s">
        <v>33</v>
      </c>
      <c r="G395" s="84" t="s">
        <v>1410</v>
      </c>
      <c r="H395" s="84"/>
    </row>
    <row r="396" spans="1:8" ht="27.75" x14ac:dyDescent="0.65">
      <c r="A396" s="147" t="s">
        <v>950</v>
      </c>
      <c r="B396" s="147" t="s">
        <v>951</v>
      </c>
      <c r="C396" s="139">
        <f>IFERROR(VLOOKUP(A396,'งบทดลอง รพ.'!$A$2:$C$600,3,0),0)</f>
        <v>0</v>
      </c>
      <c r="D396" s="26"/>
      <c r="E396" s="87" t="s">
        <v>1397</v>
      </c>
      <c r="F396" s="87" t="s">
        <v>41</v>
      </c>
      <c r="G396" s="84" t="s">
        <v>1410</v>
      </c>
      <c r="H396" s="84"/>
    </row>
    <row r="397" spans="1:8" ht="27.75" x14ac:dyDescent="0.65">
      <c r="A397" s="146" t="s">
        <v>506</v>
      </c>
      <c r="B397" s="146" t="s">
        <v>507</v>
      </c>
      <c r="C397" s="139">
        <f>IFERROR(VLOOKUP(A397,'งบทดลอง รพ.'!$A$2:$C$600,3,0),0)</f>
        <v>0</v>
      </c>
      <c r="D397" s="26"/>
      <c r="E397" s="87" t="s">
        <v>1371</v>
      </c>
      <c r="F397" s="87" t="s">
        <v>33</v>
      </c>
      <c r="G397" s="84" t="s">
        <v>1410</v>
      </c>
      <c r="H397" s="84"/>
    </row>
    <row r="398" spans="1:8" ht="27.75" x14ac:dyDescent="0.65">
      <c r="A398" s="146" t="s">
        <v>508</v>
      </c>
      <c r="B398" s="146" t="s">
        <v>509</v>
      </c>
      <c r="C398" s="139">
        <f>IFERROR(VLOOKUP(A398,'งบทดลอง รพ.'!$A$2:$C$600,3,0),0)</f>
        <v>0</v>
      </c>
      <c r="D398" s="26"/>
      <c r="E398" s="87" t="s">
        <v>1371</v>
      </c>
      <c r="F398" s="87" t="s">
        <v>33</v>
      </c>
      <c r="G398" s="84" t="s">
        <v>1410</v>
      </c>
      <c r="H398" s="84"/>
    </row>
    <row r="399" spans="1:8" ht="27.75" x14ac:dyDescent="0.65">
      <c r="A399" s="146" t="s">
        <v>510</v>
      </c>
      <c r="B399" s="146" t="s">
        <v>511</v>
      </c>
      <c r="C399" s="139">
        <f>IFERROR(VLOOKUP(A399,'งบทดลอง รพ.'!$A$2:$C$600,3,0),0)</f>
        <v>0</v>
      </c>
      <c r="D399" s="26"/>
      <c r="E399" s="87" t="s">
        <v>1371</v>
      </c>
      <c r="F399" s="87" t="s">
        <v>33</v>
      </c>
      <c r="G399" s="84" t="s">
        <v>1410</v>
      </c>
      <c r="H399" s="84"/>
    </row>
    <row r="400" spans="1:8" ht="27.75" x14ac:dyDescent="0.65">
      <c r="A400" s="147" t="s">
        <v>512</v>
      </c>
      <c r="B400" s="147" t="s">
        <v>1511</v>
      </c>
      <c r="C400" s="139">
        <f>IFERROR(VLOOKUP(A400,'งบทดลอง รพ.'!$A$2:$C$600,3,0),0)</f>
        <v>1400000</v>
      </c>
      <c r="D400" s="26"/>
      <c r="E400" s="87" t="s">
        <v>1391</v>
      </c>
      <c r="F400" s="87" t="s">
        <v>41</v>
      </c>
      <c r="G400" s="84" t="s">
        <v>1410</v>
      </c>
      <c r="H400" s="84"/>
    </row>
    <row r="401" spans="1:8" ht="27.75" x14ac:dyDescent="0.65">
      <c r="A401" s="147" t="s">
        <v>513</v>
      </c>
      <c r="B401" s="147" t="s">
        <v>514</v>
      </c>
      <c r="C401" s="139">
        <f>IFERROR(VLOOKUP(A401,'งบทดลอง รพ.'!$A$2:$C$600,3,0),0)</f>
        <v>649350</v>
      </c>
      <c r="D401" s="26"/>
      <c r="E401" s="87" t="s">
        <v>1393</v>
      </c>
      <c r="F401" s="87" t="s">
        <v>41</v>
      </c>
      <c r="G401" s="84" t="s">
        <v>1410</v>
      </c>
      <c r="H401" s="84"/>
    </row>
    <row r="402" spans="1:8" ht="27.75" x14ac:dyDescent="0.65">
      <c r="A402" s="146" t="s">
        <v>952</v>
      </c>
      <c r="B402" s="146" t="s">
        <v>953</v>
      </c>
      <c r="C402" s="139">
        <f>IFERROR(VLOOKUP(A402,'งบทดลอง รพ.'!$A$2:$C$600,3,0),0)</f>
        <v>0</v>
      </c>
      <c r="D402" s="26"/>
      <c r="E402" s="87" t="s">
        <v>1371</v>
      </c>
      <c r="F402" s="87" t="s">
        <v>33</v>
      </c>
      <c r="G402" s="84" t="s">
        <v>1410</v>
      </c>
      <c r="H402" s="84"/>
    </row>
    <row r="403" spans="1:8" ht="27.75" x14ac:dyDescent="0.65">
      <c r="A403" s="147" t="s">
        <v>515</v>
      </c>
      <c r="B403" s="147" t="s">
        <v>1512</v>
      </c>
      <c r="C403" s="139">
        <f>IFERROR(VLOOKUP(A403,'งบทดลอง รพ.'!$A$2:$C$600,3,0),0)</f>
        <v>2800000</v>
      </c>
      <c r="D403" s="26"/>
      <c r="E403" s="87" t="s">
        <v>1395</v>
      </c>
      <c r="F403" s="87" t="s">
        <v>41</v>
      </c>
      <c r="G403" s="84" t="s">
        <v>1410</v>
      </c>
      <c r="H403" s="84"/>
    </row>
    <row r="404" spans="1:8" ht="27.75" x14ac:dyDescent="0.65">
      <c r="A404" s="147" t="s">
        <v>516</v>
      </c>
      <c r="B404" s="147" t="s">
        <v>1513</v>
      </c>
      <c r="C404" s="139">
        <f>IFERROR(VLOOKUP(A404,'งบทดลอง รพ.'!$A$2:$C$600,3,0),0)</f>
        <v>382766</v>
      </c>
      <c r="D404" s="26"/>
      <c r="E404" s="87" t="s">
        <v>1395</v>
      </c>
      <c r="F404" s="87" t="s">
        <v>41</v>
      </c>
      <c r="G404" s="84" t="s">
        <v>1410</v>
      </c>
      <c r="H404" s="84"/>
    </row>
    <row r="405" spans="1:8" ht="27.75" x14ac:dyDescent="0.65">
      <c r="A405" s="144" t="s">
        <v>1174</v>
      </c>
      <c r="B405" s="144" t="s">
        <v>1175</v>
      </c>
      <c r="C405" s="139">
        <f>IFERROR(VLOOKUP(A405,'งบทดลอง รพ.'!$A$2:$C$600,3,0),0)</f>
        <v>0</v>
      </c>
      <c r="D405" s="26"/>
      <c r="E405" s="87" t="s">
        <v>1395</v>
      </c>
      <c r="F405" s="87" t="s">
        <v>41</v>
      </c>
      <c r="G405" s="84" t="s">
        <v>1408</v>
      </c>
      <c r="H405" s="84"/>
    </row>
    <row r="406" spans="1:8" ht="27.75" x14ac:dyDescent="0.65">
      <c r="A406" s="147" t="s">
        <v>954</v>
      </c>
      <c r="B406" s="147" t="s">
        <v>955</v>
      </c>
      <c r="C406" s="139">
        <f>IFERROR(VLOOKUP(A406,'งบทดลอง รพ.'!$A$2:$C$600,3,0),0)</f>
        <v>12860</v>
      </c>
      <c r="D406" s="26"/>
      <c r="E406" s="87" t="s">
        <v>1395</v>
      </c>
      <c r="F406" s="87" t="s">
        <v>41</v>
      </c>
      <c r="G406" s="84" t="s">
        <v>1410</v>
      </c>
      <c r="H406" s="84"/>
    </row>
    <row r="407" spans="1:8" ht="27.75" x14ac:dyDescent="0.65">
      <c r="A407" s="147" t="s">
        <v>517</v>
      </c>
      <c r="B407" s="147" t="s">
        <v>518</v>
      </c>
      <c r="C407" s="139">
        <f>IFERROR(VLOOKUP(A407,'งบทดลอง รพ.'!$A$2:$C$600,3,0),0)</f>
        <v>0</v>
      </c>
      <c r="D407" s="26"/>
      <c r="E407" s="87" t="s">
        <v>1391</v>
      </c>
      <c r="F407" s="87" t="s">
        <v>41</v>
      </c>
      <c r="G407" s="84" t="s">
        <v>1410</v>
      </c>
      <c r="H407" s="84"/>
    </row>
    <row r="408" spans="1:8" ht="27.75" x14ac:dyDescent="0.65">
      <c r="A408" s="147" t="s">
        <v>519</v>
      </c>
      <c r="B408" s="147" t="s">
        <v>520</v>
      </c>
      <c r="C408" s="139">
        <f>IFERROR(VLOOKUP(A408,'งบทดลอง รพ.'!$A$2:$C$600,3,0),0)</f>
        <v>0</v>
      </c>
      <c r="D408" s="26"/>
      <c r="E408" s="87" t="s">
        <v>1395</v>
      </c>
      <c r="F408" s="87" t="s">
        <v>41</v>
      </c>
      <c r="G408" s="84" t="s">
        <v>1410</v>
      </c>
      <c r="H408" s="84"/>
    </row>
    <row r="409" spans="1:8" ht="27.75" x14ac:dyDescent="0.65">
      <c r="A409" s="146" t="s">
        <v>956</v>
      </c>
      <c r="B409" s="146" t="s">
        <v>957</v>
      </c>
      <c r="C409" s="139">
        <f>IFERROR(VLOOKUP(A409,'งบทดลอง รพ.'!$A$2:$C$600,3,0),0)</f>
        <v>5587950</v>
      </c>
      <c r="D409" s="26"/>
      <c r="E409" s="87" t="s">
        <v>1355</v>
      </c>
      <c r="F409" s="87" t="s">
        <v>29</v>
      </c>
      <c r="G409" s="84" t="s">
        <v>1410</v>
      </c>
      <c r="H409" s="84"/>
    </row>
    <row r="410" spans="1:8" ht="27.75" x14ac:dyDescent="0.65">
      <c r="A410" s="146" t="s">
        <v>958</v>
      </c>
      <c r="B410" s="146" t="s">
        <v>959</v>
      </c>
      <c r="C410" s="139">
        <f>IFERROR(VLOOKUP(A410,'งบทดลอง รพ.'!$A$2:$C$600,3,0),0)</f>
        <v>1335936</v>
      </c>
      <c r="D410" s="26"/>
      <c r="E410" s="87" t="s">
        <v>1355</v>
      </c>
      <c r="F410" s="87" t="s">
        <v>29</v>
      </c>
      <c r="G410" s="84" t="s">
        <v>1410</v>
      </c>
      <c r="H410" s="84"/>
    </row>
    <row r="411" spans="1:8" ht="27.75" x14ac:dyDescent="0.65">
      <c r="A411" s="146" t="s">
        <v>960</v>
      </c>
      <c r="B411" s="146" t="s">
        <v>961</v>
      </c>
      <c r="C411" s="139">
        <f>IFERROR(VLOOKUP(A411,'งบทดลอง รพ.'!$A$2:$C$600,3,0),0)</f>
        <v>51500</v>
      </c>
      <c r="D411" s="26"/>
      <c r="E411" s="87" t="s">
        <v>1355</v>
      </c>
      <c r="F411" s="87" t="s">
        <v>29</v>
      </c>
      <c r="G411" s="84" t="s">
        <v>1410</v>
      </c>
      <c r="H411" s="84"/>
    </row>
    <row r="412" spans="1:8" ht="27.75" x14ac:dyDescent="0.65">
      <c r="A412" s="146" t="s">
        <v>962</v>
      </c>
      <c r="B412" s="146" t="s">
        <v>963</v>
      </c>
      <c r="C412" s="139">
        <f>IFERROR(VLOOKUP(A412,'งบทดลอง รพ.'!$A$2:$C$600,3,0),0)</f>
        <v>5400</v>
      </c>
      <c r="D412" s="26"/>
      <c r="E412" s="87" t="s">
        <v>1355</v>
      </c>
      <c r="F412" s="87" t="s">
        <v>29</v>
      </c>
      <c r="G412" s="84" t="s">
        <v>1410</v>
      </c>
      <c r="H412" s="84"/>
    </row>
    <row r="413" spans="1:8" ht="27.75" x14ac:dyDescent="0.65">
      <c r="A413" s="146" t="s">
        <v>964</v>
      </c>
      <c r="B413" s="146" t="s">
        <v>965</v>
      </c>
      <c r="C413" s="139">
        <f>IFERROR(VLOOKUP(A413,'งบทดลอง รพ.'!$A$2:$C$600,3,0),0)</f>
        <v>0</v>
      </c>
      <c r="D413" s="26"/>
      <c r="E413" s="87" t="s">
        <v>1355</v>
      </c>
      <c r="F413" s="87" t="s">
        <v>29</v>
      </c>
      <c r="G413" s="84" t="s">
        <v>1410</v>
      </c>
      <c r="H413" s="84"/>
    </row>
    <row r="414" spans="1:8" ht="27.75" x14ac:dyDescent="0.65">
      <c r="A414" s="146" t="s">
        <v>966</v>
      </c>
      <c r="B414" s="146" t="s">
        <v>271</v>
      </c>
      <c r="C414" s="139">
        <f>IFERROR(VLOOKUP(A414,'งบทดลอง รพ.'!$A$2:$C$600,3,0),0)</f>
        <v>290000</v>
      </c>
      <c r="D414" s="26"/>
      <c r="E414" s="87" t="s">
        <v>1355</v>
      </c>
      <c r="F414" s="87" t="s">
        <v>29</v>
      </c>
      <c r="G414" s="84" t="s">
        <v>1410</v>
      </c>
      <c r="H414" s="84"/>
    </row>
    <row r="415" spans="1:8" ht="27.75" x14ac:dyDescent="0.65">
      <c r="A415" s="146" t="s">
        <v>967</v>
      </c>
      <c r="B415" s="146" t="s">
        <v>272</v>
      </c>
      <c r="C415" s="139">
        <f>IFERROR(VLOOKUP(A415,'งบทดลอง รพ.'!$A$2:$C$600,3,0),0)</f>
        <v>90000</v>
      </c>
      <c r="D415" s="26"/>
      <c r="E415" s="87" t="s">
        <v>1355</v>
      </c>
      <c r="F415" s="87" t="s">
        <v>29</v>
      </c>
      <c r="G415" s="84" t="s">
        <v>1410</v>
      </c>
      <c r="H415" s="84"/>
    </row>
    <row r="416" spans="1:8" ht="27.75" x14ac:dyDescent="0.65">
      <c r="A416" s="146" t="s">
        <v>968</v>
      </c>
      <c r="B416" s="146" t="s">
        <v>273</v>
      </c>
      <c r="C416" s="139">
        <f>IFERROR(VLOOKUP(A416,'งบทดลอง รพ.'!$A$2:$C$600,3,0),0)</f>
        <v>30000</v>
      </c>
      <c r="D416" s="26"/>
      <c r="E416" s="87" t="s">
        <v>1355</v>
      </c>
      <c r="F416" s="87" t="s">
        <v>29</v>
      </c>
      <c r="G416" s="84" t="s">
        <v>1410</v>
      </c>
      <c r="H416" s="84"/>
    </row>
    <row r="417" spans="1:8" ht="27.75" x14ac:dyDescent="0.65">
      <c r="A417" s="146" t="s">
        <v>969</v>
      </c>
      <c r="B417" s="146" t="s">
        <v>970</v>
      </c>
      <c r="C417" s="139">
        <f>IFERROR(VLOOKUP(A417,'งบทดลอง รพ.'!$A$2:$C$600,3,0),0)</f>
        <v>0</v>
      </c>
      <c r="D417" s="26"/>
      <c r="E417" s="87" t="s">
        <v>1355</v>
      </c>
      <c r="F417" s="87" t="s">
        <v>29</v>
      </c>
      <c r="G417" s="84" t="s">
        <v>1410</v>
      </c>
      <c r="H417" s="84"/>
    </row>
    <row r="418" spans="1:8" ht="27.75" x14ac:dyDescent="0.65">
      <c r="A418" s="146" t="s">
        <v>971</v>
      </c>
      <c r="B418" s="146" t="s">
        <v>276</v>
      </c>
      <c r="C418" s="139">
        <f>IFERROR(VLOOKUP(A418,'งบทดลอง รพ.'!$A$2:$C$600,3,0),0)</f>
        <v>0</v>
      </c>
      <c r="D418" s="26"/>
      <c r="E418" s="87" t="s">
        <v>1355</v>
      </c>
      <c r="F418" s="87" t="s">
        <v>29</v>
      </c>
      <c r="G418" s="84" t="s">
        <v>1410</v>
      </c>
      <c r="H418" s="84"/>
    </row>
    <row r="419" spans="1:8" ht="27.75" x14ac:dyDescent="0.65">
      <c r="A419" s="146" t="s">
        <v>413</v>
      </c>
      <c r="B419" s="146" t="s">
        <v>414</v>
      </c>
      <c r="C419" s="139">
        <f>IFERROR(VLOOKUP(A419,'งบทดลอง รพ.'!$A$2:$C$600,3,0),0)</f>
        <v>625146.56999999995</v>
      </c>
      <c r="D419" s="26"/>
      <c r="E419" s="87" t="s">
        <v>1385</v>
      </c>
      <c r="F419" s="87" t="s">
        <v>39</v>
      </c>
      <c r="G419" s="84" t="s">
        <v>1410</v>
      </c>
      <c r="H419" s="84"/>
    </row>
    <row r="420" spans="1:8" ht="27.75" x14ac:dyDescent="0.65">
      <c r="A420" s="146" t="s">
        <v>415</v>
      </c>
      <c r="B420" s="146" t="s">
        <v>416</v>
      </c>
      <c r="C420" s="139">
        <f>IFERROR(VLOOKUP(A420,'งบทดลอง รพ.'!$A$2:$C$600,3,0),0)</f>
        <v>0</v>
      </c>
      <c r="D420" s="26"/>
      <c r="E420" s="87" t="s">
        <v>1385</v>
      </c>
      <c r="F420" s="87" t="s">
        <v>39</v>
      </c>
      <c r="G420" s="84" t="s">
        <v>1410</v>
      </c>
      <c r="H420" s="84"/>
    </row>
    <row r="421" spans="1:8" ht="27.75" x14ac:dyDescent="0.65">
      <c r="A421" s="146" t="s">
        <v>417</v>
      </c>
      <c r="B421" s="146" t="s">
        <v>418</v>
      </c>
      <c r="C421" s="139">
        <f>IFERROR(VLOOKUP(A421,'งบทดลอง รพ.'!$A$2:$C$600,3,0),0)</f>
        <v>674616.03</v>
      </c>
      <c r="D421" s="26"/>
      <c r="E421" s="87" t="s">
        <v>1385</v>
      </c>
      <c r="F421" s="87" t="s">
        <v>39</v>
      </c>
      <c r="G421" s="84" t="s">
        <v>1410</v>
      </c>
      <c r="H421" s="84"/>
    </row>
    <row r="422" spans="1:8" ht="27.75" x14ac:dyDescent="0.65">
      <c r="A422" s="146" t="s">
        <v>419</v>
      </c>
      <c r="B422" s="146" t="s">
        <v>420</v>
      </c>
      <c r="C422" s="139">
        <f>IFERROR(VLOOKUP(A422,'งบทดลอง รพ.'!$A$2:$C$600,3,0),0)</f>
        <v>25837.49</v>
      </c>
      <c r="D422" s="26"/>
      <c r="E422" s="87" t="s">
        <v>1385</v>
      </c>
      <c r="F422" s="87" t="s">
        <v>39</v>
      </c>
      <c r="G422" s="84" t="s">
        <v>1410</v>
      </c>
      <c r="H422" s="84"/>
    </row>
    <row r="423" spans="1:8" ht="27.75" x14ac:dyDescent="0.65">
      <c r="A423" s="146" t="s">
        <v>421</v>
      </c>
      <c r="B423" s="146" t="s">
        <v>422</v>
      </c>
      <c r="C423" s="139">
        <f>IFERROR(VLOOKUP(A423,'งบทดลอง รพ.'!$A$2:$C$600,3,0),0)</f>
        <v>59075.48</v>
      </c>
      <c r="D423" s="26"/>
      <c r="E423" s="87" t="s">
        <v>1385</v>
      </c>
      <c r="F423" s="87" t="s">
        <v>39</v>
      </c>
      <c r="G423" s="84" t="s">
        <v>1410</v>
      </c>
      <c r="H423" s="84"/>
    </row>
    <row r="424" spans="1:8" ht="27.75" x14ac:dyDescent="0.65">
      <c r="A424" s="146" t="s">
        <v>423</v>
      </c>
      <c r="B424" s="146" t="s">
        <v>424</v>
      </c>
      <c r="C424" s="139">
        <f>IFERROR(VLOOKUP(A424,'งบทดลอง รพ.'!$A$2:$C$600,3,0),0)</f>
        <v>0</v>
      </c>
      <c r="D424" s="26"/>
      <c r="E424" s="87" t="s">
        <v>1385</v>
      </c>
      <c r="F424" s="87" t="s">
        <v>39</v>
      </c>
      <c r="G424" s="84" t="s">
        <v>1410</v>
      </c>
      <c r="H424" s="84"/>
    </row>
    <row r="425" spans="1:8" ht="27.75" x14ac:dyDescent="0.65">
      <c r="A425" s="146" t="s">
        <v>425</v>
      </c>
      <c r="B425" s="146" t="s">
        <v>426</v>
      </c>
      <c r="C425" s="139">
        <f>IFERROR(VLOOKUP(A425,'งบทดลอง รพ.'!$A$2:$C$600,3,0),0)</f>
        <v>0</v>
      </c>
      <c r="D425" s="26"/>
      <c r="E425" s="87" t="s">
        <v>1385</v>
      </c>
      <c r="F425" s="87" t="s">
        <v>39</v>
      </c>
      <c r="G425" s="84" t="s">
        <v>1410</v>
      </c>
      <c r="H425" s="84"/>
    </row>
    <row r="426" spans="1:8" ht="27.75" x14ac:dyDescent="0.65">
      <c r="A426" s="146" t="s">
        <v>427</v>
      </c>
      <c r="B426" s="146" t="s">
        <v>428</v>
      </c>
      <c r="C426" s="139">
        <f>IFERROR(VLOOKUP(A426,'งบทดลอง รพ.'!$A$2:$C$600,3,0),0)</f>
        <v>0</v>
      </c>
      <c r="D426" s="26"/>
      <c r="E426" s="87" t="s">
        <v>1385</v>
      </c>
      <c r="F426" s="87" t="s">
        <v>39</v>
      </c>
      <c r="G426" s="84" t="s">
        <v>1410</v>
      </c>
      <c r="H426" s="84"/>
    </row>
    <row r="427" spans="1:8" ht="27.75" x14ac:dyDescent="0.65">
      <c r="A427" s="146" t="s">
        <v>429</v>
      </c>
      <c r="B427" s="146" t="s">
        <v>430</v>
      </c>
      <c r="C427" s="139">
        <f>IFERROR(VLOOKUP(A427,'งบทดลอง รพ.'!$A$2:$C$600,3,0),0)</f>
        <v>0</v>
      </c>
      <c r="D427" s="26"/>
      <c r="E427" s="87" t="s">
        <v>1385</v>
      </c>
      <c r="F427" s="87" t="s">
        <v>39</v>
      </c>
      <c r="G427" s="84" t="s">
        <v>1410</v>
      </c>
      <c r="H427" s="84"/>
    </row>
    <row r="428" spans="1:8" ht="27.75" x14ac:dyDescent="0.65">
      <c r="A428" s="146" t="s">
        <v>431</v>
      </c>
      <c r="B428" s="146" t="s">
        <v>432</v>
      </c>
      <c r="C428" s="139">
        <f>IFERROR(VLOOKUP(A428,'งบทดลอง รพ.'!$A$2:$C$600,3,0),0)</f>
        <v>0</v>
      </c>
      <c r="D428" s="26"/>
      <c r="E428" s="87" t="s">
        <v>1387</v>
      </c>
      <c r="F428" s="87" t="s">
        <v>39</v>
      </c>
      <c r="G428" s="84" t="s">
        <v>1410</v>
      </c>
      <c r="H428" s="84"/>
    </row>
    <row r="429" spans="1:8" ht="27.75" x14ac:dyDescent="0.65">
      <c r="A429" s="146" t="s">
        <v>433</v>
      </c>
      <c r="B429" s="146" t="s">
        <v>434</v>
      </c>
      <c r="C429" s="139">
        <f>IFERROR(VLOOKUP(A429,'งบทดลอง รพ.'!$A$2:$C$600,3,0),0)</f>
        <v>0</v>
      </c>
      <c r="D429" s="26"/>
      <c r="E429" s="87" t="s">
        <v>1387</v>
      </c>
      <c r="F429" s="87" t="s">
        <v>39</v>
      </c>
      <c r="G429" s="84" t="s">
        <v>1410</v>
      </c>
      <c r="H429" s="84"/>
    </row>
    <row r="430" spans="1:8" ht="27.75" x14ac:dyDescent="0.65">
      <c r="A430" s="146" t="s">
        <v>435</v>
      </c>
      <c r="B430" s="146" t="s">
        <v>436</v>
      </c>
      <c r="C430" s="139">
        <f>IFERROR(VLOOKUP(A430,'งบทดลอง รพ.'!$A$2:$C$600,3,0),0)</f>
        <v>0</v>
      </c>
      <c r="D430" s="26"/>
      <c r="E430" s="87" t="s">
        <v>1387</v>
      </c>
      <c r="F430" s="87" t="s">
        <v>39</v>
      </c>
      <c r="G430" s="84" t="s">
        <v>1410</v>
      </c>
      <c r="H430" s="84"/>
    </row>
    <row r="431" spans="1:8" ht="27.75" x14ac:dyDescent="0.65">
      <c r="A431" s="146" t="s">
        <v>437</v>
      </c>
      <c r="B431" s="146" t="s">
        <v>438</v>
      </c>
      <c r="C431" s="139">
        <f>IFERROR(VLOOKUP(A431,'งบทดลอง รพ.'!$A$2:$C$600,3,0),0)</f>
        <v>0</v>
      </c>
      <c r="D431" s="26"/>
      <c r="E431" s="87" t="s">
        <v>1387</v>
      </c>
      <c r="F431" s="87" t="s">
        <v>39</v>
      </c>
      <c r="G431" s="84" t="s">
        <v>1410</v>
      </c>
      <c r="H431" s="84"/>
    </row>
    <row r="432" spans="1:8" ht="27.75" x14ac:dyDescent="0.65">
      <c r="A432" s="146" t="s">
        <v>439</v>
      </c>
      <c r="B432" s="146" t="s">
        <v>440</v>
      </c>
      <c r="C432" s="139">
        <f>IFERROR(VLOOKUP(A432,'งบทดลอง รพ.'!$A$2:$C$600,3,0),0)</f>
        <v>0</v>
      </c>
      <c r="D432" s="26"/>
      <c r="E432" s="87" t="s">
        <v>1387</v>
      </c>
      <c r="F432" s="87" t="s">
        <v>39</v>
      </c>
      <c r="G432" s="84" t="s">
        <v>1410</v>
      </c>
      <c r="H432" s="84"/>
    </row>
    <row r="433" spans="1:8" ht="27.75" x14ac:dyDescent="0.65">
      <c r="A433" s="146" t="s">
        <v>441</v>
      </c>
      <c r="B433" s="146" t="s">
        <v>442</v>
      </c>
      <c r="C433" s="139">
        <f>IFERROR(VLOOKUP(A433,'งบทดลอง รพ.'!$A$2:$C$600,3,0),0)</f>
        <v>0</v>
      </c>
      <c r="D433" s="26"/>
      <c r="E433" s="87" t="s">
        <v>1387</v>
      </c>
      <c r="F433" s="87" t="s">
        <v>39</v>
      </c>
      <c r="G433" s="84" t="s">
        <v>1410</v>
      </c>
      <c r="H433" s="84"/>
    </row>
    <row r="434" spans="1:8" ht="27.75" x14ac:dyDescent="0.65">
      <c r="A434" s="146" t="s">
        <v>443</v>
      </c>
      <c r="B434" s="146" t="s">
        <v>444</v>
      </c>
      <c r="C434" s="139">
        <f>IFERROR(VLOOKUP(A434,'งบทดลอง รพ.'!$A$2:$C$600,3,0),0)</f>
        <v>0</v>
      </c>
      <c r="D434" s="26"/>
      <c r="E434" s="87" t="s">
        <v>1387</v>
      </c>
      <c r="F434" s="87" t="s">
        <v>39</v>
      </c>
      <c r="G434" s="84" t="s">
        <v>1410</v>
      </c>
      <c r="H434" s="84"/>
    </row>
    <row r="435" spans="1:8" ht="27.75" x14ac:dyDescent="0.65">
      <c r="A435" s="146" t="s">
        <v>445</v>
      </c>
      <c r="B435" s="146" t="s">
        <v>446</v>
      </c>
      <c r="C435" s="139">
        <f>IFERROR(VLOOKUP(A435,'งบทดลอง รพ.'!$A$2:$C$600,3,0),0)</f>
        <v>0</v>
      </c>
      <c r="D435" s="26"/>
      <c r="E435" s="87" t="s">
        <v>1387</v>
      </c>
      <c r="F435" s="87" t="s">
        <v>39</v>
      </c>
      <c r="G435" s="84" t="s">
        <v>1410</v>
      </c>
      <c r="H435" s="84"/>
    </row>
    <row r="436" spans="1:8" ht="27.75" x14ac:dyDescent="0.65">
      <c r="A436" s="146" t="s">
        <v>972</v>
      </c>
      <c r="B436" s="146" t="s">
        <v>973</v>
      </c>
      <c r="C436" s="139">
        <f>IFERROR(VLOOKUP(A436,'งบทดลอง รพ.'!$A$2:$C$600,3,0),0)</f>
        <v>0</v>
      </c>
      <c r="D436" s="26"/>
      <c r="E436" s="87" t="s">
        <v>1387</v>
      </c>
      <c r="F436" s="87" t="s">
        <v>39</v>
      </c>
      <c r="G436" s="84" t="s">
        <v>1410</v>
      </c>
      <c r="H436" s="84"/>
    </row>
    <row r="437" spans="1:8" ht="27.75" x14ac:dyDescent="0.65">
      <c r="A437" s="146" t="s">
        <v>447</v>
      </c>
      <c r="B437" s="146" t="s">
        <v>448</v>
      </c>
      <c r="C437" s="139">
        <f>IFERROR(VLOOKUP(A437,'งบทดลอง รพ.'!$A$2:$C$600,3,0),0)</f>
        <v>0</v>
      </c>
      <c r="D437" s="26"/>
      <c r="E437" s="87" t="s">
        <v>1387</v>
      </c>
      <c r="F437" s="87" t="s">
        <v>39</v>
      </c>
      <c r="G437" s="84" t="s">
        <v>1410</v>
      </c>
      <c r="H437" s="84"/>
    </row>
    <row r="438" spans="1:8" ht="27.75" x14ac:dyDescent="0.65">
      <c r="A438" s="146" t="s">
        <v>974</v>
      </c>
      <c r="B438" s="146" t="s">
        <v>975</v>
      </c>
      <c r="C438" s="139">
        <f>IFERROR(VLOOKUP(A438,'งบทดลอง รพ.'!$A$2:$C$600,3,0),0)</f>
        <v>0</v>
      </c>
      <c r="D438" s="26"/>
      <c r="E438" s="87" t="s">
        <v>1387</v>
      </c>
      <c r="F438" s="87" t="s">
        <v>39</v>
      </c>
      <c r="G438" s="84" t="s">
        <v>1410</v>
      </c>
      <c r="H438" s="84"/>
    </row>
    <row r="439" spans="1:8" ht="27.75" x14ac:dyDescent="0.65">
      <c r="A439" s="146" t="s">
        <v>976</v>
      </c>
      <c r="B439" s="146" t="s">
        <v>977</v>
      </c>
      <c r="C439" s="139">
        <f>IFERROR(VLOOKUP(A439,'งบทดลอง รพ.'!$A$2:$C$600,3,0),0)</f>
        <v>0</v>
      </c>
      <c r="D439" s="26"/>
      <c r="E439" s="87" t="s">
        <v>1387</v>
      </c>
      <c r="F439" s="87" t="s">
        <v>39</v>
      </c>
      <c r="G439" s="84" t="s">
        <v>1410</v>
      </c>
      <c r="H439" s="84"/>
    </row>
    <row r="440" spans="1:8" ht="27.75" x14ac:dyDescent="0.65">
      <c r="A440" s="147" t="s">
        <v>978</v>
      </c>
      <c r="B440" s="147" t="s">
        <v>979</v>
      </c>
      <c r="C440" s="139">
        <f>IFERROR(VLOOKUP(A440,'งบทดลอง รพ.'!$A$2:$C$600,3,0),0)</f>
        <v>0</v>
      </c>
      <c r="E440" s="87" t="s">
        <v>1387</v>
      </c>
      <c r="F440" s="87" t="s">
        <v>39</v>
      </c>
      <c r="G440" s="84" t="s">
        <v>1410</v>
      </c>
      <c r="H440" s="84"/>
    </row>
    <row r="441" spans="1:8" ht="27.75" x14ac:dyDescent="0.65">
      <c r="A441" s="146" t="s">
        <v>449</v>
      </c>
      <c r="B441" s="146" t="s">
        <v>450</v>
      </c>
      <c r="C441" s="139">
        <f>IFERROR(VLOOKUP(A441,'งบทดลอง รพ.'!$A$2:$C$600,3,0),0)</f>
        <v>0</v>
      </c>
      <c r="E441" s="87" t="s">
        <v>1387</v>
      </c>
      <c r="F441" s="87" t="s">
        <v>39</v>
      </c>
      <c r="G441" s="84" t="s">
        <v>1410</v>
      </c>
      <c r="H441" s="84"/>
    </row>
    <row r="442" spans="1:8" ht="27.75" x14ac:dyDescent="0.65">
      <c r="A442" s="146" t="s">
        <v>451</v>
      </c>
      <c r="B442" s="146" t="s">
        <v>452</v>
      </c>
      <c r="C442" s="139">
        <f>IFERROR(VLOOKUP(A442,'งบทดลอง รพ.'!$A$2:$C$600,3,0),0)</f>
        <v>0</v>
      </c>
      <c r="E442" s="87" t="s">
        <v>1389</v>
      </c>
      <c r="F442" s="87" t="s">
        <v>39</v>
      </c>
      <c r="G442" s="84" t="s">
        <v>1410</v>
      </c>
      <c r="H442" s="84"/>
    </row>
    <row r="443" spans="1:8" ht="27.75" x14ac:dyDescent="0.65">
      <c r="A443" s="143" t="s">
        <v>1176</v>
      </c>
      <c r="B443" s="143" t="s">
        <v>1177</v>
      </c>
      <c r="C443" s="139">
        <f>IFERROR(VLOOKUP(A443,'งบทดลอง รพ.'!$A$2:$C$600,3,0),0)</f>
        <v>0</v>
      </c>
      <c r="E443" s="87" t="s">
        <v>1389</v>
      </c>
      <c r="F443" s="87" t="s">
        <v>39</v>
      </c>
      <c r="G443" s="84" t="s">
        <v>1408</v>
      </c>
      <c r="H443" s="84"/>
    </row>
    <row r="444" spans="1:8" ht="27.75" x14ac:dyDescent="0.65">
      <c r="A444" s="146" t="s">
        <v>453</v>
      </c>
      <c r="B444" s="146" t="s">
        <v>454</v>
      </c>
      <c r="C444" s="139">
        <f>IFERROR(VLOOKUP(A444,'งบทดลอง รพ.'!$A$2:$C$600,3,0),0)</f>
        <v>0</v>
      </c>
      <c r="E444" s="87" t="s">
        <v>1389</v>
      </c>
      <c r="F444" s="87" t="s">
        <v>39</v>
      </c>
      <c r="G444" s="84" t="s">
        <v>1410</v>
      </c>
      <c r="H444" s="84"/>
    </row>
    <row r="445" spans="1:8" ht="27.75" x14ac:dyDescent="0.65">
      <c r="A445" s="146" t="s">
        <v>455</v>
      </c>
      <c r="B445" s="146" t="s">
        <v>456</v>
      </c>
      <c r="C445" s="139">
        <f>IFERROR(VLOOKUP(A445,'งบทดลอง รพ.'!$A$2:$C$600,3,0),0)</f>
        <v>0</v>
      </c>
      <c r="E445" s="87" t="s">
        <v>1385</v>
      </c>
      <c r="F445" s="87" t="s">
        <v>39</v>
      </c>
      <c r="G445" s="84" t="s">
        <v>1410</v>
      </c>
      <c r="H445" s="84"/>
    </row>
    <row r="446" spans="1:8" ht="27.75" x14ac:dyDescent="0.65">
      <c r="A446" s="146" t="s">
        <v>457</v>
      </c>
      <c r="B446" s="146" t="s">
        <v>458</v>
      </c>
      <c r="C446" s="139">
        <f>IFERROR(VLOOKUP(A446,'งบทดลอง รพ.'!$A$2:$C$600,3,0),0)</f>
        <v>82096.59</v>
      </c>
      <c r="E446" s="87" t="s">
        <v>1385</v>
      </c>
      <c r="F446" s="87" t="s">
        <v>39</v>
      </c>
      <c r="G446" s="84" t="s">
        <v>1410</v>
      </c>
      <c r="H446" s="84"/>
    </row>
    <row r="447" spans="1:8" ht="27.75" x14ac:dyDescent="0.65">
      <c r="A447" s="146" t="s">
        <v>459</v>
      </c>
      <c r="B447" s="146" t="s">
        <v>460</v>
      </c>
      <c r="C447" s="139">
        <f>IFERROR(VLOOKUP(A447,'งบทดลอง รพ.'!$A$2:$C$600,3,0),0)</f>
        <v>0</v>
      </c>
      <c r="E447" s="87" t="s">
        <v>1385</v>
      </c>
      <c r="F447" s="87" t="s">
        <v>39</v>
      </c>
      <c r="G447" s="84" t="s">
        <v>1410</v>
      </c>
      <c r="H447" s="84"/>
    </row>
    <row r="448" spans="1:8" ht="27.75" x14ac:dyDescent="0.65">
      <c r="A448" s="146" t="s">
        <v>461</v>
      </c>
      <c r="B448" s="146" t="s">
        <v>462</v>
      </c>
      <c r="C448" s="139">
        <f>IFERROR(VLOOKUP(A448,'งบทดลอง รพ.'!$A$2:$C$600,3,0),0)</f>
        <v>129385.78</v>
      </c>
      <c r="E448" s="87" t="s">
        <v>1385</v>
      </c>
      <c r="F448" s="87" t="s">
        <v>39</v>
      </c>
      <c r="G448" s="84" t="s">
        <v>1410</v>
      </c>
      <c r="H448" s="84"/>
    </row>
    <row r="449" spans="1:8" ht="27.75" x14ac:dyDescent="0.65">
      <c r="A449" s="146" t="s">
        <v>463</v>
      </c>
      <c r="B449" s="146" t="s">
        <v>464</v>
      </c>
      <c r="C449" s="139">
        <f>IFERROR(VLOOKUP(A449,'งบทดลอง รพ.'!$A$2:$C$600,3,0),0)</f>
        <v>148639.76</v>
      </c>
      <c r="E449" s="87" t="s">
        <v>1385</v>
      </c>
      <c r="F449" s="87" t="s">
        <v>39</v>
      </c>
      <c r="G449" s="84" t="s">
        <v>1410</v>
      </c>
      <c r="H449" s="84"/>
    </row>
    <row r="450" spans="1:8" ht="27.75" x14ac:dyDescent="0.65">
      <c r="A450" s="146" t="s">
        <v>465</v>
      </c>
      <c r="B450" s="146" t="s">
        <v>466</v>
      </c>
      <c r="C450" s="139">
        <f>IFERROR(VLOOKUP(A450,'งบทดลอง รพ.'!$A$2:$C$600,3,0),0)</f>
        <v>0</v>
      </c>
      <c r="E450" s="87" t="s">
        <v>1385</v>
      </c>
      <c r="F450" s="87" t="s">
        <v>39</v>
      </c>
      <c r="G450" s="84" t="s">
        <v>1410</v>
      </c>
      <c r="H450" s="84"/>
    </row>
    <row r="451" spans="1:8" ht="27.75" x14ac:dyDescent="0.65">
      <c r="A451" s="146" t="s">
        <v>467</v>
      </c>
      <c r="B451" s="146" t="s">
        <v>468</v>
      </c>
      <c r="C451" s="139">
        <f>IFERROR(VLOOKUP(A451,'งบทดลอง รพ.'!$A$2:$C$600,3,0),0)</f>
        <v>0</v>
      </c>
      <c r="E451" s="87" t="s">
        <v>1385</v>
      </c>
      <c r="F451" s="87" t="s">
        <v>39</v>
      </c>
      <c r="G451" s="84" t="s">
        <v>1410</v>
      </c>
      <c r="H451" s="84"/>
    </row>
    <row r="452" spans="1:8" ht="27.75" x14ac:dyDescent="0.65">
      <c r="A452" s="146" t="s">
        <v>469</v>
      </c>
      <c r="B452" s="146" t="s">
        <v>470</v>
      </c>
      <c r="C452" s="139">
        <f>IFERROR(VLOOKUP(A452,'งบทดลอง รพ.'!$A$2:$C$600,3,0),0)</f>
        <v>0</v>
      </c>
      <c r="E452" s="87" t="s">
        <v>1385</v>
      </c>
      <c r="F452" s="87" t="s">
        <v>39</v>
      </c>
      <c r="G452" s="84" t="s">
        <v>1410</v>
      </c>
      <c r="H452" s="84"/>
    </row>
    <row r="453" spans="1:8" ht="27.75" x14ac:dyDescent="0.65">
      <c r="A453" s="146" t="s">
        <v>471</v>
      </c>
      <c r="B453" s="146" t="s">
        <v>472</v>
      </c>
      <c r="C453" s="139">
        <f>IFERROR(VLOOKUP(A453,'งบทดลอง รพ.'!$A$2:$C$600,3,0),0)</f>
        <v>0</v>
      </c>
      <c r="E453" s="87" t="s">
        <v>1385</v>
      </c>
      <c r="F453" s="87" t="s">
        <v>39</v>
      </c>
      <c r="G453" s="84" t="s">
        <v>1410</v>
      </c>
      <c r="H453" s="84"/>
    </row>
    <row r="454" spans="1:8" ht="27.75" x14ac:dyDescent="0.65">
      <c r="A454" s="146" t="s">
        <v>473</v>
      </c>
      <c r="B454" s="146" t="s">
        <v>474</v>
      </c>
      <c r="C454" s="139">
        <f>IFERROR(VLOOKUP(A454,'งบทดลอง รพ.'!$A$2:$C$600,3,0),0)</f>
        <v>0</v>
      </c>
      <c r="E454" s="87" t="s">
        <v>1385</v>
      </c>
      <c r="F454" s="87" t="s">
        <v>39</v>
      </c>
      <c r="G454" s="84" t="s">
        <v>1410</v>
      </c>
      <c r="H454" s="84"/>
    </row>
    <row r="455" spans="1:8" ht="27.75" x14ac:dyDescent="0.65">
      <c r="A455" s="146" t="s">
        <v>475</v>
      </c>
      <c r="B455" s="146" t="s">
        <v>476</v>
      </c>
      <c r="C455" s="139">
        <f>IFERROR(VLOOKUP(A455,'งบทดลอง รพ.'!$A$2:$C$600,3,0),0)</f>
        <v>285552.48</v>
      </c>
      <c r="E455" s="87" t="s">
        <v>1387</v>
      </c>
      <c r="F455" s="87" t="s">
        <v>39</v>
      </c>
      <c r="G455" s="84" t="s">
        <v>1410</v>
      </c>
      <c r="H455" s="84"/>
    </row>
    <row r="456" spans="1:8" ht="27.75" x14ac:dyDescent="0.65">
      <c r="A456" s="146" t="s">
        <v>477</v>
      </c>
      <c r="B456" s="146" t="s">
        <v>478</v>
      </c>
      <c r="C456" s="139">
        <f>IFERROR(VLOOKUP(A456,'งบทดลอง รพ.'!$A$2:$C$600,3,0),0)</f>
        <v>134714.98000000001</v>
      </c>
      <c r="E456" s="87" t="s">
        <v>1387</v>
      </c>
      <c r="F456" s="87" t="s">
        <v>39</v>
      </c>
      <c r="G456" s="84" t="s">
        <v>1410</v>
      </c>
      <c r="H456" s="84"/>
    </row>
    <row r="457" spans="1:8" ht="27.75" x14ac:dyDescent="0.65">
      <c r="A457" s="146" t="s">
        <v>479</v>
      </c>
      <c r="B457" s="146" t="s">
        <v>480</v>
      </c>
      <c r="C457" s="139">
        <f>IFERROR(VLOOKUP(A457,'งบทดลอง รพ.'!$A$2:$C$600,3,0),0)</f>
        <v>351794.06</v>
      </c>
      <c r="E457" s="87" t="s">
        <v>1387</v>
      </c>
      <c r="F457" s="87" t="s">
        <v>39</v>
      </c>
      <c r="G457" s="84" t="s">
        <v>1410</v>
      </c>
      <c r="H457" s="84"/>
    </row>
    <row r="458" spans="1:8" ht="27.75" x14ac:dyDescent="0.65">
      <c r="A458" s="146" t="s">
        <v>481</v>
      </c>
      <c r="B458" s="146" t="s">
        <v>482</v>
      </c>
      <c r="C458" s="139">
        <f>IFERROR(VLOOKUP(A458,'งบทดลอง รพ.'!$A$2:$C$600,3,0),0)</f>
        <v>32013.32</v>
      </c>
      <c r="E458" s="87" t="s">
        <v>1387</v>
      </c>
      <c r="F458" s="87" t="s">
        <v>39</v>
      </c>
      <c r="G458" s="84" t="s">
        <v>1410</v>
      </c>
      <c r="H458" s="84"/>
    </row>
    <row r="459" spans="1:8" ht="27.75" x14ac:dyDescent="0.65">
      <c r="A459" s="146" t="s">
        <v>483</v>
      </c>
      <c r="B459" s="146" t="s">
        <v>484</v>
      </c>
      <c r="C459" s="139">
        <f>IFERROR(VLOOKUP(A459,'งบทดลอง รพ.'!$A$2:$C$600,3,0),0)</f>
        <v>4423.24</v>
      </c>
      <c r="E459" s="87" t="s">
        <v>1387</v>
      </c>
      <c r="F459" s="87" t="s">
        <v>39</v>
      </c>
      <c r="G459" s="84" t="s">
        <v>1410</v>
      </c>
      <c r="H459" s="84"/>
    </row>
    <row r="460" spans="1:8" ht="27.75" x14ac:dyDescent="0.65">
      <c r="A460" s="146" t="s">
        <v>485</v>
      </c>
      <c r="B460" s="146" t="s">
        <v>486</v>
      </c>
      <c r="C460" s="139">
        <f>IFERROR(VLOOKUP(A460,'งบทดลอง รพ.'!$A$2:$C$600,3,0),0)</f>
        <v>7893.43</v>
      </c>
      <c r="E460" s="87" t="s">
        <v>1387</v>
      </c>
      <c r="F460" s="87" t="s">
        <v>39</v>
      </c>
      <c r="G460" s="84" t="s">
        <v>1410</v>
      </c>
      <c r="H460" s="84"/>
    </row>
    <row r="461" spans="1:8" ht="27.75" x14ac:dyDescent="0.65">
      <c r="A461" s="146" t="s">
        <v>487</v>
      </c>
      <c r="B461" s="146" t="s">
        <v>488</v>
      </c>
      <c r="C461" s="139">
        <f>IFERROR(VLOOKUP(A461,'งบทดลอง รพ.'!$A$2:$C$600,3,0),0)</f>
        <v>2220488.83</v>
      </c>
      <c r="E461" s="87" t="s">
        <v>1387</v>
      </c>
      <c r="F461" s="87" t="s">
        <v>39</v>
      </c>
      <c r="G461" s="84" t="s">
        <v>1410</v>
      </c>
      <c r="H461" s="84"/>
    </row>
    <row r="462" spans="1:8" ht="27.75" x14ac:dyDescent="0.65">
      <c r="A462" s="146" t="s">
        <v>489</v>
      </c>
      <c r="B462" s="146" t="s">
        <v>490</v>
      </c>
      <c r="C462" s="139">
        <f>IFERROR(VLOOKUP(A462,'งบทดลอง รพ.'!$A$2:$C$600,3,0),0)</f>
        <v>117236.11</v>
      </c>
      <c r="E462" s="87" t="s">
        <v>1387</v>
      </c>
      <c r="F462" s="87" t="s">
        <v>39</v>
      </c>
      <c r="G462" s="84" t="s">
        <v>1410</v>
      </c>
      <c r="H462" s="84"/>
    </row>
    <row r="463" spans="1:8" ht="27.75" x14ac:dyDescent="0.65">
      <c r="A463" s="146" t="s">
        <v>491</v>
      </c>
      <c r="B463" s="146" t="s">
        <v>492</v>
      </c>
      <c r="C463" s="139">
        <f>IFERROR(VLOOKUP(A463,'งบทดลอง รพ.'!$A$2:$C$600,3,0),0)</f>
        <v>60300.480000000003</v>
      </c>
      <c r="E463" s="87" t="s">
        <v>1387</v>
      </c>
      <c r="F463" s="87" t="s">
        <v>39</v>
      </c>
      <c r="G463" s="84" t="s">
        <v>1410</v>
      </c>
      <c r="H463" s="84"/>
    </row>
    <row r="464" spans="1:8" ht="27.75" x14ac:dyDescent="0.65">
      <c r="A464" s="146" t="s">
        <v>493</v>
      </c>
      <c r="B464" s="146" t="s">
        <v>494</v>
      </c>
      <c r="C464" s="139">
        <f>IFERROR(VLOOKUP(A464,'งบทดลอง รพ.'!$A$2:$C$600,3,0),0)</f>
        <v>0</v>
      </c>
      <c r="E464" s="87" t="s">
        <v>1387</v>
      </c>
      <c r="F464" s="87" t="s">
        <v>39</v>
      </c>
      <c r="G464" s="84" t="s">
        <v>1410</v>
      </c>
      <c r="H464" s="84"/>
    </row>
    <row r="465" spans="1:8" ht="27.75" x14ac:dyDescent="0.65">
      <c r="A465" s="146" t="s">
        <v>495</v>
      </c>
      <c r="B465" s="146" t="s">
        <v>496</v>
      </c>
      <c r="C465" s="139">
        <f>IFERROR(VLOOKUP(A465,'งบทดลอง รพ.'!$A$2:$C$600,3,0),0)</f>
        <v>0</v>
      </c>
      <c r="E465" s="87" t="s">
        <v>1389</v>
      </c>
      <c r="F465" s="87" t="s">
        <v>39</v>
      </c>
      <c r="G465" s="84" t="s">
        <v>1410</v>
      </c>
      <c r="H465" s="84"/>
    </row>
    <row r="466" spans="1:8" ht="27.75" x14ac:dyDescent="0.65">
      <c r="A466" s="143" t="s">
        <v>1178</v>
      </c>
      <c r="B466" s="143" t="s">
        <v>1179</v>
      </c>
      <c r="C466" s="139">
        <f>IFERROR(VLOOKUP(A466,'งบทดลอง รพ.'!$A$2:$C$600,3,0),0)</f>
        <v>0</v>
      </c>
      <c r="E466" s="87" t="s">
        <v>1389</v>
      </c>
      <c r="F466" s="87" t="s">
        <v>39</v>
      </c>
      <c r="G466" s="84" t="s">
        <v>1408</v>
      </c>
      <c r="H466" s="84"/>
    </row>
    <row r="467" spans="1:8" ht="27.75" x14ac:dyDescent="0.65">
      <c r="A467" s="146" t="s">
        <v>497</v>
      </c>
      <c r="B467" s="146" t="s">
        <v>498</v>
      </c>
      <c r="C467" s="139">
        <f>IFERROR(VLOOKUP(A467,'งบทดลอง รพ.'!$A$2:$C$600,3,0),0)</f>
        <v>0</v>
      </c>
      <c r="E467" s="87" t="s">
        <v>1389</v>
      </c>
      <c r="F467" s="87" t="s">
        <v>39</v>
      </c>
      <c r="G467" s="84" t="s">
        <v>1410</v>
      </c>
      <c r="H467" s="84"/>
    </row>
    <row r="468" spans="1:8" ht="27.75" x14ac:dyDescent="0.65">
      <c r="A468" s="146" t="s">
        <v>499</v>
      </c>
      <c r="B468" s="146" t="s">
        <v>500</v>
      </c>
      <c r="C468" s="139">
        <f>IFERROR(VLOOKUP(A468,'งบทดลอง รพ.'!$A$2:$C$600,3,0),0)</f>
        <v>0</v>
      </c>
      <c r="E468" s="87" t="s">
        <v>1385</v>
      </c>
      <c r="F468" s="87" t="s">
        <v>39</v>
      </c>
      <c r="G468" s="84" t="s">
        <v>1410</v>
      </c>
      <c r="H468" s="84"/>
    </row>
    <row r="469" spans="1:8" ht="27.75" x14ac:dyDescent="0.65">
      <c r="A469" s="146" t="s">
        <v>501</v>
      </c>
      <c r="B469" s="146" t="s">
        <v>502</v>
      </c>
      <c r="C469" s="139">
        <f>IFERROR(VLOOKUP(A469,'งบทดลอง รพ.'!$A$2:$C$600,3,0),0)</f>
        <v>0</v>
      </c>
      <c r="E469" s="87" t="s">
        <v>1385</v>
      </c>
      <c r="F469" s="87" t="s">
        <v>39</v>
      </c>
      <c r="G469" s="84" t="s">
        <v>1410</v>
      </c>
      <c r="H469" s="84"/>
    </row>
    <row r="470" spans="1:8" ht="27.75" x14ac:dyDescent="0.65">
      <c r="A470" s="144" t="s">
        <v>1180</v>
      </c>
      <c r="B470" s="144" t="s">
        <v>1181</v>
      </c>
      <c r="C470" s="139">
        <f>IFERROR(VLOOKUP(A470,'งบทดลอง รพ.'!$A$2:$C$600,3,0),0)</f>
        <v>0</v>
      </c>
      <c r="E470" s="87" t="s">
        <v>1397</v>
      </c>
      <c r="F470" s="87" t="s">
        <v>41</v>
      </c>
      <c r="G470" s="84" t="s">
        <v>1408</v>
      </c>
      <c r="H470" s="84"/>
    </row>
    <row r="471" spans="1:8" ht="27.75" x14ac:dyDescent="0.65">
      <c r="A471" s="144" t="s">
        <v>1182</v>
      </c>
      <c r="B471" s="144" t="s">
        <v>1183</v>
      </c>
      <c r="C471" s="139">
        <f>IFERROR(VLOOKUP(A471,'งบทดลอง รพ.'!$A$2:$C$600,3,0),0)</f>
        <v>0</v>
      </c>
      <c r="E471" s="87" t="s">
        <v>1397</v>
      </c>
      <c r="F471" s="87" t="s">
        <v>41</v>
      </c>
      <c r="G471" s="84" t="s">
        <v>1408</v>
      </c>
      <c r="H471" s="84"/>
    </row>
    <row r="472" spans="1:8" ht="27.75" x14ac:dyDescent="0.65">
      <c r="A472" s="144" t="s">
        <v>1184</v>
      </c>
      <c r="B472" s="144" t="s">
        <v>1185</v>
      </c>
      <c r="C472" s="139">
        <f>IFERROR(VLOOKUP(A472,'งบทดลอง รพ.'!$A$2:$C$600,3,0),0)</f>
        <v>0</v>
      </c>
      <c r="E472" s="87" t="s">
        <v>1397</v>
      </c>
      <c r="F472" s="87" t="s">
        <v>41</v>
      </c>
      <c r="G472" s="84" t="s">
        <v>1408</v>
      </c>
      <c r="H472" s="84"/>
    </row>
    <row r="473" spans="1:8" ht="27.75" x14ac:dyDescent="0.65">
      <c r="A473" s="144" t="s">
        <v>1186</v>
      </c>
      <c r="B473" s="144" t="s">
        <v>1187</v>
      </c>
      <c r="C473" s="139">
        <f>IFERROR(VLOOKUP(A473,'งบทดลอง รพ.'!$A$2:$C$600,3,0),0)</f>
        <v>0</v>
      </c>
      <c r="E473" s="87" t="s">
        <v>1397</v>
      </c>
      <c r="F473" s="87" t="s">
        <v>41</v>
      </c>
      <c r="G473" s="84" t="s">
        <v>1408</v>
      </c>
      <c r="H473" s="84"/>
    </row>
    <row r="474" spans="1:8" ht="27.75" x14ac:dyDescent="0.65">
      <c r="A474" s="144" t="s">
        <v>1188</v>
      </c>
      <c r="B474" s="144" t="s">
        <v>1189</v>
      </c>
      <c r="C474" s="139">
        <f>IFERROR(VLOOKUP(A474,'งบทดลอง รพ.'!$A$2:$C$600,3,0),0)</f>
        <v>0</v>
      </c>
      <c r="E474" s="87" t="s">
        <v>1397</v>
      </c>
      <c r="F474" s="87" t="s">
        <v>41</v>
      </c>
      <c r="G474" s="84" t="s">
        <v>1408</v>
      </c>
      <c r="H474" s="84"/>
    </row>
    <row r="475" spans="1:8" ht="27.75" x14ac:dyDescent="0.65">
      <c r="A475" s="147" t="s">
        <v>521</v>
      </c>
      <c r="B475" s="147" t="s">
        <v>522</v>
      </c>
      <c r="C475" s="139">
        <f>IFERROR(VLOOKUP(A475,'งบทดลอง รพ.'!$A$2:$C$600,3,0),0)</f>
        <v>0</v>
      </c>
      <c r="E475" s="87" t="s">
        <v>1397</v>
      </c>
      <c r="F475" s="87" t="s">
        <v>41</v>
      </c>
      <c r="G475" s="84" t="s">
        <v>1410</v>
      </c>
      <c r="H475" s="84"/>
    </row>
    <row r="476" spans="1:8" ht="27.75" x14ac:dyDescent="0.65">
      <c r="A476" s="147" t="s">
        <v>523</v>
      </c>
      <c r="B476" s="147" t="s">
        <v>524</v>
      </c>
      <c r="C476" s="139">
        <f>IFERROR(VLOOKUP(A476,'งบทดลอง รพ.'!$A$2:$C$600,3,0),0)</f>
        <v>0</v>
      </c>
      <c r="E476" s="87" t="s">
        <v>1397</v>
      </c>
      <c r="F476" s="87" t="s">
        <v>41</v>
      </c>
      <c r="G476" s="84" t="s">
        <v>1410</v>
      </c>
      <c r="H476" s="84"/>
    </row>
    <row r="477" spans="1:8" ht="27.75" x14ac:dyDescent="0.65">
      <c r="A477" s="147" t="s">
        <v>980</v>
      </c>
      <c r="B477" s="147" t="s">
        <v>981</v>
      </c>
      <c r="C477" s="139">
        <f>IFERROR(VLOOKUP(A477,'งบทดลอง รพ.'!$A$2:$C$600,3,0),0)</f>
        <v>0</v>
      </c>
      <c r="E477" s="87" t="s">
        <v>1397</v>
      </c>
      <c r="F477" s="87" t="s">
        <v>41</v>
      </c>
      <c r="G477" s="84" t="s">
        <v>1410</v>
      </c>
      <c r="H477" s="84"/>
    </row>
    <row r="478" spans="1:8" ht="27.75" x14ac:dyDescent="0.65">
      <c r="A478" s="147" t="s">
        <v>525</v>
      </c>
      <c r="B478" s="147" t="s">
        <v>1514</v>
      </c>
      <c r="C478" s="139">
        <f>IFERROR(VLOOKUP(A478,'งบทดลอง รพ.'!$A$2:$C$600,3,0),0)</f>
        <v>0</v>
      </c>
      <c r="E478" s="87" t="s">
        <v>1399</v>
      </c>
      <c r="F478" s="87" t="s">
        <v>734</v>
      </c>
      <c r="G478" s="84" t="s">
        <v>1410</v>
      </c>
      <c r="H478" s="84"/>
    </row>
    <row r="479" spans="1:8" ht="27.75" x14ac:dyDescent="0.65">
      <c r="A479" s="144" t="s">
        <v>1190</v>
      </c>
      <c r="B479" s="144" t="s">
        <v>1191</v>
      </c>
      <c r="C479" s="139">
        <f>IFERROR(VLOOKUP(A479,'งบทดลอง รพ.'!$A$2:$C$600,3,0),0)</f>
        <v>0</v>
      </c>
      <c r="E479" s="87" t="s">
        <v>1399</v>
      </c>
      <c r="F479" s="87" t="s">
        <v>734</v>
      </c>
      <c r="G479" s="84" t="s">
        <v>1408</v>
      </c>
      <c r="H479" s="84"/>
    </row>
    <row r="480" spans="1:8" ht="27.75" x14ac:dyDescent="0.65">
      <c r="A480" s="147" t="s">
        <v>526</v>
      </c>
      <c r="B480" s="147" t="s">
        <v>527</v>
      </c>
      <c r="C480" s="139">
        <f>IFERROR(VLOOKUP(A480,'งบทดลอง รพ.'!$A$2:$C$600,3,0),0)</f>
        <v>0</v>
      </c>
      <c r="E480" s="87" t="s">
        <v>1399</v>
      </c>
      <c r="F480" s="87" t="s">
        <v>734</v>
      </c>
      <c r="G480" s="84" t="s">
        <v>1410</v>
      </c>
      <c r="H480" s="84"/>
    </row>
    <row r="481" spans="1:8" ht="27.75" x14ac:dyDescent="0.65">
      <c r="A481" s="147" t="s">
        <v>528</v>
      </c>
      <c r="B481" s="147" t="s">
        <v>529</v>
      </c>
      <c r="C481" s="139">
        <f>IFERROR(VLOOKUP(A481,'งบทดลอง รพ.'!$A$2:$C$600,3,0),0)</f>
        <v>0</v>
      </c>
      <c r="E481" s="87" t="s">
        <v>1399</v>
      </c>
      <c r="F481" s="87" t="s">
        <v>734</v>
      </c>
      <c r="G481" s="84" t="s">
        <v>1410</v>
      </c>
      <c r="H481" s="84"/>
    </row>
    <row r="482" spans="1:8" ht="27.75" x14ac:dyDescent="0.65">
      <c r="A482" s="144" t="s">
        <v>1192</v>
      </c>
      <c r="B482" s="144" t="s">
        <v>1193</v>
      </c>
      <c r="C482" s="139">
        <f>IFERROR(VLOOKUP(A482,'งบทดลอง รพ.'!$A$2:$C$600,3,0),0)</f>
        <v>0</v>
      </c>
      <c r="E482" s="87" t="s">
        <v>1399</v>
      </c>
      <c r="F482" s="87" t="s">
        <v>734</v>
      </c>
      <c r="G482" s="84" t="s">
        <v>1408</v>
      </c>
      <c r="H482" s="84"/>
    </row>
    <row r="483" spans="1:8" ht="27.75" x14ac:dyDescent="0.65">
      <c r="A483" s="144" t="s">
        <v>1194</v>
      </c>
      <c r="B483" s="144" t="s">
        <v>1195</v>
      </c>
      <c r="C483" s="139">
        <f>IFERROR(VLOOKUP(A483,'งบทดลอง รพ.'!$A$2:$C$600,3,0),0)</f>
        <v>0</v>
      </c>
      <c r="E483" s="87" t="s">
        <v>1399</v>
      </c>
      <c r="F483" s="87" t="s">
        <v>734</v>
      </c>
      <c r="G483" s="84" t="s">
        <v>1408</v>
      </c>
      <c r="H483" s="84"/>
    </row>
    <row r="484" spans="1:8" ht="27.75" x14ac:dyDescent="0.65">
      <c r="A484" s="144" t="s">
        <v>1196</v>
      </c>
      <c r="B484" s="144" t="s">
        <v>1197</v>
      </c>
      <c r="C484" s="139">
        <f>IFERROR(VLOOKUP(A484,'งบทดลอง รพ.'!$A$2:$C$600,3,0),0)</f>
        <v>0</v>
      </c>
      <c r="E484" s="87" t="s">
        <v>1399</v>
      </c>
      <c r="F484" s="87" t="s">
        <v>734</v>
      </c>
      <c r="G484" s="84" t="s">
        <v>1408</v>
      </c>
      <c r="H484" s="84"/>
    </row>
    <row r="485" spans="1:8" ht="27.75" x14ac:dyDescent="0.65">
      <c r="A485" s="144" t="s">
        <v>1198</v>
      </c>
      <c r="B485" s="144" t="s">
        <v>1199</v>
      </c>
      <c r="C485" s="139">
        <f>IFERROR(VLOOKUP(A485,'งบทดลอง รพ.'!$A$2:$C$600,3,0),0)</f>
        <v>0</v>
      </c>
      <c r="E485" s="87" t="s">
        <v>1399</v>
      </c>
      <c r="F485" s="87" t="s">
        <v>734</v>
      </c>
      <c r="G485" s="84" t="s">
        <v>1408</v>
      </c>
      <c r="H485" s="84"/>
    </row>
    <row r="486" spans="1:8" ht="27.75" x14ac:dyDescent="0.65">
      <c r="A486" s="144" t="s">
        <v>1200</v>
      </c>
      <c r="B486" s="144" t="s">
        <v>1201</v>
      </c>
      <c r="C486" s="139">
        <f>IFERROR(VLOOKUP(A486,'งบทดลอง รพ.'!$A$2:$C$600,3,0),0)</f>
        <v>0</v>
      </c>
      <c r="E486" s="87" t="s">
        <v>1399</v>
      </c>
      <c r="F486" s="87" t="s">
        <v>734</v>
      </c>
      <c r="G486" s="84" t="s">
        <v>1408</v>
      </c>
      <c r="H486" s="84"/>
    </row>
    <row r="487" spans="1:8" ht="27.75" x14ac:dyDescent="0.65">
      <c r="A487" s="144" t="s">
        <v>1202</v>
      </c>
      <c r="B487" s="144" t="s">
        <v>1203</v>
      </c>
      <c r="C487" s="139">
        <f>IFERROR(VLOOKUP(A487,'งบทดลอง รพ.'!$A$2:$C$600,3,0),0)</f>
        <v>0</v>
      </c>
      <c r="E487" s="87" t="s">
        <v>1399</v>
      </c>
      <c r="F487" s="87" t="s">
        <v>734</v>
      </c>
      <c r="G487" s="84" t="s">
        <v>1408</v>
      </c>
      <c r="H487" s="84"/>
    </row>
    <row r="488" spans="1:8" ht="27.75" x14ac:dyDescent="0.65">
      <c r="A488" s="144" t="s">
        <v>1204</v>
      </c>
      <c r="B488" s="144" t="s">
        <v>1205</v>
      </c>
      <c r="C488" s="139">
        <f>IFERROR(VLOOKUP(A488,'งบทดลอง รพ.'!$A$2:$C$600,3,0),0)</f>
        <v>0</v>
      </c>
      <c r="E488" s="87" t="s">
        <v>1399</v>
      </c>
      <c r="F488" s="87" t="s">
        <v>734</v>
      </c>
      <c r="G488" s="84" t="s">
        <v>1408</v>
      </c>
      <c r="H488" s="84"/>
    </row>
    <row r="489" spans="1:8" ht="27.75" x14ac:dyDescent="0.65">
      <c r="A489" s="147" t="s">
        <v>530</v>
      </c>
      <c r="B489" s="147" t="s">
        <v>1515</v>
      </c>
      <c r="C489" s="139">
        <f>IFERROR(VLOOKUP(A489,'งบทดลอง รพ.'!$A$2:$C$600,3,0),0)</f>
        <v>0</v>
      </c>
      <c r="E489" s="87" t="s">
        <v>1399</v>
      </c>
      <c r="F489" s="87" t="s">
        <v>734</v>
      </c>
      <c r="G489" s="84" t="s">
        <v>1410</v>
      </c>
      <c r="H489" s="84"/>
    </row>
    <row r="490" spans="1:8" ht="27.75" x14ac:dyDescent="0.65">
      <c r="A490" s="147" t="s">
        <v>531</v>
      </c>
      <c r="B490" s="147" t="s">
        <v>1516</v>
      </c>
      <c r="C490" s="139">
        <f>IFERROR(VLOOKUP(A490,'งบทดลอง รพ.'!$A$2:$C$600,3,0),0)</f>
        <v>0</v>
      </c>
      <c r="E490" s="87" t="s">
        <v>1399</v>
      </c>
      <c r="F490" s="87" t="s">
        <v>734</v>
      </c>
      <c r="G490" s="84" t="s">
        <v>1410</v>
      </c>
      <c r="H490" s="84"/>
    </row>
    <row r="491" spans="1:8" ht="27.75" x14ac:dyDescent="0.65">
      <c r="A491" s="147" t="s">
        <v>982</v>
      </c>
      <c r="B491" s="147" t="s">
        <v>983</v>
      </c>
      <c r="C491" s="139">
        <f>IFERROR(VLOOKUP(A491,'งบทดลอง รพ.'!$A$2:$C$600,3,0),0)</f>
        <v>0</v>
      </c>
      <c r="E491" s="87" t="s">
        <v>1399</v>
      </c>
      <c r="F491" s="87" t="s">
        <v>734</v>
      </c>
      <c r="G491" s="84" t="s">
        <v>1410</v>
      </c>
      <c r="H491" s="84"/>
    </row>
    <row r="492" spans="1:8" ht="27.75" x14ac:dyDescent="0.65">
      <c r="A492" s="147" t="s">
        <v>532</v>
      </c>
      <c r="B492" s="147" t="s">
        <v>1517</v>
      </c>
      <c r="C492" s="139">
        <f>IFERROR(VLOOKUP(A492,'งบทดลอง รพ.'!$A$2:$C$600,3,0),0)</f>
        <v>0</v>
      </c>
      <c r="E492" s="87" t="s">
        <v>1399</v>
      </c>
      <c r="F492" s="87" t="s">
        <v>734</v>
      </c>
      <c r="G492" s="84" t="s">
        <v>1410</v>
      </c>
      <c r="H492" s="84"/>
    </row>
    <row r="493" spans="1:8" ht="27.75" x14ac:dyDescent="0.65">
      <c r="A493" s="147" t="s">
        <v>533</v>
      </c>
      <c r="B493" s="147" t="s">
        <v>1518</v>
      </c>
      <c r="C493" s="139">
        <f>IFERROR(VLOOKUP(A493,'งบทดลอง รพ.'!$A$2:$C$600,3,0),0)</f>
        <v>0</v>
      </c>
      <c r="E493" s="87" t="s">
        <v>1399</v>
      </c>
      <c r="F493" s="87" t="s">
        <v>734</v>
      </c>
      <c r="G493" s="84" t="s">
        <v>1410</v>
      </c>
      <c r="H493" s="84"/>
    </row>
    <row r="494" spans="1:8" ht="27.75" x14ac:dyDescent="0.65">
      <c r="A494" s="144" t="s">
        <v>1206</v>
      </c>
      <c r="B494" s="144" t="s">
        <v>1207</v>
      </c>
      <c r="C494" s="139">
        <f>IFERROR(VLOOKUP(A494,'งบทดลอง รพ.'!$A$2:$C$600,3,0),0)</f>
        <v>0</v>
      </c>
      <c r="E494" s="87" t="s">
        <v>1399</v>
      </c>
      <c r="F494" s="87" t="s">
        <v>734</v>
      </c>
      <c r="G494" s="84" t="s">
        <v>1408</v>
      </c>
      <c r="H494" s="84"/>
    </row>
    <row r="495" spans="1:8" ht="27.75" x14ac:dyDescent="0.65">
      <c r="A495" s="147" t="s">
        <v>534</v>
      </c>
      <c r="B495" s="147" t="s">
        <v>1519</v>
      </c>
      <c r="C495" s="139">
        <f>IFERROR(VLOOKUP(A495,'งบทดลอง รพ.'!$A$2:$C$600,3,0),0)</f>
        <v>0</v>
      </c>
      <c r="E495" s="87" t="s">
        <v>1399</v>
      </c>
      <c r="F495" s="87" t="s">
        <v>734</v>
      </c>
      <c r="G495" s="84" t="s">
        <v>1410</v>
      </c>
      <c r="H495" s="84"/>
    </row>
    <row r="496" spans="1:8" ht="27.75" x14ac:dyDescent="0.65">
      <c r="A496" s="144" t="s">
        <v>1208</v>
      </c>
      <c r="B496" s="144" t="s">
        <v>1209</v>
      </c>
      <c r="C496" s="139">
        <f>IFERROR(VLOOKUP(A496,'งบทดลอง รพ.'!$A$2:$C$600,3,0),0)</f>
        <v>0</v>
      </c>
      <c r="E496" s="87" t="s">
        <v>1399</v>
      </c>
      <c r="F496" s="87" t="s">
        <v>734</v>
      </c>
      <c r="G496" s="84" t="s">
        <v>1408</v>
      </c>
      <c r="H496" s="84"/>
    </row>
    <row r="497" spans="1:8" ht="27.75" x14ac:dyDescent="0.65">
      <c r="A497" s="147" t="s">
        <v>535</v>
      </c>
      <c r="B497" s="147" t="s">
        <v>1520</v>
      </c>
      <c r="C497" s="139">
        <f>IFERROR(VLOOKUP(A497,'งบทดลอง รพ.'!$A$2:$C$600,3,0),0)</f>
        <v>0</v>
      </c>
      <c r="E497" s="87" t="s">
        <v>1399</v>
      </c>
      <c r="F497" s="87" t="s">
        <v>734</v>
      </c>
      <c r="G497" s="84" t="s">
        <v>1410</v>
      </c>
      <c r="H497" s="84"/>
    </row>
    <row r="498" spans="1:8" ht="27.75" x14ac:dyDescent="0.65">
      <c r="A498" s="147" t="s">
        <v>536</v>
      </c>
      <c r="B498" s="147" t="s">
        <v>1521</v>
      </c>
      <c r="C498" s="139">
        <f>IFERROR(VLOOKUP(A498,'งบทดลอง รพ.'!$A$2:$C$600,3,0),0)</f>
        <v>0</v>
      </c>
      <c r="E498" s="87" t="s">
        <v>1399</v>
      </c>
      <c r="F498" s="87" t="s">
        <v>734</v>
      </c>
      <c r="G498" s="84" t="s">
        <v>1410</v>
      </c>
      <c r="H498" s="84"/>
    </row>
    <row r="499" spans="1:8" ht="27.75" x14ac:dyDescent="0.65">
      <c r="A499" s="147" t="s">
        <v>537</v>
      </c>
      <c r="B499" s="147" t="s">
        <v>1522</v>
      </c>
      <c r="C499" s="139">
        <f>IFERROR(VLOOKUP(A499,'งบทดลอง รพ.'!$A$2:$C$600,3,0),0)</f>
        <v>0</v>
      </c>
      <c r="E499" s="87" t="s">
        <v>1399</v>
      </c>
      <c r="F499" s="87" t="s">
        <v>734</v>
      </c>
      <c r="G499" s="84" t="s">
        <v>1410</v>
      </c>
      <c r="H499" s="84"/>
    </row>
    <row r="500" spans="1:8" ht="27.75" x14ac:dyDescent="0.65">
      <c r="A500" s="147" t="s">
        <v>538</v>
      </c>
      <c r="B500" s="147" t="s">
        <v>1523</v>
      </c>
      <c r="C500" s="139">
        <f>IFERROR(VLOOKUP(A500,'งบทดลอง รพ.'!$A$2:$C$600,3,0),0)</f>
        <v>0</v>
      </c>
      <c r="E500" s="87" t="s">
        <v>1399</v>
      </c>
      <c r="F500" s="87" t="s">
        <v>734</v>
      </c>
      <c r="G500" s="84" t="s">
        <v>1410</v>
      </c>
      <c r="H500" s="84"/>
    </row>
    <row r="501" spans="1:8" ht="27.75" x14ac:dyDescent="0.65">
      <c r="A501" s="144" t="s">
        <v>1210</v>
      </c>
      <c r="B501" s="144" t="s">
        <v>1211</v>
      </c>
      <c r="C501" s="139">
        <f>IFERROR(VLOOKUP(A501,'งบทดลอง รพ.'!$A$2:$C$600,3,0),0)</f>
        <v>0</v>
      </c>
      <c r="E501" s="87" t="s">
        <v>1399</v>
      </c>
      <c r="F501" s="87" t="s">
        <v>734</v>
      </c>
      <c r="G501" s="84" t="s">
        <v>1408</v>
      </c>
      <c r="H501" s="84"/>
    </row>
    <row r="502" spans="1:8" ht="27.75" x14ac:dyDescent="0.65">
      <c r="A502" s="144" t="s">
        <v>1212</v>
      </c>
      <c r="B502" s="144" t="s">
        <v>1213</v>
      </c>
      <c r="C502" s="139">
        <f>IFERROR(VLOOKUP(A502,'งบทดลอง รพ.'!$A$2:$C$600,3,0),0)</f>
        <v>0</v>
      </c>
      <c r="E502" s="87" t="s">
        <v>1399</v>
      </c>
      <c r="F502" s="87" t="s">
        <v>734</v>
      </c>
      <c r="G502" s="84" t="s">
        <v>1408</v>
      </c>
      <c r="H502" s="84"/>
    </row>
    <row r="503" spans="1:8" ht="27.75" x14ac:dyDescent="0.65">
      <c r="A503" s="144" t="s">
        <v>1214</v>
      </c>
      <c r="B503" s="144" t="s">
        <v>1215</v>
      </c>
      <c r="C503" s="139">
        <f>IFERROR(VLOOKUP(A503,'งบทดลอง รพ.'!$A$2:$C$600,3,0),0)</f>
        <v>0</v>
      </c>
      <c r="E503" s="87" t="s">
        <v>1399</v>
      </c>
      <c r="F503" s="87" t="s">
        <v>734</v>
      </c>
      <c r="G503" s="84" t="s">
        <v>1408</v>
      </c>
      <c r="H503" s="84"/>
    </row>
    <row r="504" spans="1:8" ht="27.75" x14ac:dyDescent="0.65">
      <c r="A504" s="144" t="s">
        <v>1216</v>
      </c>
      <c r="B504" s="144" t="s">
        <v>1217</v>
      </c>
      <c r="C504" s="139">
        <f>IFERROR(VLOOKUP(A504,'งบทดลอง รพ.'!$A$2:$C$600,3,0),0)</f>
        <v>0</v>
      </c>
      <c r="E504" s="87" t="s">
        <v>1399</v>
      </c>
      <c r="F504" s="87" t="s">
        <v>734</v>
      </c>
      <c r="G504" s="84" t="s">
        <v>1408</v>
      </c>
      <c r="H504" s="84"/>
    </row>
    <row r="505" spans="1:8" ht="27.75" x14ac:dyDescent="0.65">
      <c r="A505" s="144" t="s">
        <v>1218</v>
      </c>
      <c r="B505" s="144" t="s">
        <v>1219</v>
      </c>
      <c r="C505" s="139">
        <f>IFERROR(VLOOKUP(A505,'งบทดลอง รพ.'!$A$2:$C$600,3,0),0)</f>
        <v>0</v>
      </c>
      <c r="E505" s="87" t="s">
        <v>1399</v>
      </c>
      <c r="F505" s="87" t="s">
        <v>734</v>
      </c>
      <c r="G505" s="84" t="s">
        <v>1408</v>
      </c>
      <c r="H505" s="84"/>
    </row>
    <row r="506" spans="1:8" ht="27.75" x14ac:dyDescent="0.65">
      <c r="A506" s="144" t="s">
        <v>1220</v>
      </c>
      <c r="B506" s="144" t="s">
        <v>1221</v>
      </c>
      <c r="C506" s="139">
        <f>IFERROR(VLOOKUP(A506,'งบทดลอง รพ.'!$A$2:$C$600,3,0),0)</f>
        <v>0</v>
      </c>
      <c r="E506" s="87" t="s">
        <v>1399</v>
      </c>
      <c r="F506" s="87" t="s">
        <v>734</v>
      </c>
      <c r="G506" s="84" t="s">
        <v>1408</v>
      </c>
      <c r="H506" s="84"/>
    </row>
    <row r="507" spans="1:8" ht="27.75" x14ac:dyDescent="0.65">
      <c r="A507" s="147" t="s">
        <v>539</v>
      </c>
      <c r="B507" s="147" t="s">
        <v>1524</v>
      </c>
      <c r="C507" s="139">
        <f>IFERROR(VLOOKUP(A507,'งบทดลอง รพ.'!$A$2:$C$600,3,0),0)</f>
        <v>0</v>
      </c>
      <c r="E507" s="87" t="s">
        <v>1399</v>
      </c>
      <c r="F507" s="87" t="s">
        <v>734</v>
      </c>
      <c r="G507" s="84" t="s">
        <v>1410</v>
      </c>
      <c r="H507" s="84"/>
    </row>
    <row r="508" spans="1:8" ht="27.75" x14ac:dyDescent="0.65">
      <c r="A508" s="144" t="s">
        <v>1222</v>
      </c>
      <c r="B508" s="144" t="s">
        <v>1223</v>
      </c>
      <c r="C508" s="139">
        <f>IFERROR(VLOOKUP(A508,'งบทดลอง รพ.'!$A$2:$C$600,3,0),0)</f>
        <v>0</v>
      </c>
      <c r="E508" s="87" t="s">
        <v>1399</v>
      </c>
      <c r="F508" s="87" t="s">
        <v>734</v>
      </c>
      <c r="G508" s="84" t="s">
        <v>1408</v>
      </c>
      <c r="H508" s="84"/>
    </row>
    <row r="509" spans="1:8" ht="27.75" x14ac:dyDescent="0.65">
      <c r="A509" s="144" t="s">
        <v>1224</v>
      </c>
      <c r="B509" s="144" t="s">
        <v>1225</v>
      </c>
      <c r="C509" s="139">
        <f>IFERROR(VLOOKUP(A509,'งบทดลอง รพ.'!$A$2:$C$600,3,0),0)</f>
        <v>0</v>
      </c>
      <c r="E509" s="87" t="s">
        <v>1399</v>
      </c>
      <c r="F509" s="87" t="s">
        <v>734</v>
      </c>
      <c r="G509" s="84" t="s">
        <v>1408</v>
      </c>
      <c r="H509" s="84"/>
    </row>
    <row r="510" spans="1:8" ht="27.75" x14ac:dyDescent="0.65">
      <c r="A510" s="147" t="s">
        <v>540</v>
      </c>
      <c r="B510" s="147" t="s">
        <v>1525</v>
      </c>
      <c r="C510" s="139">
        <f>IFERROR(VLOOKUP(A510,'งบทดลอง รพ.'!$A$2:$C$600,3,0),0)</f>
        <v>0</v>
      </c>
      <c r="E510" s="87" t="s">
        <v>1399</v>
      </c>
      <c r="F510" s="87" t="s">
        <v>734</v>
      </c>
      <c r="G510" s="84" t="s">
        <v>1410</v>
      </c>
      <c r="H510" s="84"/>
    </row>
    <row r="511" spans="1:8" ht="27.75" x14ac:dyDescent="0.65">
      <c r="A511" s="147" t="s">
        <v>541</v>
      </c>
      <c r="B511" s="147" t="s">
        <v>1526</v>
      </c>
      <c r="C511" s="139">
        <f>IFERROR(VLOOKUP(A511,'งบทดลอง รพ.'!$A$2:$C$600,3,0),0)</f>
        <v>0</v>
      </c>
      <c r="E511" s="87" t="s">
        <v>1399</v>
      </c>
      <c r="F511" s="87" t="s">
        <v>734</v>
      </c>
      <c r="G511" s="84" t="s">
        <v>1410</v>
      </c>
      <c r="H511" s="84"/>
    </row>
    <row r="512" spans="1:8" ht="27.75" x14ac:dyDescent="0.65">
      <c r="A512" s="147" t="s">
        <v>542</v>
      </c>
      <c r="B512" s="147" t="s">
        <v>543</v>
      </c>
      <c r="C512" s="139">
        <f>IFERROR(VLOOKUP(A512,'งบทดลอง รพ.'!$A$2:$C$600,3,0),0)</f>
        <v>0</v>
      </c>
      <c r="E512" s="87" t="s">
        <v>1399</v>
      </c>
      <c r="F512" s="87" t="s">
        <v>734</v>
      </c>
      <c r="G512" s="84" t="s">
        <v>1410</v>
      </c>
      <c r="H512" s="84"/>
    </row>
    <row r="513" spans="1:8" ht="27.75" x14ac:dyDescent="0.65">
      <c r="A513" s="144" t="s">
        <v>1226</v>
      </c>
      <c r="B513" s="144" t="s">
        <v>1227</v>
      </c>
      <c r="C513" s="139">
        <f>IFERROR(VLOOKUP(A513,'งบทดลอง รพ.'!$A$2:$C$600,3,0),0)</f>
        <v>0</v>
      </c>
      <c r="E513" s="87" t="s">
        <v>1399</v>
      </c>
      <c r="F513" s="87" t="s">
        <v>734</v>
      </c>
      <c r="G513" s="84" t="s">
        <v>1408</v>
      </c>
      <c r="H513" s="84"/>
    </row>
    <row r="514" spans="1:8" ht="27.75" x14ac:dyDescent="0.65">
      <c r="A514" s="147" t="s">
        <v>544</v>
      </c>
      <c r="B514" s="147" t="s">
        <v>545</v>
      </c>
      <c r="C514" s="139">
        <f>IFERROR(VLOOKUP(A514,'งบทดลอง รพ.'!$A$2:$C$600,3,0),0)</f>
        <v>0</v>
      </c>
      <c r="E514" s="87" t="s">
        <v>1399</v>
      </c>
      <c r="F514" s="87" t="s">
        <v>734</v>
      </c>
      <c r="G514" s="84" t="s">
        <v>1410</v>
      </c>
      <c r="H514" s="84"/>
    </row>
    <row r="515" spans="1:8" ht="27.75" x14ac:dyDescent="0.65">
      <c r="A515" s="144" t="s">
        <v>1228</v>
      </c>
      <c r="B515" s="144" t="s">
        <v>1229</v>
      </c>
      <c r="C515" s="139">
        <f>IFERROR(VLOOKUP(A515,'งบทดลอง รพ.'!$A$2:$C$600,3,0),0)</f>
        <v>0</v>
      </c>
      <c r="E515" s="87" t="s">
        <v>1399</v>
      </c>
      <c r="F515" s="87" t="s">
        <v>734</v>
      </c>
      <c r="G515" s="84" t="s">
        <v>1408</v>
      </c>
      <c r="H515" s="84"/>
    </row>
    <row r="516" spans="1:8" ht="27.75" x14ac:dyDescent="0.65">
      <c r="A516" s="144" t="s">
        <v>1230</v>
      </c>
      <c r="B516" s="144" t="s">
        <v>1231</v>
      </c>
      <c r="C516" s="139">
        <f>IFERROR(VLOOKUP(A516,'งบทดลอง รพ.'!$A$2:$C$600,3,0),0)</f>
        <v>0</v>
      </c>
      <c r="E516" s="87" t="s">
        <v>1399</v>
      </c>
      <c r="F516" s="87" t="s">
        <v>734</v>
      </c>
      <c r="G516" s="84" t="s">
        <v>1408</v>
      </c>
      <c r="H516" s="84"/>
    </row>
    <row r="517" spans="1:8" ht="27.75" x14ac:dyDescent="0.65">
      <c r="A517" s="144" t="s">
        <v>1232</v>
      </c>
      <c r="B517" s="144" t="s">
        <v>1233</v>
      </c>
      <c r="C517" s="139">
        <f>IFERROR(VLOOKUP(A517,'งบทดลอง รพ.'!$A$2:$C$600,3,0),0)</f>
        <v>0</v>
      </c>
      <c r="E517" s="87" t="s">
        <v>1399</v>
      </c>
      <c r="F517" s="87" t="s">
        <v>734</v>
      </c>
      <c r="G517" s="84" t="s">
        <v>1408</v>
      </c>
      <c r="H517" s="84"/>
    </row>
    <row r="518" spans="1:8" ht="27.75" x14ac:dyDescent="0.65">
      <c r="A518" s="144" t="s">
        <v>1234</v>
      </c>
      <c r="B518" s="144" t="s">
        <v>1235</v>
      </c>
      <c r="C518" s="139">
        <f>IFERROR(VLOOKUP(A518,'งบทดลอง รพ.'!$A$2:$C$600,3,0),0)</f>
        <v>0</v>
      </c>
      <c r="E518" s="87" t="s">
        <v>1399</v>
      </c>
      <c r="F518" s="87" t="s">
        <v>734</v>
      </c>
      <c r="G518" s="84" t="s">
        <v>1408</v>
      </c>
      <c r="H518" s="84"/>
    </row>
    <row r="519" spans="1:8" ht="27.75" x14ac:dyDescent="0.65">
      <c r="A519" s="144" t="s">
        <v>1236</v>
      </c>
      <c r="B519" s="144" t="s">
        <v>1237</v>
      </c>
      <c r="C519" s="139">
        <f>IFERROR(VLOOKUP(A519,'งบทดลอง รพ.'!$A$2:$C$600,3,0),0)</f>
        <v>0</v>
      </c>
      <c r="E519" s="87" t="s">
        <v>1399</v>
      </c>
      <c r="F519" s="87" t="s">
        <v>734</v>
      </c>
      <c r="G519" s="84" t="s">
        <v>1408</v>
      </c>
      <c r="H519" s="84"/>
    </row>
    <row r="520" spans="1:8" ht="27.75" x14ac:dyDescent="0.65">
      <c r="A520" s="144" t="s">
        <v>1238</v>
      </c>
      <c r="B520" s="144" t="s">
        <v>1239</v>
      </c>
      <c r="C520" s="139">
        <f>IFERROR(VLOOKUP(A520,'งบทดลอง รพ.'!$A$2:$C$600,3,0),0)</f>
        <v>0</v>
      </c>
      <c r="E520" s="87" t="s">
        <v>1399</v>
      </c>
      <c r="F520" s="87" t="s">
        <v>734</v>
      </c>
      <c r="G520" s="84" t="s">
        <v>1408</v>
      </c>
      <c r="H520" s="84"/>
    </row>
    <row r="521" spans="1:8" ht="27.75" x14ac:dyDescent="0.65">
      <c r="A521" s="144" t="s">
        <v>1240</v>
      </c>
      <c r="B521" s="144" t="s">
        <v>1241</v>
      </c>
      <c r="C521" s="139">
        <f>IFERROR(VLOOKUP(A521,'งบทดลอง รพ.'!$A$2:$C$600,3,0),0)</f>
        <v>0</v>
      </c>
      <c r="E521" s="87" t="s">
        <v>1399</v>
      </c>
      <c r="F521" s="87" t="s">
        <v>734</v>
      </c>
      <c r="G521" s="84" t="s">
        <v>1408</v>
      </c>
      <c r="H521" s="84"/>
    </row>
    <row r="522" spans="1:8" ht="27.75" x14ac:dyDescent="0.65">
      <c r="A522" s="144" t="s">
        <v>1242</v>
      </c>
      <c r="B522" s="144" t="s">
        <v>1243</v>
      </c>
      <c r="C522" s="139">
        <f>IFERROR(VLOOKUP(A522,'งบทดลอง รพ.'!$A$2:$C$600,3,0),0)</f>
        <v>0</v>
      </c>
      <c r="E522" s="87" t="s">
        <v>1399</v>
      </c>
      <c r="F522" s="87" t="s">
        <v>734</v>
      </c>
      <c r="G522" s="84" t="s">
        <v>1408</v>
      </c>
      <c r="H522" s="84"/>
    </row>
    <row r="523" spans="1:8" ht="27.75" x14ac:dyDescent="0.65">
      <c r="A523" s="147" t="s">
        <v>546</v>
      </c>
      <c r="B523" s="147" t="s">
        <v>1527</v>
      </c>
      <c r="C523" s="139">
        <f>IFERROR(VLOOKUP(A523,'งบทดลอง รพ.'!$A$2:$C$600,3,0),0)</f>
        <v>210192.06</v>
      </c>
      <c r="E523" s="87" t="s">
        <v>1399</v>
      </c>
      <c r="F523" s="87" t="s">
        <v>734</v>
      </c>
      <c r="G523" s="84" t="s">
        <v>1410</v>
      </c>
      <c r="H523" s="84"/>
    </row>
    <row r="524" spans="1:8" ht="27.75" x14ac:dyDescent="0.65">
      <c r="A524" s="147" t="s">
        <v>547</v>
      </c>
      <c r="B524" s="147" t="s">
        <v>1528</v>
      </c>
      <c r="C524" s="139">
        <f>IFERROR(VLOOKUP(A524,'งบทดลอง รพ.'!$A$2:$C$600,3,0),0)</f>
        <v>58279.08</v>
      </c>
      <c r="E524" s="87" t="s">
        <v>1399</v>
      </c>
      <c r="F524" s="87" t="s">
        <v>734</v>
      </c>
      <c r="G524" s="84" t="s">
        <v>1410</v>
      </c>
      <c r="H524" s="84"/>
    </row>
    <row r="525" spans="1:8" ht="27.75" x14ac:dyDescent="0.65">
      <c r="A525" s="147" t="s">
        <v>984</v>
      </c>
      <c r="B525" s="147" t="s">
        <v>985</v>
      </c>
      <c r="C525" s="139">
        <f>IFERROR(VLOOKUP(A525,'งบทดลอง รพ.'!$A$2:$C$600,3,0),0)</f>
        <v>0</v>
      </c>
      <c r="E525" s="87" t="s">
        <v>1399</v>
      </c>
      <c r="F525" s="87" t="s">
        <v>734</v>
      </c>
      <c r="G525" s="84" t="s">
        <v>1410</v>
      </c>
      <c r="H525" s="84"/>
    </row>
    <row r="526" spans="1:8" ht="27.75" x14ac:dyDescent="0.65">
      <c r="A526" s="144" t="s">
        <v>1244</v>
      </c>
      <c r="B526" s="144" t="s">
        <v>1245</v>
      </c>
      <c r="C526" s="139">
        <f>IFERROR(VLOOKUP(A526,'งบทดลอง รพ.'!$A$2:$C$600,3,0),0)</f>
        <v>0</v>
      </c>
      <c r="E526" s="87" t="s">
        <v>1399</v>
      </c>
      <c r="F526" s="87" t="s">
        <v>734</v>
      </c>
      <c r="G526" s="84" t="s">
        <v>1408</v>
      </c>
      <c r="H526" s="84"/>
    </row>
    <row r="527" spans="1:8" ht="27.75" x14ac:dyDescent="0.65">
      <c r="A527" s="144" t="s">
        <v>1246</v>
      </c>
      <c r="B527" s="144" t="s">
        <v>1247</v>
      </c>
      <c r="C527" s="139">
        <f>IFERROR(VLOOKUP(A527,'งบทดลอง รพ.'!$A$2:$C$600,3,0),0)</f>
        <v>0</v>
      </c>
      <c r="E527" s="87" t="s">
        <v>1399</v>
      </c>
      <c r="F527" s="87" t="s">
        <v>734</v>
      </c>
      <c r="G527" s="84" t="s">
        <v>1408</v>
      </c>
      <c r="H527" s="84"/>
    </row>
    <row r="528" spans="1:8" ht="27.75" x14ac:dyDescent="0.65">
      <c r="A528" s="144" t="s">
        <v>1248</v>
      </c>
      <c r="B528" s="144" t="s">
        <v>1249</v>
      </c>
      <c r="C528" s="139">
        <f>IFERROR(VLOOKUP(A528,'งบทดลอง รพ.'!$A$2:$C$600,3,0),0)</f>
        <v>0</v>
      </c>
      <c r="E528" s="87" t="s">
        <v>1399</v>
      </c>
      <c r="F528" s="87" t="s">
        <v>734</v>
      </c>
      <c r="G528" s="84" t="s">
        <v>1408</v>
      </c>
      <c r="H528" s="84"/>
    </row>
    <row r="529" spans="1:8" ht="27.75" x14ac:dyDescent="0.65">
      <c r="A529" s="147" t="s">
        <v>548</v>
      </c>
      <c r="B529" s="147" t="s">
        <v>1529</v>
      </c>
      <c r="C529" s="139">
        <f>IFERROR(VLOOKUP(A529,'งบทดลอง รพ.'!$A$2:$C$600,3,0),0)</f>
        <v>5024.75</v>
      </c>
      <c r="E529" s="87" t="s">
        <v>1399</v>
      </c>
      <c r="F529" s="87" t="s">
        <v>734</v>
      </c>
      <c r="G529" s="84" t="s">
        <v>1410</v>
      </c>
      <c r="H529" s="84"/>
    </row>
    <row r="530" spans="1:8" ht="27.75" x14ac:dyDescent="0.65">
      <c r="A530" s="147" t="s">
        <v>549</v>
      </c>
      <c r="B530" s="147" t="s">
        <v>1530</v>
      </c>
      <c r="C530" s="139">
        <f>IFERROR(VLOOKUP(A530,'งบทดลอง รพ.'!$A$2:$C$600,3,0),0)</f>
        <v>55488.28</v>
      </c>
      <c r="E530" s="87" t="s">
        <v>1399</v>
      </c>
      <c r="F530" s="87" t="s">
        <v>734</v>
      </c>
      <c r="G530" s="84" t="s">
        <v>1410</v>
      </c>
      <c r="H530" s="84"/>
    </row>
    <row r="531" spans="1:8" ht="27.75" x14ac:dyDescent="0.65">
      <c r="A531" s="147" t="s">
        <v>550</v>
      </c>
      <c r="B531" s="147" t="s">
        <v>1531</v>
      </c>
      <c r="C531" s="139">
        <f>IFERROR(VLOOKUP(A531,'งบทดลอง รพ.'!$A$2:$C$600,3,0),0)</f>
        <v>13282.2</v>
      </c>
      <c r="E531" s="87" t="s">
        <v>1399</v>
      </c>
      <c r="F531" s="87" t="s">
        <v>734</v>
      </c>
      <c r="G531" s="84" t="s">
        <v>1410</v>
      </c>
      <c r="H531" s="84"/>
    </row>
    <row r="532" spans="1:8" ht="27.75" x14ac:dyDescent="0.65">
      <c r="A532" s="147" t="s">
        <v>551</v>
      </c>
      <c r="B532" s="147" t="s">
        <v>1532</v>
      </c>
      <c r="C532" s="139">
        <f>IFERROR(VLOOKUP(A532,'งบทดลอง รพ.'!$A$2:$C$600,3,0),0)</f>
        <v>4959.96</v>
      </c>
      <c r="E532" s="87" t="s">
        <v>1399</v>
      </c>
      <c r="F532" s="87" t="s">
        <v>734</v>
      </c>
      <c r="G532" s="84" t="s">
        <v>1410</v>
      </c>
      <c r="H532" s="84"/>
    </row>
    <row r="533" spans="1:8" ht="27.75" x14ac:dyDescent="0.65">
      <c r="A533" s="147" t="s">
        <v>552</v>
      </c>
      <c r="B533" s="147" t="s">
        <v>1533</v>
      </c>
      <c r="C533" s="139">
        <f>IFERROR(VLOOKUP(A533,'งบทดลอง รพ.'!$A$2:$C$600,3,0),0)</f>
        <v>634483.93000000005</v>
      </c>
      <c r="E533" s="87" t="s">
        <v>1399</v>
      </c>
      <c r="F533" s="87" t="s">
        <v>734</v>
      </c>
      <c r="G533" s="84" t="s">
        <v>1410</v>
      </c>
      <c r="H533" s="84"/>
    </row>
    <row r="534" spans="1:8" ht="27.75" x14ac:dyDescent="0.65">
      <c r="A534" s="147" t="s">
        <v>553</v>
      </c>
      <c r="B534" s="147" t="s">
        <v>1534</v>
      </c>
      <c r="C534" s="139">
        <f>IFERROR(VLOOKUP(A534,'งบทดลอง รพ.'!$A$2:$C$600,3,0),0)</f>
        <v>21192.720000000001</v>
      </c>
      <c r="E534" s="87" t="s">
        <v>1399</v>
      </c>
      <c r="F534" s="87" t="s">
        <v>734</v>
      </c>
      <c r="G534" s="84" t="s">
        <v>1410</v>
      </c>
      <c r="H534" s="84"/>
    </row>
    <row r="535" spans="1:8" ht="27.75" x14ac:dyDescent="0.65">
      <c r="A535" s="144" t="s">
        <v>1250</v>
      </c>
      <c r="B535" s="144" t="s">
        <v>1251</v>
      </c>
      <c r="C535" s="139">
        <f>IFERROR(VLOOKUP(A535,'งบทดลอง รพ.'!$A$2:$C$600,3,0),0)</f>
        <v>0</v>
      </c>
      <c r="E535" s="87" t="s">
        <v>1399</v>
      </c>
      <c r="F535" s="87" t="s">
        <v>734</v>
      </c>
      <c r="G535" s="84" t="s">
        <v>1408</v>
      </c>
      <c r="H535" s="84"/>
    </row>
    <row r="536" spans="1:8" ht="27.75" x14ac:dyDescent="0.65">
      <c r="A536" s="144" t="s">
        <v>1252</v>
      </c>
      <c r="B536" s="144" t="s">
        <v>1253</v>
      </c>
      <c r="C536" s="139">
        <f>IFERROR(VLOOKUP(A536,'งบทดลอง รพ.'!$A$2:$C$600,3,0),0)</f>
        <v>0</v>
      </c>
      <c r="E536" s="87" t="s">
        <v>1399</v>
      </c>
      <c r="F536" s="87" t="s">
        <v>734</v>
      </c>
      <c r="G536" s="84" t="s">
        <v>1408</v>
      </c>
      <c r="H536" s="84"/>
    </row>
    <row r="537" spans="1:8" ht="27.75" x14ac:dyDescent="0.65">
      <c r="A537" s="144" t="s">
        <v>1254</v>
      </c>
      <c r="B537" s="144" t="s">
        <v>1255</v>
      </c>
      <c r="C537" s="139">
        <f>IFERROR(VLOOKUP(A537,'งบทดลอง รพ.'!$A$2:$C$600,3,0),0)</f>
        <v>0</v>
      </c>
      <c r="E537" s="87" t="s">
        <v>1399</v>
      </c>
      <c r="F537" s="87" t="s">
        <v>734</v>
      </c>
      <c r="G537" s="84" t="s">
        <v>1408</v>
      </c>
      <c r="H537" s="84"/>
    </row>
    <row r="538" spans="1:8" ht="27.75" x14ac:dyDescent="0.65">
      <c r="A538" s="144" t="s">
        <v>1256</v>
      </c>
      <c r="B538" s="144" t="s">
        <v>1257</v>
      </c>
      <c r="C538" s="139">
        <f>IFERROR(VLOOKUP(A538,'งบทดลอง รพ.'!$A$2:$C$600,3,0),0)</f>
        <v>0</v>
      </c>
      <c r="E538" s="87" t="s">
        <v>1399</v>
      </c>
      <c r="F538" s="87" t="s">
        <v>734</v>
      </c>
      <c r="G538" s="84" t="s">
        <v>1408</v>
      </c>
      <c r="H538" s="84"/>
    </row>
    <row r="539" spans="1:8" ht="27.75" x14ac:dyDescent="0.65">
      <c r="A539" s="144" t="s">
        <v>1258</v>
      </c>
      <c r="B539" s="144" t="s">
        <v>1259</v>
      </c>
      <c r="C539" s="139">
        <f>IFERROR(VLOOKUP(A539,'งบทดลอง รพ.'!$A$2:$C$600,3,0),0)</f>
        <v>0</v>
      </c>
      <c r="E539" s="87" t="s">
        <v>1399</v>
      </c>
      <c r="F539" s="87" t="s">
        <v>734</v>
      </c>
      <c r="G539" s="84" t="s">
        <v>1408</v>
      </c>
      <c r="H539" s="84"/>
    </row>
    <row r="540" spans="1:8" ht="27.75" x14ac:dyDescent="0.65">
      <c r="A540" s="144" t="s">
        <v>1260</v>
      </c>
      <c r="B540" s="144" t="s">
        <v>1261</v>
      </c>
      <c r="C540" s="139">
        <f>IFERROR(VLOOKUP(A540,'งบทดลอง รพ.'!$A$2:$C$600,3,0),0)</f>
        <v>0</v>
      </c>
      <c r="E540" s="87" t="s">
        <v>1399</v>
      </c>
      <c r="F540" s="87" t="s">
        <v>734</v>
      </c>
      <c r="G540" s="84" t="s">
        <v>1408</v>
      </c>
      <c r="H540" s="84"/>
    </row>
    <row r="541" spans="1:8" ht="27.75" x14ac:dyDescent="0.65">
      <c r="A541" s="144" t="s">
        <v>1262</v>
      </c>
      <c r="B541" s="144" t="s">
        <v>1263</v>
      </c>
      <c r="C541" s="139">
        <f>IFERROR(VLOOKUP(A541,'งบทดลอง รพ.'!$A$2:$C$600,3,0),0)</f>
        <v>0</v>
      </c>
      <c r="E541" s="87" t="s">
        <v>1399</v>
      </c>
      <c r="F541" s="87" t="s">
        <v>734</v>
      </c>
      <c r="G541" s="84" t="s">
        <v>1408</v>
      </c>
      <c r="H541" s="84"/>
    </row>
    <row r="542" spans="1:8" ht="27.75" x14ac:dyDescent="0.65">
      <c r="A542" s="144" t="s">
        <v>1264</v>
      </c>
      <c r="B542" s="144" t="s">
        <v>1265</v>
      </c>
      <c r="C542" s="139">
        <f>IFERROR(VLOOKUP(A542,'งบทดลอง รพ.'!$A$2:$C$600,3,0),0)</f>
        <v>0</v>
      </c>
      <c r="E542" s="87" t="s">
        <v>1399</v>
      </c>
      <c r="F542" s="87" t="s">
        <v>734</v>
      </c>
      <c r="G542" s="84" t="s">
        <v>1408</v>
      </c>
      <c r="H542" s="84"/>
    </row>
    <row r="543" spans="1:8" ht="27.75" x14ac:dyDescent="0.65">
      <c r="A543" s="144" t="s">
        <v>1266</v>
      </c>
      <c r="B543" s="144" t="s">
        <v>1267</v>
      </c>
      <c r="C543" s="139">
        <f>IFERROR(VLOOKUP(A543,'งบทดลอง รพ.'!$A$2:$C$600,3,0),0)</f>
        <v>0</v>
      </c>
      <c r="E543" s="87" t="s">
        <v>1399</v>
      </c>
      <c r="F543" s="87" t="s">
        <v>734</v>
      </c>
      <c r="G543" s="84" t="s">
        <v>1408</v>
      </c>
      <c r="H543" s="84"/>
    </row>
    <row r="544" spans="1:8" ht="27.75" x14ac:dyDescent="0.65">
      <c r="A544" s="144" t="s">
        <v>1268</v>
      </c>
      <c r="B544" s="144" t="s">
        <v>1269</v>
      </c>
      <c r="C544" s="139">
        <f>IFERROR(VLOOKUP(A544,'งบทดลอง รพ.'!$A$2:$C$600,3,0),0)</f>
        <v>0</v>
      </c>
      <c r="E544" s="87" t="s">
        <v>1399</v>
      </c>
      <c r="F544" s="87" t="s">
        <v>734</v>
      </c>
      <c r="G544" s="84" t="s">
        <v>1408</v>
      </c>
      <c r="H544" s="84"/>
    </row>
    <row r="545" spans="1:8" ht="27.75" x14ac:dyDescent="0.65">
      <c r="A545" s="144" t="s">
        <v>1270</v>
      </c>
      <c r="B545" s="144" t="s">
        <v>1271</v>
      </c>
      <c r="C545" s="139">
        <f>IFERROR(VLOOKUP(A545,'งบทดลอง รพ.'!$A$2:$C$600,3,0),0)</f>
        <v>0</v>
      </c>
      <c r="E545" s="87" t="s">
        <v>1399</v>
      </c>
      <c r="F545" s="87" t="s">
        <v>734</v>
      </c>
      <c r="G545" s="84" t="s">
        <v>1408</v>
      </c>
      <c r="H545" s="84"/>
    </row>
    <row r="546" spans="1:8" ht="27.75" x14ac:dyDescent="0.65">
      <c r="A546" s="147" t="s">
        <v>554</v>
      </c>
      <c r="B546" s="147" t="s">
        <v>555</v>
      </c>
      <c r="C546" s="139">
        <f>IFERROR(VLOOKUP(A546,'งบทดลอง รพ.'!$A$2:$C$600,3,0),0)</f>
        <v>0</v>
      </c>
      <c r="E546" s="87" t="s">
        <v>1397</v>
      </c>
      <c r="F546" s="87" t="s">
        <v>41</v>
      </c>
      <c r="G546" s="84" t="s">
        <v>1410</v>
      </c>
      <c r="H546" s="84"/>
    </row>
    <row r="547" spans="1:8" ht="27.75" x14ac:dyDescent="0.65">
      <c r="A547" s="147" t="s">
        <v>556</v>
      </c>
      <c r="B547" s="147" t="s">
        <v>557</v>
      </c>
      <c r="C547" s="139">
        <f>IFERROR(VLOOKUP(A547,'งบทดลอง รพ.'!$A$2:$C$600,3,0),0)</f>
        <v>0</v>
      </c>
      <c r="E547" s="87" t="s">
        <v>1397</v>
      </c>
      <c r="F547" s="87" t="s">
        <v>41</v>
      </c>
      <c r="G547" s="84" t="s">
        <v>1410</v>
      </c>
      <c r="H547" s="84"/>
    </row>
    <row r="548" spans="1:8" ht="27.75" x14ac:dyDescent="0.65">
      <c r="A548" s="147" t="s">
        <v>558</v>
      </c>
      <c r="B548" s="147" t="s">
        <v>559</v>
      </c>
      <c r="C548" s="139">
        <f>IFERROR(VLOOKUP(A548,'งบทดลอง รพ.'!$A$2:$C$600,3,0),0)</f>
        <v>0</v>
      </c>
      <c r="E548" s="87" t="s">
        <v>1397</v>
      </c>
      <c r="F548" s="87" t="s">
        <v>41</v>
      </c>
      <c r="G548" s="84" t="s">
        <v>1410</v>
      </c>
      <c r="H548" s="84"/>
    </row>
    <row r="549" spans="1:8" ht="27.75" x14ac:dyDescent="0.65">
      <c r="A549" s="147" t="s">
        <v>560</v>
      </c>
      <c r="B549" s="147" t="s">
        <v>561</v>
      </c>
      <c r="C549" s="139">
        <f>IFERROR(VLOOKUP(A549,'งบทดลอง รพ.'!$A$2:$C$600,3,0),0)</f>
        <v>0</v>
      </c>
      <c r="E549" s="87" t="s">
        <v>1397</v>
      </c>
      <c r="F549" s="87" t="s">
        <v>41</v>
      </c>
      <c r="G549" s="84" t="s">
        <v>1410</v>
      </c>
      <c r="H549" s="84"/>
    </row>
    <row r="550" spans="1:8" ht="27.75" x14ac:dyDescent="0.65">
      <c r="A550" s="147" t="s">
        <v>562</v>
      </c>
      <c r="B550" s="147" t="s">
        <v>563</v>
      </c>
      <c r="C550" s="139">
        <f>IFERROR(VLOOKUP(A550,'งบทดลอง รพ.'!$A$2:$C$600,3,0),0)</f>
        <v>0</v>
      </c>
      <c r="E550" s="87" t="s">
        <v>1397</v>
      </c>
      <c r="F550" s="87" t="s">
        <v>41</v>
      </c>
      <c r="G550" s="84" t="s">
        <v>1410</v>
      </c>
      <c r="H550" s="84"/>
    </row>
    <row r="551" spans="1:8" ht="27.75" x14ac:dyDescent="0.65">
      <c r="A551" s="147" t="s">
        <v>564</v>
      </c>
      <c r="B551" s="147" t="s">
        <v>565</v>
      </c>
      <c r="C551" s="139">
        <f>IFERROR(VLOOKUP(A551,'งบทดลอง รพ.'!$A$2:$C$600,3,0),0)</f>
        <v>0</v>
      </c>
      <c r="E551" s="87" t="s">
        <v>1397</v>
      </c>
      <c r="F551" s="87" t="s">
        <v>41</v>
      </c>
      <c r="G551" s="84" t="s">
        <v>1410</v>
      </c>
      <c r="H551" s="84"/>
    </row>
    <row r="552" spans="1:8" ht="27.75" x14ac:dyDescent="0.65">
      <c r="A552" s="147" t="s">
        <v>566</v>
      </c>
      <c r="B552" s="147" t="s">
        <v>567</v>
      </c>
      <c r="C552" s="139">
        <f>IFERROR(VLOOKUP(A552,'งบทดลอง รพ.'!$A$2:$C$600,3,0),0)</f>
        <v>0</v>
      </c>
      <c r="E552" s="87" t="s">
        <v>1397</v>
      </c>
      <c r="F552" s="87" t="s">
        <v>41</v>
      </c>
      <c r="G552" s="84" t="s">
        <v>1410</v>
      </c>
      <c r="H552" s="84"/>
    </row>
    <row r="553" spans="1:8" ht="27.75" x14ac:dyDescent="0.65">
      <c r="A553" s="147" t="s">
        <v>568</v>
      </c>
      <c r="B553" s="147" t="s">
        <v>569</v>
      </c>
      <c r="C553" s="139">
        <f>IFERROR(VLOOKUP(A553,'งบทดลอง รพ.'!$A$2:$C$600,3,0),0)</f>
        <v>0</v>
      </c>
      <c r="E553" s="87" t="s">
        <v>1397</v>
      </c>
      <c r="F553" s="87" t="s">
        <v>41</v>
      </c>
      <c r="G553" s="84" t="s">
        <v>1410</v>
      </c>
      <c r="H553" s="84"/>
    </row>
    <row r="554" spans="1:8" ht="27.75" x14ac:dyDescent="0.65">
      <c r="A554" s="147" t="s">
        <v>570</v>
      </c>
      <c r="B554" s="147" t="s">
        <v>571</v>
      </c>
      <c r="C554" s="139">
        <f>IFERROR(VLOOKUP(A554,'งบทดลอง รพ.'!$A$2:$C$600,3,0),0)</f>
        <v>0</v>
      </c>
      <c r="E554" s="87" t="s">
        <v>1397</v>
      </c>
      <c r="F554" s="87" t="s">
        <v>41</v>
      </c>
      <c r="G554" s="84" t="s">
        <v>1410</v>
      </c>
      <c r="H554" s="84"/>
    </row>
    <row r="555" spans="1:8" ht="27.75" x14ac:dyDescent="0.65">
      <c r="A555" s="147" t="s">
        <v>572</v>
      </c>
      <c r="B555" s="147" t="s">
        <v>573</v>
      </c>
      <c r="C555" s="139">
        <f>IFERROR(VLOOKUP(A555,'งบทดลอง รพ.'!$A$2:$C$600,3,0),0)</f>
        <v>0</v>
      </c>
      <c r="E555" s="87" t="s">
        <v>1397</v>
      </c>
      <c r="F555" s="87" t="s">
        <v>41</v>
      </c>
      <c r="G555" s="84" t="s">
        <v>1410</v>
      </c>
      <c r="H555" s="84"/>
    </row>
    <row r="556" spans="1:8" ht="27.75" x14ac:dyDescent="0.65">
      <c r="A556" s="147" t="s">
        <v>574</v>
      </c>
      <c r="B556" s="147" t="s">
        <v>575</v>
      </c>
      <c r="C556" s="139">
        <f>IFERROR(VLOOKUP(A556,'งบทดลอง รพ.'!$A$2:$C$600,3,0),0)</f>
        <v>0</v>
      </c>
      <c r="E556" s="87" t="s">
        <v>1397</v>
      </c>
      <c r="F556" s="87" t="s">
        <v>41</v>
      </c>
      <c r="G556" s="84" t="s">
        <v>1410</v>
      </c>
      <c r="H556" s="84"/>
    </row>
    <row r="557" spans="1:8" ht="27.75" x14ac:dyDescent="0.65">
      <c r="A557" s="147" t="s">
        <v>576</v>
      </c>
      <c r="B557" s="147" t="s">
        <v>577</v>
      </c>
      <c r="C557" s="139">
        <f>IFERROR(VLOOKUP(A557,'งบทดลอง รพ.'!$A$2:$C$600,3,0),0)</f>
        <v>0</v>
      </c>
      <c r="E557" s="87" t="s">
        <v>1397</v>
      </c>
      <c r="F557" s="87" t="s">
        <v>41</v>
      </c>
      <c r="G557" s="84" t="s">
        <v>1410</v>
      </c>
      <c r="H557" s="84"/>
    </row>
    <row r="558" spans="1:8" ht="27.75" x14ac:dyDescent="0.65">
      <c r="A558" s="147" t="s">
        <v>578</v>
      </c>
      <c r="B558" s="147" t="s">
        <v>579</v>
      </c>
      <c r="C558" s="139">
        <f>IFERROR(VLOOKUP(A558,'งบทดลอง รพ.'!$A$2:$C$600,3,0),0)</f>
        <v>0</v>
      </c>
      <c r="E558" s="87" t="s">
        <v>1397</v>
      </c>
      <c r="F558" s="87" t="s">
        <v>41</v>
      </c>
      <c r="G558" s="84" t="s">
        <v>1410</v>
      </c>
      <c r="H558" s="84"/>
    </row>
    <row r="559" spans="1:8" ht="27.75" x14ac:dyDescent="0.65">
      <c r="A559" s="147" t="s">
        <v>580</v>
      </c>
      <c r="B559" s="147" t="s">
        <v>581</v>
      </c>
      <c r="C559" s="139">
        <f>IFERROR(VLOOKUP(A559,'งบทดลอง รพ.'!$A$2:$C$600,3,0),0)</f>
        <v>0</v>
      </c>
      <c r="E559" s="87" t="s">
        <v>1397</v>
      </c>
      <c r="F559" s="87" t="s">
        <v>41</v>
      </c>
      <c r="G559" s="84" t="s">
        <v>1410</v>
      </c>
      <c r="H559" s="84"/>
    </row>
    <row r="560" spans="1:8" ht="27.75" x14ac:dyDescent="0.65">
      <c r="A560" s="147" t="s">
        <v>582</v>
      </c>
      <c r="B560" s="147" t="s">
        <v>583</v>
      </c>
      <c r="C560" s="139">
        <f>IFERROR(VLOOKUP(A560,'งบทดลอง รพ.'!$A$2:$C$600,3,0),0)</f>
        <v>0</v>
      </c>
      <c r="E560" s="87" t="s">
        <v>1397</v>
      </c>
      <c r="F560" s="87" t="s">
        <v>41</v>
      </c>
      <c r="G560" s="84" t="s">
        <v>1410</v>
      </c>
      <c r="H560" s="84"/>
    </row>
    <row r="561" spans="1:8" ht="27.75" x14ac:dyDescent="0.65">
      <c r="A561" s="144" t="s">
        <v>1272</v>
      </c>
      <c r="B561" s="144" t="s">
        <v>1273</v>
      </c>
      <c r="C561" s="139">
        <f>IFERROR(VLOOKUP(A561,'งบทดลอง รพ.'!$A$2:$C$600,3,0),0)</f>
        <v>0</v>
      </c>
      <c r="E561" s="87" t="s">
        <v>1397</v>
      </c>
      <c r="F561" s="87" t="s">
        <v>41</v>
      </c>
      <c r="G561" s="84" t="s">
        <v>1408</v>
      </c>
      <c r="H561" s="84"/>
    </row>
    <row r="562" spans="1:8" ht="27.75" x14ac:dyDescent="0.65">
      <c r="A562" s="144" t="s">
        <v>1274</v>
      </c>
      <c r="B562" s="144" t="s">
        <v>1275</v>
      </c>
      <c r="C562" s="139">
        <f>IFERROR(VLOOKUP(A562,'งบทดลอง รพ.'!$A$2:$C$600,3,0),0)</f>
        <v>0</v>
      </c>
      <c r="E562" s="87" t="s">
        <v>1397</v>
      </c>
      <c r="F562" s="87" t="s">
        <v>41</v>
      </c>
      <c r="G562" s="84" t="s">
        <v>1408</v>
      </c>
      <c r="H562" s="84"/>
    </row>
    <row r="563" spans="1:8" ht="27.75" x14ac:dyDescent="0.65">
      <c r="A563" s="144" t="s">
        <v>1276</v>
      </c>
      <c r="B563" s="144" t="s">
        <v>1277</v>
      </c>
      <c r="C563" s="139">
        <f>IFERROR(VLOOKUP(A563,'งบทดลอง รพ.'!$A$2:$C$600,3,0),0)</f>
        <v>0</v>
      </c>
      <c r="E563" s="87" t="s">
        <v>1397</v>
      </c>
      <c r="F563" s="87" t="s">
        <v>41</v>
      </c>
      <c r="G563" s="84" t="s">
        <v>1408</v>
      </c>
      <c r="H563" s="84"/>
    </row>
    <row r="564" spans="1:8" ht="27.75" x14ac:dyDescent="0.65">
      <c r="A564" s="147" t="s">
        <v>584</v>
      </c>
      <c r="B564" s="147" t="s">
        <v>585</v>
      </c>
      <c r="C564" s="139">
        <f>IFERROR(VLOOKUP(A564,'งบทดลอง รพ.'!$A$2:$C$600,3,0),0)</f>
        <v>0</v>
      </c>
      <c r="E564" s="87" t="s">
        <v>1397</v>
      </c>
      <c r="F564" s="87" t="s">
        <v>41</v>
      </c>
      <c r="G564" s="84" t="s">
        <v>1410</v>
      </c>
      <c r="H564" s="84"/>
    </row>
    <row r="565" spans="1:8" ht="27.75" x14ac:dyDescent="0.65">
      <c r="A565" s="147" t="s">
        <v>586</v>
      </c>
      <c r="B565" s="147" t="s">
        <v>587</v>
      </c>
      <c r="C565" s="139">
        <f>IFERROR(VLOOKUP(A565,'งบทดลอง รพ.'!$A$2:$C$600,3,0),0)</f>
        <v>0</v>
      </c>
      <c r="E565" s="87" t="s">
        <v>1397</v>
      </c>
      <c r="F565" s="87" t="s">
        <v>41</v>
      </c>
      <c r="G565" s="84" t="s">
        <v>1410</v>
      </c>
      <c r="H565" s="84"/>
    </row>
    <row r="566" spans="1:8" ht="27.75" x14ac:dyDescent="0.65">
      <c r="A566" s="144" t="s">
        <v>1278</v>
      </c>
      <c r="B566" s="144" t="s">
        <v>1279</v>
      </c>
      <c r="C566" s="139">
        <f>IFERROR(VLOOKUP(A566,'งบทดลอง รพ.'!$A$2:$C$600,3,0),0)</f>
        <v>0</v>
      </c>
      <c r="E566" s="87" t="s">
        <v>1397</v>
      </c>
      <c r="F566" s="87" t="s">
        <v>41</v>
      </c>
      <c r="G566" s="84" t="s">
        <v>1408</v>
      </c>
      <c r="H566" s="84"/>
    </row>
    <row r="567" spans="1:8" ht="27.75" x14ac:dyDescent="0.65">
      <c r="A567" s="147" t="s">
        <v>588</v>
      </c>
      <c r="B567" s="147" t="s">
        <v>589</v>
      </c>
      <c r="C567" s="139">
        <f>IFERROR(VLOOKUP(A567,'งบทดลอง รพ.'!$A$2:$C$600,3,0),0)</f>
        <v>0</v>
      </c>
      <c r="E567" s="87" t="s">
        <v>1397</v>
      </c>
      <c r="F567" s="87" t="s">
        <v>41</v>
      </c>
      <c r="G567" s="84" t="s">
        <v>1410</v>
      </c>
      <c r="H567" s="84"/>
    </row>
    <row r="568" spans="1:8" ht="27.75" x14ac:dyDescent="0.65">
      <c r="A568" s="147" t="s">
        <v>590</v>
      </c>
      <c r="B568" s="147" t="s">
        <v>591</v>
      </c>
      <c r="C568" s="139">
        <f>IFERROR(VLOOKUP(A568,'งบทดลอง รพ.'!$A$2:$C$600,3,0),0)</f>
        <v>0</v>
      </c>
      <c r="E568" s="87" t="s">
        <v>1397</v>
      </c>
      <c r="F568" s="87" t="s">
        <v>41</v>
      </c>
      <c r="G568" s="84" t="s">
        <v>1410</v>
      </c>
      <c r="H568" s="84"/>
    </row>
    <row r="569" spans="1:8" ht="27.75" x14ac:dyDescent="0.65">
      <c r="A569" s="147" t="s">
        <v>592</v>
      </c>
      <c r="B569" s="147" t="s">
        <v>593</v>
      </c>
      <c r="C569" s="139">
        <f>IFERROR(VLOOKUP(A569,'งบทดลอง รพ.'!$A$2:$C$600,3,0),0)</f>
        <v>0</v>
      </c>
      <c r="E569" s="87" t="s">
        <v>1397</v>
      </c>
      <c r="F569" s="87" t="s">
        <v>41</v>
      </c>
      <c r="G569" s="84" t="s">
        <v>1410</v>
      </c>
      <c r="H569" s="84"/>
    </row>
    <row r="570" spans="1:8" ht="27.75" x14ac:dyDescent="0.65">
      <c r="A570" s="147" t="s">
        <v>986</v>
      </c>
      <c r="B570" s="147" t="s">
        <v>987</v>
      </c>
      <c r="C570" s="139">
        <f>IFERROR(VLOOKUP(A570,'งบทดลอง รพ.'!$A$2:$C$600,3,0),0)</f>
        <v>0</v>
      </c>
      <c r="E570" s="87" t="s">
        <v>1397</v>
      </c>
      <c r="F570" s="87" t="s">
        <v>41</v>
      </c>
      <c r="G570" s="84" t="s">
        <v>1410</v>
      </c>
      <c r="H570" s="84"/>
    </row>
    <row r="571" spans="1:8" ht="27.75" x14ac:dyDescent="0.65">
      <c r="A571" s="147" t="s">
        <v>988</v>
      </c>
      <c r="B571" s="147" t="s">
        <v>989</v>
      </c>
      <c r="C571" s="139">
        <f>IFERROR(VLOOKUP(A571,'งบทดลอง รพ.'!$A$2:$C$600,3,0),0)</f>
        <v>0</v>
      </c>
      <c r="E571" s="87" t="s">
        <v>1397</v>
      </c>
      <c r="F571" s="87" t="s">
        <v>41</v>
      </c>
      <c r="G571" s="84" t="s">
        <v>1410</v>
      </c>
      <c r="H571" s="84"/>
    </row>
    <row r="572" spans="1:8" ht="27.75" x14ac:dyDescent="0.65">
      <c r="A572" s="147" t="s">
        <v>990</v>
      </c>
      <c r="B572" s="147" t="s">
        <v>991</v>
      </c>
      <c r="C572" s="139">
        <f>IFERROR(VLOOKUP(A572,'งบทดลอง รพ.'!$A$2:$C$600,3,0),0)</f>
        <v>0</v>
      </c>
      <c r="E572" s="87" t="s">
        <v>1397</v>
      </c>
      <c r="F572" s="87" t="s">
        <v>41</v>
      </c>
      <c r="G572" s="84" t="s">
        <v>1410</v>
      </c>
      <c r="H572" s="84"/>
    </row>
    <row r="573" spans="1:8" ht="27.75" x14ac:dyDescent="0.65">
      <c r="A573" s="147" t="s">
        <v>594</v>
      </c>
      <c r="B573" s="147" t="s">
        <v>1535</v>
      </c>
      <c r="C573" s="139">
        <f>IFERROR(VLOOKUP(A573,'งบทดลอง รพ.'!$A$2:$C$600,3,0),0)</f>
        <v>0</v>
      </c>
      <c r="E573" s="87" t="s">
        <v>1397</v>
      </c>
      <c r="F573" s="87" t="s">
        <v>41</v>
      </c>
      <c r="G573" s="84" t="s">
        <v>1410</v>
      </c>
      <c r="H573" s="84"/>
    </row>
    <row r="574" spans="1:8" ht="27.75" x14ac:dyDescent="0.65">
      <c r="A574" s="147" t="s">
        <v>992</v>
      </c>
      <c r="B574" s="147" t="s">
        <v>993</v>
      </c>
      <c r="C574" s="139">
        <f>IFERROR(VLOOKUP(A574,'งบทดลอง รพ.'!$A$2:$C$600,3,0),0)</f>
        <v>0</v>
      </c>
      <c r="E574" s="87" t="s">
        <v>1397</v>
      </c>
      <c r="F574" s="87" t="s">
        <v>41</v>
      </c>
      <c r="G574" s="84" t="s">
        <v>1410</v>
      </c>
      <c r="H574" s="84"/>
    </row>
    <row r="575" spans="1:8" ht="27.75" x14ac:dyDescent="0.65">
      <c r="A575" s="147" t="s">
        <v>994</v>
      </c>
      <c r="B575" s="147" t="s">
        <v>995</v>
      </c>
      <c r="C575" s="139">
        <f>IFERROR(VLOOKUP(A575,'งบทดลอง รพ.'!$A$2:$C$600,3,0),0)</f>
        <v>0</v>
      </c>
      <c r="E575" s="87" t="s">
        <v>1397</v>
      </c>
      <c r="F575" s="87" t="s">
        <v>41</v>
      </c>
      <c r="G575" s="84" t="s">
        <v>1410</v>
      </c>
      <c r="H575" s="84"/>
    </row>
    <row r="576" spans="1:8" ht="27.75" x14ac:dyDescent="0.65">
      <c r="A576" s="147" t="s">
        <v>595</v>
      </c>
      <c r="B576" s="147" t="s">
        <v>1536</v>
      </c>
      <c r="C576" s="139">
        <f>IFERROR(VLOOKUP(A576,'งบทดลอง รพ.'!$A$2:$C$600,3,0),0)</f>
        <v>0</v>
      </c>
      <c r="E576" s="87" t="s">
        <v>1397</v>
      </c>
      <c r="F576" s="87" t="s">
        <v>41</v>
      </c>
      <c r="G576" s="84" t="s">
        <v>1410</v>
      </c>
      <c r="H576" s="84"/>
    </row>
    <row r="577" spans="1:8" ht="27.75" x14ac:dyDescent="0.65">
      <c r="A577" s="144" t="s">
        <v>1280</v>
      </c>
      <c r="B577" s="144" t="s">
        <v>1281</v>
      </c>
      <c r="C577" s="139">
        <f>IFERROR(VLOOKUP(A577,'งบทดลอง รพ.'!$A$2:$C$600,3,0),0)</f>
        <v>0</v>
      </c>
      <c r="E577" s="87" t="s">
        <v>1397</v>
      </c>
      <c r="F577" s="87" t="s">
        <v>41</v>
      </c>
      <c r="G577" s="84" t="s">
        <v>1408</v>
      </c>
      <c r="H577" s="84"/>
    </row>
    <row r="578" spans="1:8" ht="27.75" x14ac:dyDescent="0.65">
      <c r="A578" s="144" t="s">
        <v>1282</v>
      </c>
      <c r="B578" s="144" t="s">
        <v>1283</v>
      </c>
      <c r="C578" s="139">
        <f>IFERROR(VLOOKUP(A578,'งบทดลอง รพ.'!$A$2:$C$600,3,0),0)</f>
        <v>0</v>
      </c>
      <c r="E578" s="87" t="s">
        <v>1397</v>
      </c>
      <c r="F578" s="87" t="s">
        <v>41</v>
      </c>
      <c r="G578" s="84" t="s">
        <v>1408</v>
      </c>
      <c r="H578" s="84"/>
    </row>
    <row r="579" spans="1:8" ht="27.75" x14ac:dyDescent="0.65">
      <c r="A579" s="144" t="s">
        <v>1284</v>
      </c>
      <c r="B579" s="144" t="s">
        <v>1285</v>
      </c>
      <c r="C579" s="139">
        <f>IFERROR(VLOOKUP(A579,'งบทดลอง รพ.'!$A$2:$C$600,3,0),0)</f>
        <v>0</v>
      </c>
      <c r="E579" s="87" t="s">
        <v>1397</v>
      </c>
      <c r="F579" s="87" t="s">
        <v>41</v>
      </c>
      <c r="G579" s="84" t="s">
        <v>1408</v>
      </c>
      <c r="H579" s="84"/>
    </row>
    <row r="580" spans="1:8" ht="27.75" x14ac:dyDescent="0.65">
      <c r="A580" s="144" t="s">
        <v>1286</v>
      </c>
      <c r="B580" s="144" t="s">
        <v>1287</v>
      </c>
      <c r="C580" s="139">
        <f>IFERROR(VLOOKUP(A580,'งบทดลอง รพ.'!$A$2:$C$600,3,0),0)</f>
        <v>0</v>
      </c>
      <c r="E580" s="87" t="s">
        <v>1397</v>
      </c>
      <c r="F580" s="87" t="s">
        <v>41</v>
      </c>
      <c r="G580" s="84" t="s">
        <v>1408</v>
      </c>
      <c r="H580" s="84"/>
    </row>
    <row r="581" spans="1:8" ht="27.75" x14ac:dyDescent="0.65">
      <c r="A581" s="144" t="s">
        <v>1288</v>
      </c>
      <c r="B581" s="144" t="s">
        <v>1289</v>
      </c>
      <c r="C581" s="139">
        <f>IFERROR(VLOOKUP(A581,'งบทดลอง รพ.'!$A$2:$C$600,3,0),0)</f>
        <v>0</v>
      </c>
      <c r="E581" s="87" t="s">
        <v>1397</v>
      </c>
      <c r="F581" s="87" t="s">
        <v>41</v>
      </c>
      <c r="G581" s="84" t="s">
        <v>1408</v>
      </c>
      <c r="H581" s="84"/>
    </row>
    <row r="582" spans="1:8" ht="27.75" x14ac:dyDescent="0.65">
      <c r="A582" s="144" t="s">
        <v>1290</v>
      </c>
      <c r="B582" s="144" t="s">
        <v>596</v>
      </c>
      <c r="C582" s="139">
        <f>IFERROR(VLOOKUP(A582,'งบทดลอง รพ.'!$A$2:$C$600,3,0),0)</f>
        <v>0</v>
      </c>
      <c r="E582" s="87" t="s">
        <v>1397</v>
      </c>
      <c r="F582" s="87" t="s">
        <v>41</v>
      </c>
      <c r="G582" s="84" t="s">
        <v>1408</v>
      </c>
      <c r="H582" s="84"/>
    </row>
    <row r="583" spans="1:8" ht="27.75" x14ac:dyDescent="0.65">
      <c r="A583" s="147" t="s">
        <v>996</v>
      </c>
      <c r="B583" s="147" t="s">
        <v>596</v>
      </c>
      <c r="C583" s="139">
        <f>IFERROR(VLOOKUP(A583,'งบทดลอง รพ.'!$A$2:$C$600,3,0),0)</f>
        <v>0</v>
      </c>
      <c r="E583" s="87" t="s">
        <v>1397</v>
      </c>
      <c r="F583" s="87" t="s">
        <v>41</v>
      </c>
      <c r="G583" s="84" t="s">
        <v>1410</v>
      </c>
      <c r="H583" s="84"/>
    </row>
    <row r="584" spans="1:8" ht="27.75" x14ac:dyDescent="0.65">
      <c r="A584" s="147" t="s">
        <v>597</v>
      </c>
      <c r="B584" s="147" t="s">
        <v>598</v>
      </c>
      <c r="C584" s="139">
        <f>IFERROR(VLOOKUP(A584,'งบทดลอง รพ.'!$A$2:$C$600,3,0),0)</f>
        <v>0</v>
      </c>
      <c r="E584" s="87" t="s">
        <v>1397</v>
      </c>
      <c r="F584" s="87" t="s">
        <v>41</v>
      </c>
      <c r="G584" s="84" t="s">
        <v>1410</v>
      </c>
      <c r="H584" s="84"/>
    </row>
    <row r="585" spans="1:8" ht="27.75" x14ac:dyDescent="0.65">
      <c r="A585" s="147" t="s">
        <v>599</v>
      </c>
      <c r="B585" s="147" t="s">
        <v>600</v>
      </c>
      <c r="C585" s="139">
        <f>IFERROR(VLOOKUP(A585,'งบทดลอง รพ.'!$A$2:$C$600,3,0),0)</f>
        <v>60000</v>
      </c>
      <c r="E585" s="87" t="s">
        <v>1397</v>
      </c>
      <c r="F585" s="87" t="s">
        <v>41</v>
      </c>
      <c r="G585" s="84" t="s">
        <v>1410</v>
      </c>
      <c r="H585" s="84"/>
    </row>
    <row r="586" spans="1:8" ht="27.75" x14ac:dyDescent="0.65">
      <c r="A586" s="144" t="s">
        <v>1291</v>
      </c>
      <c r="B586" s="144" t="s">
        <v>1292</v>
      </c>
      <c r="C586" s="139">
        <f>IFERROR(VLOOKUP(A586,'งบทดลอง รพ.'!$A$2:$C$600,3,0),0)</f>
        <v>0</v>
      </c>
      <c r="E586" s="87" t="s">
        <v>1397</v>
      </c>
      <c r="F586" s="87" t="s">
        <v>41</v>
      </c>
      <c r="G586" s="84" t="s">
        <v>1408</v>
      </c>
      <c r="H586" s="84"/>
    </row>
    <row r="587" spans="1:8" ht="27.75" x14ac:dyDescent="0.65">
      <c r="A587" s="147" t="s">
        <v>601</v>
      </c>
      <c r="B587" s="147" t="s">
        <v>602</v>
      </c>
      <c r="C587" s="139">
        <f>IFERROR(VLOOKUP(A587,'งบทดลอง รพ.'!$A$2:$C$600,3,0),0)</f>
        <v>0</v>
      </c>
      <c r="E587" s="87" t="s">
        <v>1397</v>
      </c>
      <c r="F587" s="87" t="s">
        <v>41</v>
      </c>
      <c r="G587" s="84" t="s">
        <v>1410</v>
      </c>
      <c r="H587" s="84"/>
    </row>
    <row r="588" spans="1:8" ht="27.75" x14ac:dyDescent="0.65">
      <c r="A588" s="147" t="s">
        <v>603</v>
      </c>
      <c r="B588" s="147" t="s">
        <v>604</v>
      </c>
      <c r="C588" s="139">
        <f>IFERROR(VLOOKUP(A588,'งบทดลอง รพ.'!$A$2:$C$600,3,0),0)</f>
        <v>15000</v>
      </c>
      <c r="E588" s="87" t="s">
        <v>1397</v>
      </c>
      <c r="F588" s="87" t="s">
        <v>41</v>
      </c>
      <c r="G588" s="84" t="s">
        <v>1410</v>
      </c>
      <c r="H588" s="84"/>
    </row>
    <row r="589" spans="1:8" ht="27.75" x14ac:dyDescent="0.65">
      <c r="A589" s="147" t="s">
        <v>605</v>
      </c>
      <c r="B589" s="147" t="s">
        <v>1537</v>
      </c>
      <c r="C589" s="139">
        <f>IFERROR(VLOOKUP(A589,'งบทดลอง รพ.'!$A$2:$C$600,3,0),0)</f>
        <v>0</v>
      </c>
      <c r="E589" s="87" t="s">
        <v>1397</v>
      </c>
      <c r="F589" s="87" t="s">
        <v>41</v>
      </c>
      <c r="G589" s="84" t="s">
        <v>1410</v>
      </c>
      <c r="H589" s="84"/>
    </row>
    <row r="590" spans="1:8" ht="27.75" x14ac:dyDescent="0.65">
      <c r="A590" s="147" t="s">
        <v>606</v>
      </c>
      <c r="B590" s="147" t="s">
        <v>1538</v>
      </c>
      <c r="C590" s="139">
        <f>IFERROR(VLOOKUP(A590,'งบทดลอง รพ.'!$A$2:$C$600,3,0),0)</f>
        <v>0</v>
      </c>
      <c r="E590" s="87" t="s">
        <v>1397</v>
      </c>
      <c r="F590" s="87" t="s">
        <v>41</v>
      </c>
      <c r="G590" s="84" t="s">
        <v>1410</v>
      </c>
      <c r="H590" s="84"/>
    </row>
    <row r="591" spans="1:8" ht="27.75" x14ac:dyDescent="0.65">
      <c r="A591" s="147" t="s">
        <v>607</v>
      </c>
      <c r="B591" s="147" t="s">
        <v>608</v>
      </c>
      <c r="C591" s="139">
        <f>IFERROR(VLOOKUP(A591,'งบทดลอง รพ.'!$A$2:$C$600,3,0),0)</f>
        <v>0</v>
      </c>
      <c r="E591" s="87" t="s">
        <v>1397</v>
      </c>
      <c r="F591" s="87" t="s">
        <v>41</v>
      </c>
      <c r="G591" s="84" t="s">
        <v>1410</v>
      </c>
      <c r="H591" s="84"/>
    </row>
    <row r="592" spans="1:8" ht="27.75" x14ac:dyDescent="0.65">
      <c r="A592" s="147" t="s">
        <v>609</v>
      </c>
      <c r="B592" s="147" t="s">
        <v>610</v>
      </c>
      <c r="C592" s="139">
        <f>IFERROR(VLOOKUP(A592,'งบทดลอง รพ.'!$A$2:$C$600,3,0),0)</f>
        <v>0</v>
      </c>
      <c r="E592" s="87" t="s">
        <v>1397</v>
      </c>
      <c r="F592" s="87" t="s">
        <v>41</v>
      </c>
      <c r="G592" s="84" t="s">
        <v>1410</v>
      </c>
      <c r="H592" s="84"/>
    </row>
    <row r="593" spans="1:8" ht="27.75" x14ac:dyDescent="0.65">
      <c r="A593" s="147" t="s">
        <v>611</v>
      </c>
      <c r="B593" s="147" t="s">
        <v>612</v>
      </c>
      <c r="C593" s="139">
        <f>IFERROR(VLOOKUP(A593,'งบทดลอง รพ.'!$A$2:$C$600,3,0),0)</f>
        <v>0</v>
      </c>
      <c r="E593" s="87" t="s">
        <v>1397</v>
      </c>
      <c r="F593" s="87" t="s">
        <v>41</v>
      </c>
      <c r="G593" s="84" t="s">
        <v>1410</v>
      </c>
      <c r="H593" s="84"/>
    </row>
    <row r="594" spans="1:8" ht="27.75" x14ac:dyDescent="0.65">
      <c r="A594" s="147" t="s">
        <v>613</v>
      </c>
      <c r="B594" s="147" t="s">
        <v>614</v>
      </c>
      <c r="C594" s="139">
        <f>IFERROR(VLOOKUP(A594,'งบทดลอง รพ.'!$A$2:$C$600,3,0),0)</f>
        <v>0</v>
      </c>
      <c r="E594" s="87" t="s">
        <v>1397</v>
      </c>
      <c r="F594" s="87" t="s">
        <v>41</v>
      </c>
      <c r="G594" s="84" t="s">
        <v>1410</v>
      </c>
      <c r="H594" s="84"/>
    </row>
    <row r="595" spans="1:8" ht="27.75" x14ac:dyDescent="0.65">
      <c r="A595" s="147" t="s">
        <v>615</v>
      </c>
      <c r="B595" s="147" t="s">
        <v>616</v>
      </c>
      <c r="C595" s="139">
        <f>IFERROR(VLOOKUP(A595,'งบทดลอง รพ.'!$A$2:$C$600,3,0),0)</f>
        <v>0</v>
      </c>
      <c r="E595" s="87" t="s">
        <v>1397</v>
      </c>
      <c r="F595" s="87" t="s">
        <v>41</v>
      </c>
      <c r="G595" s="84" t="s">
        <v>1410</v>
      </c>
      <c r="H595" s="84"/>
    </row>
    <row r="596" spans="1:8" ht="27.75" x14ac:dyDescent="0.65">
      <c r="A596" s="147" t="s">
        <v>617</v>
      </c>
      <c r="B596" s="147" t="s">
        <v>618</v>
      </c>
      <c r="C596" s="139">
        <f>IFERROR(VLOOKUP(A596,'งบทดลอง รพ.'!$A$2:$C$600,3,0),0)</f>
        <v>0</v>
      </c>
      <c r="E596" s="87" t="s">
        <v>1397</v>
      </c>
      <c r="F596" s="87" t="s">
        <v>41</v>
      </c>
      <c r="G596" s="84" t="s">
        <v>1410</v>
      </c>
      <c r="H596" s="84"/>
    </row>
    <row r="597" spans="1:8" ht="27.75" x14ac:dyDescent="0.65">
      <c r="A597" s="147" t="s">
        <v>619</v>
      </c>
      <c r="B597" s="147" t="s">
        <v>620</v>
      </c>
      <c r="C597" s="139">
        <f>IFERROR(VLOOKUP(A597,'งบทดลอง รพ.'!$A$2:$C$600,3,0),0)</f>
        <v>6565676.1699999999</v>
      </c>
      <c r="E597" s="87" t="s">
        <v>1397</v>
      </c>
      <c r="F597" s="87" t="s">
        <v>41</v>
      </c>
      <c r="G597" s="84" t="s">
        <v>1410</v>
      </c>
      <c r="H597" s="84"/>
    </row>
    <row r="598" spans="1:8" ht="27.75" x14ac:dyDescent="0.65">
      <c r="A598" s="147" t="s">
        <v>621</v>
      </c>
      <c r="B598" s="147" t="s">
        <v>622</v>
      </c>
      <c r="C598" s="139">
        <f>IFERROR(VLOOKUP(A598,'งบทดลอง รพ.'!$A$2:$C$600,3,0),0)</f>
        <v>0</v>
      </c>
      <c r="E598" s="87" t="s">
        <v>1397</v>
      </c>
      <c r="F598" s="87" t="s">
        <v>41</v>
      </c>
      <c r="G598" s="84" t="s">
        <v>1410</v>
      </c>
      <c r="H598" s="84"/>
    </row>
  </sheetData>
  <autoFilter ref="A1:G598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&amp;LWorksheet 1&amp;R&amp;P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431"/>
  <sheetViews>
    <sheetView workbookViewId="0">
      <selection activeCell="C309" sqref="C309"/>
    </sheetView>
  </sheetViews>
  <sheetFormatPr defaultRowHeight="14.25" x14ac:dyDescent="0.2"/>
  <cols>
    <col min="1" max="1" width="14.625" bestFit="1" customWidth="1"/>
    <col min="2" max="2" width="82.125" bestFit="1" customWidth="1"/>
    <col min="3" max="3" width="14.375" bestFit="1" customWidth="1"/>
  </cols>
  <sheetData>
    <row r="1" spans="1:3" ht="24" x14ac:dyDescent="0.55000000000000004">
      <c r="A1" s="343" t="s">
        <v>144</v>
      </c>
      <c r="B1" s="31" t="s">
        <v>145</v>
      </c>
      <c r="C1" s="344"/>
    </row>
    <row r="2" spans="1:3" ht="15" x14ac:dyDescent="0.25">
      <c r="A2" s="345" t="s">
        <v>146</v>
      </c>
      <c r="B2" s="149" t="s">
        <v>147</v>
      </c>
      <c r="C2" s="346">
        <v>0</v>
      </c>
    </row>
    <row r="3" spans="1:3" ht="15" x14ac:dyDescent="0.25">
      <c r="A3" s="345" t="s">
        <v>148</v>
      </c>
      <c r="B3" s="149" t="s">
        <v>149</v>
      </c>
      <c r="C3" s="346">
        <v>0</v>
      </c>
    </row>
    <row r="4" spans="1:3" ht="15" x14ac:dyDescent="0.25">
      <c r="A4" s="345" t="s">
        <v>150</v>
      </c>
      <c r="B4" s="149" t="s">
        <v>151</v>
      </c>
      <c r="C4" s="346">
        <v>0</v>
      </c>
    </row>
    <row r="5" spans="1:3" ht="15" x14ac:dyDescent="0.25">
      <c r="A5" s="345" t="s">
        <v>152</v>
      </c>
      <c r="B5" s="149" t="s">
        <v>1411</v>
      </c>
      <c r="C5" s="346">
        <v>0</v>
      </c>
    </row>
    <row r="6" spans="1:3" ht="15" x14ac:dyDescent="0.25">
      <c r="A6" s="345" t="s">
        <v>153</v>
      </c>
      <c r="B6" s="149" t="s">
        <v>154</v>
      </c>
      <c r="C6" s="346">
        <v>0</v>
      </c>
    </row>
    <row r="7" spans="1:3" ht="15" x14ac:dyDescent="0.25">
      <c r="A7" s="345" t="s">
        <v>155</v>
      </c>
      <c r="B7" s="149" t="s">
        <v>177</v>
      </c>
      <c r="C7" s="346">
        <v>0</v>
      </c>
    </row>
    <row r="8" spans="1:3" ht="15" x14ac:dyDescent="0.25">
      <c r="A8" s="345" t="s">
        <v>156</v>
      </c>
      <c r="B8" s="149" t="s">
        <v>179</v>
      </c>
      <c r="C8" s="346">
        <v>0</v>
      </c>
    </row>
    <row r="9" spans="1:3" ht="15" x14ac:dyDescent="0.25">
      <c r="A9" s="345" t="s">
        <v>157</v>
      </c>
      <c r="B9" s="149" t="s">
        <v>158</v>
      </c>
      <c r="C9" s="346">
        <v>0</v>
      </c>
    </row>
    <row r="10" spans="1:3" ht="15" x14ac:dyDescent="0.25">
      <c r="A10" s="345" t="s">
        <v>159</v>
      </c>
      <c r="B10" s="149" t="s">
        <v>160</v>
      </c>
      <c r="C10" s="346">
        <v>0</v>
      </c>
    </row>
    <row r="11" spans="1:3" ht="15" x14ac:dyDescent="0.25">
      <c r="A11" s="345" t="s">
        <v>117</v>
      </c>
      <c r="B11" s="149" t="s">
        <v>118</v>
      </c>
      <c r="C11" s="346">
        <v>0</v>
      </c>
    </row>
    <row r="12" spans="1:3" ht="15" x14ac:dyDescent="0.25">
      <c r="A12" s="345" t="s">
        <v>119</v>
      </c>
      <c r="B12" s="149" t="s">
        <v>120</v>
      </c>
      <c r="C12" s="346">
        <v>0</v>
      </c>
    </row>
    <row r="13" spans="1:3" ht="15" x14ac:dyDescent="0.25">
      <c r="A13" s="345" t="s">
        <v>837</v>
      </c>
      <c r="B13" s="149" t="s">
        <v>122</v>
      </c>
      <c r="C13" s="346">
        <v>0</v>
      </c>
    </row>
    <row r="14" spans="1:3" ht="15" x14ac:dyDescent="0.25">
      <c r="A14" s="345" t="s">
        <v>838</v>
      </c>
      <c r="B14" s="149" t="s">
        <v>123</v>
      </c>
      <c r="C14" s="346">
        <v>0</v>
      </c>
    </row>
    <row r="15" spans="1:3" ht="15" x14ac:dyDescent="0.25">
      <c r="A15" s="345" t="s">
        <v>839</v>
      </c>
      <c r="B15" s="149" t="s">
        <v>840</v>
      </c>
      <c r="C15" s="346">
        <v>0</v>
      </c>
    </row>
    <row r="16" spans="1:3" ht="15" x14ac:dyDescent="0.25">
      <c r="A16" s="345" t="s">
        <v>124</v>
      </c>
      <c r="B16" s="149" t="s">
        <v>125</v>
      </c>
      <c r="C16" s="346">
        <v>0</v>
      </c>
    </row>
    <row r="17" spans="1:3" ht="15" x14ac:dyDescent="0.25">
      <c r="A17" s="345" t="s">
        <v>126</v>
      </c>
      <c r="B17" s="149" t="s">
        <v>127</v>
      </c>
      <c r="C17" s="346">
        <v>41710</v>
      </c>
    </row>
    <row r="18" spans="1:3" ht="15" x14ac:dyDescent="0.25">
      <c r="A18" s="345" t="s">
        <v>841</v>
      </c>
      <c r="B18" s="149" t="s">
        <v>121</v>
      </c>
      <c r="C18" s="346">
        <v>0</v>
      </c>
    </row>
    <row r="19" spans="1:3" ht="15" x14ac:dyDescent="0.25">
      <c r="A19" s="345" t="s">
        <v>842</v>
      </c>
      <c r="B19" s="149" t="s">
        <v>84</v>
      </c>
      <c r="C19" s="346">
        <v>227405</v>
      </c>
    </row>
    <row r="20" spans="1:3" ht="15" x14ac:dyDescent="0.25">
      <c r="A20" s="345" t="s">
        <v>843</v>
      </c>
      <c r="B20" s="149" t="s">
        <v>844</v>
      </c>
      <c r="C20" s="346">
        <v>110100</v>
      </c>
    </row>
    <row r="21" spans="1:3" ht="15" x14ac:dyDescent="0.25">
      <c r="A21" s="345" t="s">
        <v>845</v>
      </c>
      <c r="B21" s="149" t="s">
        <v>846</v>
      </c>
      <c r="C21" s="346">
        <v>0</v>
      </c>
    </row>
    <row r="22" spans="1:3" ht="15" x14ac:dyDescent="0.25">
      <c r="A22" s="345" t="s">
        <v>76</v>
      </c>
      <c r="B22" s="149" t="s">
        <v>1413</v>
      </c>
      <c r="C22" s="346">
        <v>3324</v>
      </c>
    </row>
    <row r="23" spans="1:3" ht="15" x14ac:dyDescent="0.25">
      <c r="A23" s="345" t="s">
        <v>77</v>
      </c>
      <c r="B23" s="149" t="s">
        <v>1414</v>
      </c>
      <c r="C23" s="346">
        <v>8943.6</v>
      </c>
    </row>
    <row r="24" spans="1:3" ht="15" x14ac:dyDescent="0.25">
      <c r="A24" s="345" t="s">
        <v>128</v>
      </c>
      <c r="B24" s="149" t="s">
        <v>1415</v>
      </c>
      <c r="C24" s="346">
        <v>3697530</v>
      </c>
    </row>
    <row r="25" spans="1:3" ht="15" x14ac:dyDescent="0.25">
      <c r="A25" s="345" t="s">
        <v>129</v>
      </c>
      <c r="B25" s="149" t="s">
        <v>1416</v>
      </c>
      <c r="C25" s="346">
        <v>2577089</v>
      </c>
    </row>
    <row r="26" spans="1:3" ht="15" x14ac:dyDescent="0.25">
      <c r="A26" s="345" t="s">
        <v>85</v>
      </c>
      <c r="B26" s="149" t="s">
        <v>1417</v>
      </c>
      <c r="C26" s="346">
        <v>1909326.4</v>
      </c>
    </row>
    <row r="27" spans="1:3" ht="15" x14ac:dyDescent="0.25">
      <c r="A27" s="345" t="s">
        <v>86</v>
      </c>
      <c r="B27" s="149" t="s">
        <v>1418</v>
      </c>
      <c r="C27" s="346">
        <v>656150.4</v>
      </c>
    </row>
    <row r="28" spans="1:3" ht="15" x14ac:dyDescent="0.25">
      <c r="A28" s="345" t="s">
        <v>87</v>
      </c>
      <c r="B28" s="149" t="s">
        <v>88</v>
      </c>
      <c r="C28" s="346">
        <v>0</v>
      </c>
    </row>
    <row r="29" spans="1:3" ht="15" x14ac:dyDescent="0.25">
      <c r="A29" s="345" t="s">
        <v>89</v>
      </c>
      <c r="B29" s="149" t="s">
        <v>90</v>
      </c>
      <c r="C29" s="346">
        <v>0</v>
      </c>
    </row>
    <row r="30" spans="1:3" ht="15" x14ac:dyDescent="0.25">
      <c r="A30" s="345" t="s">
        <v>130</v>
      </c>
      <c r="B30" s="149" t="s">
        <v>1419</v>
      </c>
      <c r="C30" s="346">
        <v>135677.6</v>
      </c>
    </row>
    <row r="31" spans="1:3" ht="15" x14ac:dyDescent="0.25">
      <c r="A31" s="345" t="s">
        <v>131</v>
      </c>
      <c r="B31" s="149" t="s">
        <v>1420</v>
      </c>
      <c r="C31" s="346">
        <v>259582.8</v>
      </c>
    </row>
    <row r="32" spans="1:3" ht="15" x14ac:dyDescent="0.25">
      <c r="A32" s="345" t="s">
        <v>78</v>
      </c>
      <c r="B32" s="149" t="s">
        <v>1421</v>
      </c>
      <c r="C32" s="346">
        <v>142598.39999999999</v>
      </c>
    </row>
    <row r="33" spans="1:3" ht="15" x14ac:dyDescent="0.25">
      <c r="A33" s="345" t="s">
        <v>79</v>
      </c>
      <c r="B33" s="149" t="s">
        <v>1422</v>
      </c>
      <c r="C33" s="346">
        <v>25879.200000000001</v>
      </c>
    </row>
    <row r="34" spans="1:3" ht="15" x14ac:dyDescent="0.25">
      <c r="A34" s="345" t="s">
        <v>80</v>
      </c>
      <c r="B34" s="149" t="s">
        <v>81</v>
      </c>
      <c r="C34" s="346">
        <v>0</v>
      </c>
    </row>
    <row r="35" spans="1:3" ht="15" x14ac:dyDescent="0.25">
      <c r="A35" s="345" t="s">
        <v>82</v>
      </c>
      <c r="B35" s="149" t="s">
        <v>83</v>
      </c>
      <c r="C35" s="346">
        <v>6975</v>
      </c>
    </row>
    <row r="36" spans="1:3" ht="15" x14ac:dyDescent="0.25">
      <c r="A36" s="345" t="s">
        <v>847</v>
      </c>
      <c r="B36" s="149" t="s">
        <v>848</v>
      </c>
      <c r="C36" s="346">
        <v>0</v>
      </c>
    </row>
    <row r="37" spans="1:3" ht="15" x14ac:dyDescent="0.25">
      <c r="A37" s="345" t="s">
        <v>849</v>
      </c>
      <c r="B37" s="149" t="s">
        <v>850</v>
      </c>
      <c r="C37" s="346">
        <v>0</v>
      </c>
    </row>
    <row r="38" spans="1:3" ht="15" x14ac:dyDescent="0.25">
      <c r="A38" s="345" t="s">
        <v>851</v>
      </c>
      <c r="B38" s="149" t="s">
        <v>852</v>
      </c>
      <c r="C38" s="346">
        <v>0</v>
      </c>
    </row>
    <row r="39" spans="1:3" ht="15" x14ac:dyDescent="0.25">
      <c r="A39" s="345" t="s">
        <v>853</v>
      </c>
      <c r="B39" s="149" t="s">
        <v>854</v>
      </c>
      <c r="C39" s="346">
        <v>0</v>
      </c>
    </row>
    <row r="40" spans="1:3" ht="15" x14ac:dyDescent="0.25">
      <c r="A40" s="345" t="s">
        <v>855</v>
      </c>
      <c r="B40" s="149" t="s">
        <v>856</v>
      </c>
      <c r="C40" s="346">
        <v>0</v>
      </c>
    </row>
    <row r="41" spans="1:3" ht="15" x14ac:dyDescent="0.25">
      <c r="A41" s="345" t="s">
        <v>857</v>
      </c>
      <c r="B41" s="149" t="s">
        <v>858</v>
      </c>
      <c r="C41" s="346">
        <v>0</v>
      </c>
    </row>
    <row r="42" spans="1:3" ht="15" x14ac:dyDescent="0.25">
      <c r="A42" s="345" t="s">
        <v>859</v>
      </c>
      <c r="B42" s="149" t="s">
        <v>860</v>
      </c>
      <c r="C42" s="346">
        <v>0</v>
      </c>
    </row>
    <row r="43" spans="1:3" ht="15" x14ac:dyDescent="0.25">
      <c r="A43" s="345" t="s">
        <v>861</v>
      </c>
      <c r="B43" s="149" t="s">
        <v>862</v>
      </c>
      <c r="C43" s="346">
        <v>0</v>
      </c>
    </row>
    <row r="44" spans="1:3" ht="15" x14ac:dyDescent="0.25">
      <c r="A44" s="345" t="s">
        <v>45</v>
      </c>
      <c r="B44" s="149" t="s">
        <v>1423</v>
      </c>
      <c r="C44" s="346">
        <v>15186057.6</v>
      </c>
    </row>
    <row r="45" spans="1:3" ht="15" x14ac:dyDescent="0.25">
      <c r="A45" s="345" t="s">
        <v>46</v>
      </c>
      <c r="B45" s="149" t="s">
        <v>1424</v>
      </c>
      <c r="C45" s="346">
        <v>8199328.0800000001</v>
      </c>
    </row>
    <row r="46" spans="1:3" ht="15" x14ac:dyDescent="0.25">
      <c r="A46" s="345" t="s">
        <v>47</v>
      </c>
      <c r="B46" s="149" t="s">
        <v>1752</v>
      </c>
      <c r="C46" s="346">
        <v>1299576</v>
      </c>
    </row>
    <row r="47" spans="1:3" ht="15" x14ac:dyDescent="0.25">
      <c r="A47" s="345" t="s">
        <v>48</v>
      </c>
      <c r="B47" s="149" t="s">
        <v>1426</v>
      </c>
      <c r="C47" s="346">
        <v>960</v>
      </c>
    </row>
    <row r="48" spans="1:3" ht="15" x14ac:dyDescent="0.25">
      <c r="A48" s="345" t="s">
        <v>49</v>
      </c>
      <c r="B48" s="149" t="s">
        <v>1427</v>
      </c>
      <c r="C48" s="346">
        <v>16526.400000000001</v>
      </c>
    </row>
    <row r="49" spans="1:3" ht="15" x14ac:dyDescent="0.25">
      <c r="A49" s="345" t="s">
        <v>215</v>
      </c>
      <c r="B49" s="149" t="s">
        <v>216</v>
      </c>
      <c r="C49" s="346">
        <v>1775232.06</v>
      </c>
    </row>
    <row r="50" spans="1:3" ht="15" x14ac:dyDescent="0.25">
      <c r="A50" s="345" t="s">
        <v>50</v>
      </c>
      <c r="B50" s="149" t="s">
        <v>1428</v>
      </c>
      <c r="C50" s="346">
        <v>1215976.8700000001</v>
      </c>
    </row>
    <row r="51" spans="1:3" ht="15" x14ac:dyDescent="0.25">
      <c r="A51" s="345" t="s">
        <v>51</v>
      </c>
      <c r="B51" s="149" t="s">
        <v>1429</v>
      </c>
      <c r="C51" s="346">
        <v>0</v>
      </c>
    </row>
    <row r="52" spans="1:3" ht="15" x14ac:dyDescent="0.25">
      <c r="A52" s="345" t="s">
        <v>52</v>
      </c>
      <c r="B52" s="149" t="s">
        <v>1430</v>
      </c>
      <c r="C52" s="346">
        <v>2093888.78</v>
      </c>
    </row>
    <row r="53" spans="1:3" ht="15" x14ac:dyDescent="0.25">
      <c r="A53" s="345" t="s">
        <v>53</v>
      </c>
      <c r="B53" s="149" t="s">
        <v>54</v>
      </c>
      <c r="C53" s="346">
        <v>11932.49</v>
      </c>
    </row>
    <row r="54" spans="1:3" ht="15" x14ac:dyDescent="0.25">
      <c r="A54" s="345" t="s">
        <v>55</v>
      </c>
      <c r="B54" s="149" t="s">
        <v>1431</v>
      </c>
      <c r="C54" s="346">
        <v>257500</v>
      </c>
    </row>
    <row r="55" spans="1:3" ht="15" x14ac:dyDescent="0.25">
      <c r="A55" s="345" t="s">
        <v>56</v>
      </c>
      <c r="B55" s="149" t="s">
        <v>57</v>
      </c>
      <c r="C55" s="346">
        <v>1088270.8</v>
      </c>
    </row>
    <row r="56" spans="1:3" ht="15" x14ac:dyDescent="0.25">
      <c r="A56" s="345" t="s">
        <v>58</v>
      </c>
      <c r="B56" s="149" t="s">
        <v>1432</v>
      </c>
      <c r="C56" s="346">
        <v>0</v>
      </c>
    </row>
    <row r="57" spans="1:3" ht="15" x14ac:dyDescent="0.25">
      <c r="A57" s="345" t="s">
        <v>59</v>
      </c>
      <c r="B57" s="149" t="s">
        <v>1433</v>
      </c>
      <c r="C57" s="346">
        <v>0</v>
      </c>
    </row>
    <row r="58" spans="1:3" ht="15" x14ac:dyDescent="0.25">
      <c r="A58" s="345" t="s">
        <v>60</v>
      </c>
      <c r="B58" s="149" t="s">
        <v>1434</v>
      </c>
      <c r="C58" s="346">
        <v>0</v>
      </c>
    </row>
    <row r="59" spans="1:3" ht="15" x14ac:dyDescent="0.25">
      <c r="A59" s="345" t="s">
        <v>61</v>
      </c>
      <c r="B59" s="149" t="s">
        <v>1435</v>
      </c>
      <c r="C59" s="346">
        <v>0</v>
      </c>
    </row>
    <row r="60" spans="1:3" ht="15" x14ac:dyDescent="0.25">
      <c r="A60" s="345" t="s">
        <v>62</v>
      </c>
      <c r="B60" s="149" t="s">
        <v>1436</v>
      </c>
      <c r="C60" s="346">
        <v>62546</v>
      </c>
    </row>
    <row r="61" spans="1:3" ht="15" x14ac:dyDescent="0.25">
      <c r="A61" s="345" t="s">
        <v>63</v>
      </c>
      <c r="B61" s="149" t="s">
        <v>1437</v>
      </c>
      <c r="C61" s="346">
        <v>2201186</v>
      </c>
    </row>
    <row r="62" spans="1:3" ht="15" x14ac:dyDescent="0.25">
      <c r="A62" s="345" t="s">
        <v>64</v>
      </c>
      <c r="B62" s="149" t="s">
        <v>65</v>
      </c>
      <c r="C62" s="346">
        <v>0</v>
      </c>
    </row>
    <row r="63" spans="1:3" ht="15" x14ac:dyDescent="0.25">
      <c r="A63" s="345" t="s">
        <v>66</v>
      </c>
      <c r="B63" s="149" t="s">
        <v>67</v>
      </c>
      <c r="C63" s="346">
        <v>0</v>
      </c>
    </row>
    <row r="64" spans="1:3" ht="15" x14ac:dyDescent="0.25">
      <c r="A64" s="345" t="s">
        <v>68</v>
      </c>
      <c r="B64" s="149" t="s">
        <v>1438</v>
      </c>
      <c r="C64" s="346">
        <v>185225</v>
      </c>
    </row>
    <row r="65" spans="1:3" ht="15" x14ac:dyDescent="0.25">
      <c r="A65" s="345" t="s">
        <v>69</v>
      </c>
      <c r="B65" s="149" t="s">
        <v>1439</v>
      </c>
      <c r="C65" s="346">
        <v>708432</v>
      </c>
    </row>
    <row r="66" spans="1:3" ht="15" x14ac:dyDescent="0.25">
      <c r="A66" s="345" t="s">
        <v>70</v>
      </c>
      <c r="B66" s="149" t="s">
        <v>1440</v>
      </c>
      <c r="C66" s="346">
        <v>358540</v>
      </c>
    </row>
    <row r="67" spans="1:3" ht="15" x14ac:dyDescent="0.25">
      <c r="A67" s="345" t="s">
        <v>71</v>
      </c>
      <c r="B67" s="149" t="s">
        <v>1441</v>
      </c>
      <c r="C67" s="346">
        <v>41333</v>
      </c>
    </row>
    <row r="68" spans="1:3" ht="15" x14ac:dyDescent="0.25">
      <c r="A68" s="345" t="s">
        <v>72</v>
      </c>
      <c r="B68" s="149" t="s">
        <v>1442</v>
      </c>
      <c r="C68" s="346">
        <v>5713342</v>
      </c>
    </row>
    <row r="69" spans="1:3" ht="15" x14ac:dyDescent="0.25">
      <c r="A69" s="345" t="s">
        <v>73</v>
      </c>
      <c r="B69" s="149" t="s">
        <v>1443</v>
      </c>
      <c r="C69" s="346">
        <v>176606</v>
      </c>
    </row>
    <row r="70" spans="1:3" ht="15" x14ac:dyDescent="0.25">
      <c r="A70" s="345" t="s">
        <v>74</v>
      </c>
      <c r="B70" s="149" t="s">
        <v>1444</v>
      </c>
      <c r="C70" s="346">
        <v>0</v>
      </c>
    </row>
    <row r="71" spans="1:3" ht="15" x14ac:dyDescent="0.25">
      <c r="A71" s="345" t="s">
        <v>75</v>
      </c>
      <c r="B71" s="149" t="s">
        <v>1445</v>
      </c>
      <c r="C71" s="346">
        <v>0</v>
      </c>
    </row>
    <row r="72" spans="1:3" ht="15" x14ac:dyDescent="0.25">
      <c r="A72" s="345" t="s">
        <v>863</v>
      </c>
      <c r="B72" s="149" t="s">
        <v>864</v>
      </c>
      <c r="C72" s="346">
        <v>0</v>
      </c>
    </row>
    <row r="73" spans="1:3" ht="15" x14ac:dyDescent="0.25">
      <c r="A73" s="345" t="s">
        <v>865</v>
      </c>
      <c r="B73" s="149" t="s">
        <v>1753</v>
      </c>
      <c r="C73" s="346">
        <v>0</v>
      </c>
    </row>
    <row r="74" spans="1:3" ht="15" x14ac:dyDescent="0.25">
      <c r="A74" s="345" t="s">
        <v>867</v>
      </c>
      <c r="B74" s="149" t="s">
        <v>868</v>
      </c>
      <c r="C74" s="346">
        <v>0</v>
      </c>
    </row>
    <row r="75" spans="1:3" ht="15" x14ac:dyDescent="0.25">
      <c r="A75" s="345" t="s">
        <v>869</v>
      </c>
      <c r="B75" s="149" t="s">
        <v>870</v>
      </c>
      <c r="C75" s="346">
        <v>0</v>
      </c>
    </row>
    <row r="76" spans="1:3" ht="15" x14ac:dyDescent="0.25">
      <c r="A76" s="345" t="s">
        <v>871</v>
      </c>
      <c r="B76" s="149" t="s">
        <v>872</v>
      </c>
      <c r="C76" s="346">
        <v>0</v>
      </c>
    </row>
    <row r="77" spans="1:3" ht="15" x14ac:dyDescent="0.25">
      <c r="A77" s="345" t="s">
        <v>873</v>
      </c>
      <c r="B77" s="149" t="s">
        <v>1754</v>
      </c>
      <c r="C77" s="346">
        <v>0</v>
      </c>
    </row>
    <row r="78" spans="1:3" ht="15" x14ac:dyDescent="0.25">
      <c r="A78" s="345" t="s">
        <v>875</v>
      </c>
      <c r="B78" s="149" t="s">
        <v>1755</v>
      </c>
      <c r="C78" s="346">
        <v>0</v>
      </c>
    </row>
    <row r="79" spans="1:3" ht="15" x14ac:dyDescent="0.25">
      <c r="A79" s="345" t="s">
        <v>824</v>
      </c>
      <c r="B79" s="149" t="s">
        <v>1756</v>
      </c>
      <c r="C79" s="346">
        <v>0</v>
      </c>
    </row>
    <row r="80" spans="1:3" ht="15" x14ac:dyDescent="0.25">
      <c r="A80" s="345" t="s">
        <v>91</v>
      </c>
      <c r="B80" s="149" t="s">
        <v>92</v>
      </c>
      <c r="C80" s="346">
        <v>3052.4</v>
      </c>
    </row>
    <row r="81" spans="1:3" ht="15" x14ac:dyDescent="0.25">
      <c r="A81" s="345" t="s">
        <v>93</v>
      </c>
      <c r="B81" s="149" t="s">
        <v>1447</v>
      </c>
      <c r="C81" s="346">
        <v>574488</v>
      </c>
    </row>
    <row r="82" spans="1:3" ht="15" x14ac:dyDescent="0.25">
      <c r="A82" s="345" t="s">
        <v>94</v>
      </c>
      <c r="B82" s="149" t="s">
        <v>1448</v>
      </c>
      <c r="C82" s="346">
        <v>316462</v>
      </c>
    </row>
    <row r="83" spans="1:3" ht="15" x14ac:dyDescent="0.25">
      <c r="A83" s="345" t="s">
        <v>95</v>
      </c>
      <c r="B83" s="149" t="s">
        <v>1449</v>
      </c>
      <c r="C83" s="346">
        <v>54287</v>
      </c>
    </row>
    <row r="84" spans="1:3" ht="15" x14ac:dyDescent="0.25">
      <c r="A84" s="345" t="s">
        <v>96</v>
      </c>
      <c r="B84" s="149" t="s">
        <v>1450</v>
      </c>
      <c r="C84" s="346">
        <v>21091</v>
      </c>
    </row>
    <row r="85" spans="1:3" ht="15" x14ac:dyDescent="0.25">
      <c r="A85" s="345" t="s">
        <v>97</v>
      </c>
      <c r="B85" s="149" t="s">
        <v>98</v>
      </c>
      <c r="C85" s="346">
        <v>13652</v>
      </c>
    </row>
    <row r="86" spans="1:3" ht="15" x14ac:dyDescent="0.25">
      <c r="A86" s="345" t="s">
        <v>99</v>
      </c>
      <c r="B86" s="149" t="s">
        <v>100</v>
      </c>
      <c r="C86" s="346">
        <v>30051</v>
      </c>
    </row>
    <row r="87" spans="1:3" ht="15" x14ac:dyDescent="0.25">
      <c r="A87" s="345" t="s">
        <v>101</v>
      </c>
      <c r="B87" s="149" t="s">
        <v>1451</v>
      </c>
      <c r="C87" s="346">
        <v>0</v>
      </c>
    </row>
    <row r="88" spans="1:3" ht="15" x14ac:dyDescent="0.25">
      <c r="A88" s="345" t="s">
        <v>102</v>
      </c>
      <c r="B88" s="149" t="s">
        <v>1452</v>
      </c>
      <c r="C88" s="346">
        <v>0</v>
      </c>
    </row>
    <row r="89" spans="1:3" ht="15" x14ac:dyDescent="0.25">
      <c r="A89" s="345" t="s">
        <v>103</v>
      </c>
      <c r="B89" s="149" t="s">
        <v>1453</v>
      </c>
      <c r="C89" s="346">
        <v>0</v>
      </c>
    </row>
    <row r="90" spans="1:3" ht="15" x14ac:dyDescent="0.25">
      <c r="A90" s="345" t="s">
        <v>104</v>
      </c>
      <c r="B90" s="149" t="s">
        <v>1454</v>
      </c>
      <c r="C90" s="346">
        <v>0</v>
      </c>
    </row>
    <row r="91" spans="1:3" ht="15" x14ac:dyDescent="0.25">
      <c r="A91" s="345" t="s">
        <v>105</v>
      </c>
      <c r="B91" s="149" t="s">
        <v>1455</v>
      </c>
      <c r="C91" s="346">
        <v>0</v>
      </c>
    </row>
    <row r="92" spans="1:3" ht="15" x14ac:dyDescent="0.25">
      <c r="A92" s="345" t="s">
        <v>106</v>
      </c>
      <c r="B92" s="149" t="s">
        <v>1456</v>
      </c>
      <c r="C92" s="346">
        <v>78</v>
      </c>
    </row>
    <row r="93" spans="1:3" ht="15" x14ac:dyDescent="0.25">
      <c r="A93" s="345" t="s">
        <v>877</v>
      </c>
      <c r="B93" s="149" t="s">
        <v>107</v>
      </c>
      <c r="C93" s="346">
        <v>0</v>
      </c>
    </row>
    <row r="94" spans="1:3" ht="15" x14ac:dyDescent="0.25">
      <c r="A94" s="345" t="s">
        <v>878</v>
      </c>
      <c r="B94" s="149" t="s">
        <v>108</v>
      </c>
      <c r="C94" s="346">
        <v>0</v>
      </c>
    </row>
    <row r="95" spans="1:3" ht="15" x14ac:dyDescent="0.25">
      <c r="A95" s="345" t="s">
        <v>109</v>
      </c>
      <c r="B95" s="149" t="s">
        <v>1457</v>
      </c>
      <c r="C95" s="346">
        <v>387717.62</v>
      </c>
    </row>
    <row r="96" spans="1:3" ht="15" x14ac:dyDescent="0.25">
      <c r="A96" s="345" t="s">
        <v>110</v>
      </c>
      <c r="B96" s="149" t="s">
        <v>1458</v>
      </c>
      <c r="C96" s="346">
        <v>467399.06</v>
      </c>
    </row>
    <row r="97" spans="1:3" ht="15" x14ac:dyDescent="0.25">
      <c r="A97" s="345" t="s">
        <v>111</v>
      </c>
      <c r="B97" s="149" t="s">
        <v>1459</v>
      </c>
      <c r="C97" s="346">
        <v>0</v>
      </c>
    </row>
    <row r="98" spans="1:3" ht="15" x14ac:dyDescent="0.25">
      <c r="A98" s="345" t="s">
        <v>112</v>
      </c>
      <c r="B98" s="149" t="s">
        <v>1460</v>
      </c>
      <c r="C98" s="346">
        <v>0</v>
      </c>
    </row>
    <row r="99" spans="1:3" ht="15" x14ac:dyDescent="0.25">
      <c r="A99" s="345" t="s">
        <v>113</v>
      </c>
      <c r="B99" s="149" t="s">
        <v>1461</v>
      </c>
      <c r="C99" s="346">
        <v>0</v>
      </c>
    </row>
    <row r="100" spans="1:3" ht="15" x14ac:dyDescent="0.25">
      <c r="A100" s="345" t="s">
        <v>114</v>
      </c>
      <c r="B100" s="149" t="s">
        <v>1462</v>
      </c>
      <c r="C100" s="346">
        <v>0</v>
      </c>
    </row>
    <row r="101" spans="1:3" ht="15" x14ac:dyDescent="0.25">
      <c r="A101" s="345" t="s">
        <v>115</v>
      </c>
      <c r="B101" s="149" t="s">
        <v>1463</v>
      </c>
      <c r="C101" s="346">
        <v>0</v>
      </c>
    </row>
    <row r="102" spans="1:3" ht="15" x14ac:dyDescent="0.25">
      <c r="A102" s="345" t="s">
        <v>879</v>
      </c>
      <c r="B102" s="149" t="s">
        <v>880</v>
      </c>
      <c r="C102" s="346">
        <v>1337</v>
      </c>
    </row>
    <row r="103" spans="1:3" ht="15" x14ac:dyDescent="0.25">
      <c r="A103" s="345" t="s">
        <v>881</v>
      </c>
      <c r="B103" s="149" t="s">
        <v>882</v>
      </c>
      <c r="C103" s="346">
        <v>76734.149999999994</v>
      </c>
    </row>
    <row r="104" spans="1:3" ht="15" x14ac:dyDescent="0.25">
      <c r="A104" s="345" t="s">
        <v>883</v>
      </c>
      <c r="B104" s="149" t="s">
        <v>884</v>
      </c>
      <c r="C104" s="346">
        <v>0</v>
      </c>
    </row>
    <row r="105" spans="1:3" ht="15" x14ac:dyDescent="0.25">
      <c r="A105" s="345" t="s">
        <v>885</v>
      </c>
      <c r="B105" s="149" t="s">
        <v>886</v>
      </c>
      <c r="C105" s="346">
        <v>0</v>
      </c>
    </row>
    <row r="106" spans="1:3" ht="15" x14ac:dyDescent="0.25">
      <c r="A106" s="345" t="s">
        <v>887</v>
      </c>
      <c r="B106" s="149" t="s">
        <v>888</v>
      </c>
      <c r="C106" s="346">
        <v>780500</v>
      </c>
    </row>
    <row r="107" spans="1:3" ht="15" x14ac:dyDescent="0.25">
      <c r="A107" s="345" t="s">
        <v>889</v>
      </c>
      <c r="B107" s="149" t="s">
        <v>116</v>
      </c>
      <c r="C107" s="346">
        <v>98899.839999999997</v>
      </c>
    </row>
    <row r="108" spans="1:3" ht="15" x14ac:dyDescent="0.25">
      <c r="A108" s="345" t="s">
        <v>890</v>
      </c>
      <c r="B108" s="149" t="s">
        <v>891</v>
      </c>
      <c r="C108" s="346">
        <v>0</v>
      </c>
    </row>
    <row r="109" spans="1:3" ht="15" x14ac:dyDescent="0.25">
      <c r="A109" s="345" t="s">
        <v>132</v>
      </c>
      <c r="B109" s="149" t="s">
        <v>1464</v>
      </c>
      <c r="C109" s="346">
        <v>3896</v>
      </c>
    </row>
    <row r="110" spans="1:3" ht="15" x14ac:dyDescent="0.25">
      <c r="A110" s="345" t="s">
        <v>133</v>
      </c>
      <c r="B110" s="149" t="s">
        <v>1465</v>
      </c>
      <c r="C110" s="346">
        <v>0</v>
      </c>
    </row>
    <row r="111" spans="1:3" ht="15" x14ac:dyDescent="0.25">
      <c r="A111" s="345" t="s">
        <v>134</v>
      </c>
      <c r="B111" s="149" t="s">
        <v>1466</v>
      </c>
      <c r="C111" s="346">
        <v>0</v>
      </c>
    </row>
    <row r="112" spans="1:3" ht="15" x14ac:dyDescent="0.25">
      <c r="A112" s="345" t="s">
        <v>135</v>
      </c>
      <c r="B112" s="149" t="s">
        <v>136</v>
      </c>
      <c r="C112" s="346">
        <v>0</v>
      </c>
    </row>
    <row r="113" spans="1:3" ht="15" x14ac:dyDescent="0.25">
      <c r="A113" s="345" t="s">
        <v>137</v>
      </c>
      <c r="B113" s="149" t="s">
        <v>138</v>
      </c>
      <c r="C113" s="346">
        <v>3306.85</v>
      </c>
    </row>
    <row r="114" spans="1:3" ht="15" x14ac:dyDescent="0.25">
      <c r="A114" s="345" t="s">
        <v>892</v>
      </c>
      <c r="B114" s="149" t="s">
        <v>893</v>
      </c>
      <c r="C114" s="346">
        <v>73480.19</v>
      </c>
    </row>
    <row r="115" spans="1:3" ht="15" x14ac:dyDescent="0.25">
      <c r="A115" s="345" t="s">
        <v>894</v>
      </c>
      <c r="B115" s="149" t="s">
        <v>895</v>
      </c>
      <c r="C115" s="346">
        <v>6658</v>
      </c>
    </row>
    <row r="116" spans="1:3" ht="15" x14ac:dyDescent="0.25">
      <c r="A116" s="345" t="s">
        <v>896</v>
      </c>
      <c r="B116" s="149" t="s">
        <v>897</v>
      </c>
      <c r="C116" s="346">
        <v>0</v>
      </c>
    </row>
    <row r="117" spans="1:3" ht="15" x14ac:dyDescent="0.25">
      <c r="A117" s="345" t="s">
        <v>898</v>
      </c>
      <c r="B117" s="149" t="s">
        <v>899</v>
      </c>
      <c r="C117" s="346">
        <v>105212</v>
      </c>
    </row>
    <row r="118" spans="1:3" ht="15" x14ac:dyDescent="0.25">
      <c r="A118" s="345" t="s">
        <v>161</v>
      </c>
      <c r="B118" s="149" t="s">
        <v>162</v>
      </c>
      <c r="C118" s="346">
        <v>0</v>
      </c>
    </row>
    <row r="119" spans="1:3" ht="15" x14ac:dyDescent="0.25">
      <c r="A119" s="345" t="s">
        <v>163</v>
      </c>
      <c r="B119" s="149" t="s">
        <v>1468</v>
      </c>
      <c r="C119" s="346">
        <v>0</v>
      </c>
    </row>
    <row r="120" spans="1:3" ht="15" x14ac:dyDescent="0.25">
      <c r="A120" s="345" t="s">
        <v>164</v>
      </c>
      <c r="B120" s="149" t="s">
        <v>1469</v>
      </c>
      <c r="C120" s="346">
        <v>0</v>
      </c>
    </row>
    <row r="121" spans="1:3" ht="15" x14ac:dyDescent="0.25">
      <c r="A121" s="345" t="s">
        <v>166</v>
      </c>
      <c r="B121" s="149" t="s">
        <v>167</v>
      </c>
      <c r="C121" s="346">
        <v>0</v>
      </c>
    </row>
    <row r="122" spans="1:3" ht="15" x14ac:dyDescent="0.25">
      <c r="A122" s="345" t="s">
        <v>168</v>
      </c>
      <c r="B122" s="149" t="s">
        <v>169</v>
      </c>
      <c r="C122" s="346">
        <v>0</v>
      </c>
    </row>
    <row r="123" spans="1:3" ht="15" x14ac:dyDescent="0.25">
      <c r="A123" s="345" t="s">
        <v>170</v>
      </c>
      <c r="B123" s="149" t="s">
        <v>171</v>
      </c>
      <c r="C123" s="346">
        <v>0</v>
      </c>
    </row>
    <row r="124" spans="1:3" ht="15" x14ac:dyDescent="0.25">
      <c r="A124" s="345" t="s">
        <v>172</v>
      </c>
      <c r="B124" s="149" t="s">
        <v>173</v>
      </c>
      <c r="C124" s="346">
        <v>0</v>
      </c>
    </row>
    <row r="125" spans="1:3" ht="15" x14ac:dyDescent="0.25">
      <c r="A125" s="345" t="s">
        <v>900</v>
      </c>
      <c r="B125" s="149" t="s">
        <v>165</v>
      </c>
      <c r="C125" s="346">
        <v>0</v>
      </c>
    </row>
    <row r="126" spans="1:3" ht="15" x14ac:dyDescent="0.25">
      <c r="A126" s="345" t="s">
        <v>174</v>
      </c>
      <c r="B126" s="149" t="s">
        <v>1470</v>
      </c>
      <c r="C126" s="346">
        <v>0</v>
      </c>
    </row>
    <row r="127" spans="1:3" ht="15" x14ac:dyDescent="0.25">
      <c r="A127" s="345" t="s">
        <v>901</v>
      </c>
      <c r="B127" s="149" t="s">
        <v>902</v>
      </c>
      <c r="C127" s="346">
        <v>0</v>
      </c>
    </row>
    <row r="128" spans="1:3" ht="15" x14ac:dyDescent="0.25">
      <c r="A128" s="345" t="s">
        <v>903</v>
      </c>
      <c r="B128" s="149" t="s">
        <v>904</v>
      </c>
      <c r="C128" s="346">
        <v>0</v>
      </c>
    </row>
    <row r="129" spans="1:3" ht="15" x14ac:dyDescent="0.25">
      <c r="A129" s="345" t="s">
        <v>175</v>
      </c>
      <c r="B129" s="149" t="s">
        <v>1471</v>
      </c>
      <c r="C129" s="346">
        <v>46362.52</v>
      </c>
    </row>
    <row r="130" spans="1:3" ht="15" x14ac:dyDescent="0.25">
      <c r="A130" s="345" t="s">
        <v>176</v>
      </c>
      <c r="B130" s="149" t="s">
        <v>177</v>
      </c>
      <c r="C130" s="346">
        <v>0</v>
      </c>
    </row>
    <row r="131" spans="1:3" ht="15" x14ac:dyDescent="0.25">
      <c r="A131" s="345" t="s">
        <v>178</v>
      </c>
      <c r="B131" s="149" t="s">
        <v>179</v>
      </c>
      <c r="C131" s="346">
        <v>12397</v>
      </c>
    </row>
    <row r="132" spans="1:3" ht="15" x14ac:dyDescent="0.25">
      <c r="A132" s="345" t="s">
        <v>905</v>
      </c>
      <c r="B132" s="149" t="s">
        <v>906</v>
      </c>
      <c r="C132" s="346">
        <v>0</v>
      </c>
    </row>
    <row r="133" spans="1:3" ht="15" x14ac:dyDescent="0.25">
      <c r="A133" s="345" t="s">
        <v>143</v>
      </c>
      <c r="B133" s="149" t="s">
        <v>1472</v>
      </c>
      <c r="C133" s="346">
        <v>26955305.190000001</v>
      </c>
    </row>
    <row r="134" spans="1:3" ht="15" x14ac:dyDescent="0.25">
      <c r="A134" s="345" t="s">
        <v>217</v>
      </c>
      <c r="B134" s="149" t="s">
        <v>1473</v>
      </c>
      <c r="C134" s="346">
        <v>0</v>
      </c>
    </row>
    <row r="135" spans="1:3" ht="15" x14ac:dyDescent="0.25">
      <c r="A135" s="345" t="s">
        <v>180</v>
      </c>
      <c r="B135" s="149" t="s">
        <v>1474</v>
      </c>
      <c r="C135" s="346">
        <v>8582.4</v>
      </c>
    </row>
    <row r="136" spans="1:3" ht="15" x14ac:dyDescent="0.25">
      <c r="A136" s="345" t="s">
        <v>181</v>
      </c>
      <c r="B136" s="149" t="s">
        <v>1475</v>
      </c>
      <c r="C136" s="346">
        <v>0</v>
      </c>
    </row>
    <row r="137" spans="1:3" ht="15" x14ac:dyDescent="0.25">
      <c r="A137" s="345" t="s">
        <v>182</v>
      </c>
      <c r="B137" s="149" t="s">
        <v>1476</v>
      </c>
      <c r="C137" s="346">
        <v>0</v>
      </c>
    </row>
    <row r="138" spans="1:3" ht="15" x14ac:dyDescent="0.25">
      <c r="A138" s="345" t="s">
        <v>183</v>
      </c>
      <c r="B138" s="149" t="s">
        <v>1477</v>
      </c>
      <c r="C138" s="346">
        <v>598609.87</v>
      </c>
    </row>
    <row r="139" spans="1:3" ht="15" x14ac:dyDescent="0.25">
      <c r="A139" s="345" t="s">
        <v>184</v>
      </c>
      <c r="B139" s="149" t="s">
        <v>1478</v>
      </c>
      <c r="C139" s="346">
        <v>0</v>
      </c>
    </row>
    <row r="140" spans="1:3" ht="15" x14ac:dyDescent="0.25">
      <c r="A140" s="345" t="s">
        <v>907</v>
      </c>
      <c r="B140" s="149" t="s">
        <v>908</v>
      </c>
      <c r="C140" s="346">
        <v>0</v>
      </c>
    </row>
    <row r="141" spans="1:3" ht="15" x14ac:dyDescent="0.25">
      <c r="A141" s="345" t="s">
        <v>909</v>
      </c>
      <c r="B141" s="149" t="s">
        <v>910</v>
      </c>
      <c r="C141" s="346">
        <v>0</v>
      </c>
    </row>
    <row r="142" spans="1:3" ht="15" x14ac:dyDescent="0.25">
      <c r="A142" s="345" t="s">
        <v>911</v>
      </c>
      <c r="B142" s="149" t="s">
        <v>912</v>
      </c>
      <c r="C142" s="346">
        <v>0</v>
      </c>
    </row>
    <row r="143" spans="1:3" ht="15" x14ac:dyDescent="0.25">
      <c r="A143" s="345" t="s">
        <v>185</v>
      </c>
      <c r="B143" s="149" t="s">
        <v>1479</v>
      </c>
      <c r="C143" s="346">
        <v>0</v>
      </c>
    </row>
    <row r="144" spans="1:3" ht="15" x14ac:dyDescent="0.25">
      <c r="A144" s="345" t="s">
        <v>913</v>
      </c>
      <c r="B144" s="149" t="s">
        <v>914</v>
      </c>
      <c r="C144" s="346">
        <v>0</v>
      </c>
    </row>
    <row r="145" spans="1:3" ht="15" x14ac:dyDescent="0.25">
      <c r="A145" s="345" t="s">
        <v>186</v>
      </c>
      <c r="B145" s="149" t="s">
        <v>1480</v>
      </c>
      <c r="C145" s="346">
        <v>0</v>
      </c>
    </row>
    <row r="146" spans="1:3" ht="15" x14ac:dyDescent="0.25">
      <c r="A146" s="345" t="s">
        <v>187</v>
      </c>
      <c r="B146" s="149" t="s">
        <v>188</v>
      </c>
      <c r="C146" s="346">
        <v>0</v>
      </c>
    </row>
    <row r="147" spans="1:3" ht="15" x14ac:dyDescent="0.25">
      <c r="A147" s="345" t="s">
        <v>189</v>
      </c>
      <c r="B147" s="149" t="s">
        <v>190</v>
      </c>
      <c r="C147" s="346">
        <v>0</v>
      </c>
    </row>
    <row r="148" spans="1:3" ht="15" x14ac:dyDescent="0.25">
      <c r="A148" s="345" t="s">
        <v>139</v>
      </c>
      <c r="B148" s="149" t="s">
        <v>140</v>
      </c>
      <c r="C148" s="346">
        <v>0</v>
      </c>
    </row>
    <row r="149" spans="1:3" ht="15" x14ac:dyDescent="0.25">
      <c r="A149" s="345" t="s">
        <v>141</v>
      </c>
      <c r="B149" s="149" t="s">
        <v>142</v>
      </c>
      <c r="C149" s="346">
        <v>0</v>
      </c>
    </row>
    <row r="150" spans="1:3" ht="15" x14ac:dyDescent="0.25">
      <c r="A150" s="345" t="s">
        <v>191</v>
      </c>
      <c r="B150" s="149" t="s">
        <v>192</v>
      </c>
      <c r="C150" s="346">
        <v>0</v>
      </c>
    </row>
    <row r="151" spans="1:3" ht="15" x14ac:dyDescent="0.25">
      <c r="A151" s="345" t="s">
        <v>193</v>
      </c>
      <c r="B151" s="149" t="s">
        <v>194</v>
      </c>
      <c r="C151" s="346">
        <v>0</v>
      </c>
    </row>
    <row r="152" spans="1:3" ht="15" x14ac:dyDescent="0.25">
      <c r="A152" s="345" t="s">
        <v>195</v>
      </c>
      <c r="B152" s="149" t="s">
        <v>196</v>
      </c>
      <c r="C152" s="346">
        <v>108398.17</v>
      </c>
    </row>
    <row r="153" spans="1:3" ht="15" x14ac:dyDescent="0.25">
      <c r="A153" s="345" t="s">
        <v>197</v>
      </c>
      <c r="B153" s="149" t="s">
        <v>198</v>
      </c>
      <c r="C153" s="346">
        <v>57987.6</v>
      </c>
    </row>
    <row r="154" spans="1:3" ht="15" x14ac:dyDescent="0.25">
      <c r="A154" s="345" t="s">
        <v>199</v>
      </c>
      <c r="B154" s="149" t="s">
        <v>200</v>
      </c>
      <c r="C154" s="346">
        <v>42576</v>
      </c>
    </row>
    <row r="155" spans="1:3" ht="15" x14ac:dyDescent="0.25">
      <c r="A155" s="345" t="s">
        <v>201</v>
      </c>
      <c r="B155" s="149" t="s">
        <v>1481</v>
      </c>
      <c r="C155" s="346">
        <v>0</v>
      </c>
    </row>
    <row r="156" spans="1:3" ht="15" x14ac:dyDescent="0.25">
      <c r="A156" s="345" t="s">
        <v>202</v>
      </c>
      <c r="B156" s="149" t="s">
        <v>1482</v>
      </c>
      <c r="C156" s="346">
        <v>0</v>
      </c>
    </row>
    <row r="157" spans="1:3" ht="15" x14ac:dyDescent="0.25">
      <c r="A157" s="345" t="s">
        <v>203</v>
      </c>
      <c r="B157" s="149" t="s">
        <v>204</v>
      </c>
      <c r="C157" s="346">
        <v>0</v>
      </c>
    </row>
    <row r="158" spans="1:3" ht="15" x14ac:dyDescent="0.25">
      <c r="A158" s="345" t="s">
        <v>205</v>
      </c>
      <c r="B158" s="149" t="s">
        <v>206</v>
      </c>
      <c r="C158" s="346">
        <v>0</v>
      </c>
    </row>
    <row r="159" spans="1:3" ht="15" x14ac:dyDescent="0.25">
      <c r="A159" s="345" t="s">
        <v>218</v>
      </c>
      <c r="B159" s="149" t="s">
        <v>219</v>
      </c>
      <c r="C159" s="346">
        <v>0</v>
      </c>
    </row>
    <row r="160" spans="1:3" ht="15" x14ac:dyDescent="0.25">
      <c r="A160" s="345" t="s">
        <v>207</v>
      </c>
      <c r="B160" s="149" t="s">
        <v>1483</v>
      </c>
      <c r="C160" s="346">
        <v>3484910</v>
      </c>
    </row>
    <row r="161" spans="1:3" ht="15" x14ac:dyDescent="0.25">
      <c r="A161" s="345" t="s">
        <v>208</v>
      </c>
      <c r="B161" s="149" t="s">
        <v>209</v>
      </c>
      <c r="C161" s="346">
        <v>0</v>
      </c>
    </row>
    <row r="162" spans="1:3" ht="15" x14ac:dyDescent="0.25">
      <c r="A162" s="345" t="s">
        <v>210</v>
      </c>
      <c r="B162" s="149" t="s">
        <v>1484</v>
      </c>
      <c r="C162" s="346">
        <v>0</v>
      </c>
    </row>
    <row r="163" spans="1:3" ht="15" x14ac:dyDescent="0.25">
      <c r="A163" s="345" t="s">
        <v>211</v>
      </c>
      <c r="B163" s="149" t="s">
        <v>212</v>
      </c>
      <c r="C163" s="346">
        <v>255682.8</v>
      </c>
    </row>
    <row r="164" spans="1:3" ht="15" x14ac:dyDescent="0.25">
      <c r="A164" s="345" t="s">
        <v>213</v>
      </c>
      <c r="B164" s="149" t="s">
        <v>214</v>
      </c>
      <c r="C164" s="346">
        <v>369552</v>
      </c>
    </row>
    <row r="165" spans="1:3" ht="15" x14ac:dyDescent="0.25">
      <c r="A165" s="345" t="s">
        <v>229</v>
      </c>
      <c r="B165" s="149" t="s">
        <v>230</v>
      </c>
      <c r="C165" s="346">
        <v>18725127.91</v>
      </c>
    </row>
    <row r="166" spans="1:3" x14ac:dyDescent="0.2">
      <c r="A166" s="347" t="s">
        <v>231</v>
      </c>
      <c r="B166" t="s">
        <v>232</v>
      </c>
      <c r="C166" s="346">
        <v>3014042.96</v>
      </c>
    </row>
    <row r="167" spans="1:3" x14ac:dyDescent="0.2">
      <c r="A167" s="347" t="s">
        <v>233</v>
      </c>
      <c r="B167" t="s">
        <v>234</v>
      </c>
      <c r="C167" s="346">
        <v>0</v>
      </c>
    </row>
    <row r="168" spans="1:3" x14ac:dyDescent="0.2">
      <c r="A168" s="347" t="s">
        <v>235</v>
      </c>
      <c r="B168" t="s">
        <v>236</v>
      </c>
      <c r="C168" s="346">
        <v>1469200</v>
      </c>
    </row>
    <row r="169" spans="1:3" x14ac:dyDescent="0.2">
      <c r="A169" s="347" t="s">
        <v>237</v>
      </c>
      <c r="B169" t="s">
        <v>238</v>
      </c>
      <c r="C169" s="346">
        <v>0</v>
      </c>
    </row>
    <row r="170" spans="1:3" x14ac:dyDescent="0.2">
      <c r="A170" s="347" t="s">
        <v>239</v>
      </c>
      <c r="B170" t="s">
        <v>240</v>
      </c>
      <c r="C170" s="346">
        <v>0</v>
      </c>
    </row>
    <row r="171" spans="1:3" x14ac:dyDescent="0.2">
      <c r="A171" s="347" t="s">
        <v>241</v>
      </c>
      <c r="B171" t="s">
        <v>242</v>
      </c>
      <c r="C171" s="346">
        <v>8582.4</v>
      </c>
    </row>
    <row r="172" spans="1:3" x14ac:dyDescent="0.2">
      <c r="A172" s="347" t="s">
        <v>243</v>
      </c>
      <c r="B172" t="s">
        <v>244</v>
      </c>
      <c r="C172" s="346">
        <v>0</v>
      </c>
    </row>
    <row r="173" spans="1:3" x14ac:dyDescent="0.2">
      <c r="A173" s="347" t="s">
        <v>245</v>
      </c>
      <c r="B173" t="s">
        <v>246</v>
      </c>
      <c r="C173" s="346">
        <v>0</v>
      </c>
    </row>
    <row r="174" spans="1:3" x14ac:dyDescent="0.2">
      <c r="A174" s="347" t="s">
        <v>247</v>
      </c>
      <c r="B174" t="s">
        <v>248</v>
      </c>
      <c r="C174" s="346">
        <v>0</v>
      </c>
    </row>
    <row r="175" spans="1:3" x14ac:dyDescent="0.2">
      <c r="A175" s="347" t="s">
        <v>249</v>
      </c>
      <c r="B175" t="s">
        <v>250</v>
      </c>
      <c r="C175" s="346">
        <v>928914.9</v>
      </c>
    </row>
    <row r="176" spans="1:3" x14ac:dyDescent="0.2">
      <c r="A176" s="347" t="s">
        <v>251</v>
      </c>
      <c r="B176" t="s">
        <v>252</v>
      </c>
      <c r="C176" s="346">
        <v>1723897.02</v>
      </c>
    </row>
    <row r="177" spans="1:3" x14ac:dyDescent="0.2">
      <c r="A177" s="347" t="s">
        <v>261</v>
      </c>
      <c r="B177" t="s">
        <v>262</v>
      </c>
      <c r="C177" s="346">
        <v>1436496.88</v>
      </c>
    </row>
    <row r="178" spans="1:3" x14ac:dyDescent="0.2">
      <c r="A178" s="347" t="s">
        <v>263</v>
      </c>
      <c r="B178" t="s">
        <v>264</v>
      </c>
      <c r="C178" s="346">
        <v>1280825.52</v>
      </c>
    </row>
    <row r="179" spans="1:3" x14ac:dyDescent="0.2">
      <c r="A179" s="347" t="s">
        <v>265</v>
      </c>
      <c r="B179" t="s">
        <v>1485</v>
      </c>
      <c r="C179" s="346">
        <v>1873226.16</v>
      </c>
    </row>
    <row r="180" spans="1:3" x14ac:dyDescent="0.2">
      <c r="A180" s="347" t="s">
        <v>266</v>
      </c>
      <c r="B180" t="s">
        <v>267</v>
      </c>
      <c r="C180" s="346">
        <v>2358711.6800000002</v>
      </c>
    </row>
    <row r="181" spans="1:3" x14ac:dyDescent="0.2">
      <c r="A181" s="347" t="s">
        <v>268</v>
      </c>
      <c r="B181" t="s">
        <v>269</v>
      </c>
      <c r="C181" s="346">
        <v>0</v>
      </c>
    </row>
    <row r="182" spans="1:3" x14ac:dyDescent="0.2">
      <c r="A182" s="347" t="s">
        <v>270</v>
      </c>
      <c r="B182" t="s">
        <v>636</v>
      </c>
      <c r="C182" s="346">
        <v>0</v>
      </c>
    </row>
    <row r="183" spans="1:3" x14ac:dyDescent="0.2">
      <c r="A183" s="347" t="s">
        <v>253</v>
      </c>
      <c r="B183" t="s">
        <v>1486</v>
      </c>
      <c r="C183" s="346">
        <v>285520</v>
      </c>
    </row>
    <row r="184" spans="1:3" x14ac:dyDescent="0.2">
      <c r="A184" s="347" t="s">
        <v>254</v>
      </c>
      <c r="B184" t="s">
        <v>1487</v>
      </c>
      <c r="C184" s="346">
        <v>724640</v>
      </c>
    </row>
    <row r="185" spans="1:3" x14ac:dyDescent="0.2">
      <c r="A185" s="347" t="s">
        <v>255</v>
      </c>
      <c r="B185" t="s">
        <v>1488</v>
      </c>
      <c r="C185" s="346">
        <v>8270</v>
      </c>
    </row>
    <row r="186" spans="1:3" x14ac:dyDescent="0.2">
      <c r="A186" s="347" t="s">
        <v>256</v>
      </c>
      <c r="B186" t="s">
        <v>1489</v>
      </c>
      <c r="C186" s="346">
        <v>6630</v>
      </c>
    </row>
    <row r="187" spans="1:3" x14ac:dyDescent="0.2">
      <c r="A187" s="347" t="s">
        <v>257</v>
      </c>
      <c r="B187" t="s">
        <v>1490</v>
      </c>
      <c r="C187" s="346">
        <v>0</v>
      </c>
    </row>
    <row r="188" spans="1:3" x14ac:dyDescent="0.2">
      <c r="A188" s="347" t="s">
        <v>258</v>
      </c>
      <c r="B188" t="s">
        <v>1491</v>
      </c>
      <c r="C188" s="346">
        <v>0</v>
      </c>
    </row>
    <row r="189" spans="1:3" x14ac:dyDescent="0.2">
      <c r="A189" s="347" t="s">
        <v>259</v>
      </c>
      <c r="B189" t="s">
        <v>1492</v>
      </c>
      <c r="C189" s="346">
        <v>0</v>
      </c>
    </row>
    <row r="190" spans="1:3" x14ac:dyDescent="0.2">
      <c r="A190" s="347" t="s">
        <v>260</v>
      </c>
      <c r="B190" t="s">
        <v>1493</v>
      </c>
      <c r="C190" s="346">
        <v>0</v>
      </c>
    </row>
    <row r="191" spans="1:3" x14ac:dyDescent="0.2">
      <c r="A191" s="347" t="s">
        <v>915</v>
      </c>
      <c r="B191" t="s">
        <v>916</v>
      </c>
      <c r="C191" s="346">
        <v>60480</v>
      </c>
    </row>
    <row r="192" spans="1:3" x14ac:dyDescent="0.2">
      <c r="A192" s="347" t="s">
        <v>917</v>
      </c>
      <c r="B192" t="s">
        <v>918</v>
      </c>
      <c r="C192" s="346">
        <v>0</v>
      </c>
    </row>
    <row r="193" spans="1:3" x14ac:dyDescent="0.2">
      <c r="A193" s="347" t="s">
        <v>919</v>
      </c>
      <c r="B193" t="s">
        <v>920</v>
      </c>
      <c r="C193" s="346">
        <v>825840</v>
      </c>
    </row>
    <row r="194" spans="1:3" x14ac:dyDescent="0.2">
      <c r="A194" s="347" t="s">
        <v>285</v>
      </c>
      <c r="B194" t="s">
        <v>286</v>
      </c>
      <c r="C194" s="346">
        <v>0</v>
      </c>
    </row>
    <row r="195" spans="1:3" x14ac:dyDescent="0.2">
      <c r="A195" s="347" t="s">
        <v>287</v>
      </c>
      <c r="B195" t="s">
        <v>288</v>
      </c>
      <c r="C195" s="346">
        <v>0</v>
      </c>
    </row>
    <row r="196" spans="1:3" x14ac:dyDescent="0.2">
      <c r="A196" s="347" t="s">
        <v>289</v>
      </c>
      <c r="B196" t="s">
        <v>290</v>
      </c>
      <c r="C196" s="346">
        <v>257935.14</v>
      </c>
    </row>
    <row r="197" spans="1:3" x14ac:dyDescent="0.2">
      <c r="A197" s="347" t="s">
        <v>291</v>
      </c>
      <c r="B197" t="s">
        <v>292</v>
      </c>
      <c r="C197" s="346">
        <v>386902.7</v>
      </c>
    </row>
    <row r="198" spans="1:3" x14ac:dyDescent="0.2">
      <c r="A198" s="347" t="s">
        <v>293</v>
      </c>
      <c r="B198" t="s">
        <v>294</v>
      </c>
      <c r="C198" s="346">
        <v>73494</v>
      </c>
    </row>
    <row r="199" spans="1:3" x14ac:dyDescent="0.2">
      <c r="A199" s="347" t="s">
        <v>295</v>
      </c>
      <c r="B199" t="s">
        <v>1494</v>
      </c>
      <c r="C199" s="346">
        <v>315489</v>
      </c>
    </row>
    <row r="200" spans="1:3" x14ac:dyDescent="0.2">
      <c r="A200" s="347" t="s">
        <v>296</v>
      </c>
      <c r="B200" t="s">
        <v>297</v>
      </c>
      <c r="C200" s="346">
        <v>0</v>
      </c>
    </row>
    <row r="201" spans="1:3" x14ac:dyDescent="0.2">
      <c r="A201" s="347" t="s">
        <v>298</v>
      </c>
      <c r="B201" t="s">
        <v>299</v>
      </c>
      <c r="C201" s="346">
        <v>4203</v>
      </c>
    </row>
    <row r="202" spans="1:3" x14ac:dyDescent="0.2">
      <c r="A202" s="347" t="s">
        <v>274</v>
      </c>
      <c r="B202" t="s">
        <v>275</v>
      </c>
      <c r="C202" s="346">
        <v>1233500</v>
      </c>
    </row>
    <row r="203" spans="1:3" x14ac:dyDescent="0.2">
      <c r="A203" s="347" t="s">
        <v>277</v>
      </c>
      <c r="B203" t="s">
        <v>278</v>
      </c>
      <c r="C203" s="346">
        <v>90500</v>
      </c>
    </row>
    <row r="204" spans="1:3" x14ac:dyDescent="0.2">
      <c r="A204" s="347" t="s">
        <v>279</v>
      </c>
      <c r="B204" t="s">
        <v>1499</v>
      </c>
      <c r="C204" s="346">
        <v>0</v>
      </c>
    </row>
    <row r="205" spans="1:3" x14ac:dyDescent="0.2">
      <c r="A205" s="347" t="s">
        <v>280</v>
      </c>
      <c r="B205" t="s">
        <v>1500</v>
      </c>
      <c r="C205" s="346">
        <v>0</v>
      </c>
    </row>
    <row r="206" spans="1:3" x14ac:dyDescent="0.2">
      <c r="A206" s="347" t="s">
        <v>281</v>
      </c>
      <c r="B206" t="s">
        <v>282</v>
      </c>
      <c r="C206" s="346">
        <v>0</v>
      </c>
    </row>
    <row r="207" spans="1:3" x14ac:dyDescent="0.2">
      <c r="A207" s="347" t="s">
        <v>283</v>
      </c>
      <c r="B207" t="s">
        <v>284</v>
      </c>
      <c r="C207" s="346">
        <v>0</v>
      </c>
    </row>
    <row r="208" spans="1:3" x14ac:dyDescent="0.2">
      <c r="A208" s="347" t="s">
        <v>921</v>
      </c>
      <c r="B208" t="s">
        <v>922</v>
      </c>
      <c r="C208" s="346">
        <v>3967200</v>
      </c>
    </row>
    <row r="209" spans="1:3" x14ac:dyDescent="0.2">
      <c r="A209" s="347" t="s">
        <v>923</v>
      </c>
      <c r="B209" t="s">
        <v>924</v>
      </c>
      <c r="C209" s="346">
        <v>0</v>
      </c>
    </row>
    <row r="210" spans="1:3" x14ac:dyDescent="0.2">
      <c r="A210" s="347" t="s">
        <v>925</v>
      </c>
      <c r="B210" t="s">
        <v>926</v>
      </c>
      <c r="C210" s="346">
        <v>0</v>
      </c>
    </row>
    <row r="211" spans="1:3" x14ac:dyDescent="0.2">
      <c r="A211" s="347" t="s">
        <v>927</v>
      </c>
      <c r="B211" t="s">
        <v>928</v>
      </c>
      <c r="C211" s="346">
        <v>0</v>
      </c>
    </row>
    <row r="212" spans="1:3" x14ac:dyDescent="0.2">
      <c r="A212" s="347" t="s">
        <v>929</v>
      </c>
      <c r="B212" t="s">
        <v>930</v>
      </c>
      <c r="C212" s="346">
        <v>0</v>
      </c>
    </row>
    <row r="213" spans="1:3" x14ac:dyDescent="0.2">
      <c r="A213" s="347" t="s">
        <v>300</v>
      </c>
      <c r="B213" t="s">
        <v>301</v>
      </c>
      <c r="C213" s="346">
        <v>120000</v>
      </c>
    </row>
    <row r="214" spans="1:3" x14ac:dyDescent="0.2">
      <c r="A214" s="347" t="s">
        <v>302</v>
      </c>
      <c r="B214" t="s">
        <v>303</v>
      </c>
      <c r="C214" s="346">
        <v>140000</v>
      </c>
    </row>
    <row r="215" spans="1:3" x14ac:dyDescent="0.2">
      <c r="A215" s="347" t="s">
        <v>931</v>
      </c>
      <c r="B215" t="s">
        <v>932</v>
      </c>
      <c r="C215" s="346">
        <v>0</v>
      </c>
    </row>
    <row r="216" spans="1:3" x14ac:dyDescent="0.2">
      <c r="A216" s="347" t="s">
        <v>304</v>
      </c>
      <c r="B216" t="s">
        <v>305</v>
      </c>
      <c r="C216" s="346">
        <v>0</v>
      </c>
    </row>
    <row r="217" spans="1:3" x14ac:dyDescent="0.2">
      <c r="A217" s="347" t="s">
        <v>306</v>
      </c>
      <c r="B217" t="s">
        <v>307</v>
      </c>
      <c r="C217" s="346">
        <v>0</v>
      </c>
    </row>
    <row r="218" spans="1:3" x14ac:dyDescent="0.2">
      <c r="A218" s="347" t="s">
        <v>308</v>
      </c>
      <c r="B218" t="s">
        <v>1501</v>
      </c>
      <c r="C218" s="346">
        <v>0</v>
      </c>
    </row>
    <row r="219" spans="1:3" x14ac:dyDescent="0.2">
      <c r="A219" s="347" t="s">
        <v>309</v>
      </c>
      <c r="B219" t="s">
        <v>310</v>
      </c>
      <c r="C219" s="346">
        <v>0</v>
      </c>
    </row>
    <row r="220" spans="1:3" x14ac:dyDescent="0.2">
      <c r="A220" s="347" t="s">
        <v>311</v>
      </c>
      <c r="B220" t="s">
        <v>312</v>
      </c>
      <c r="C220" s="346">
        <v>0</v>
      </c>
    </row>
    <row r="221" spans="1:3" x14ac:dyDescent="0.2">
      <c r="A221" s="347" t="s">
        <v>313</v>
      </c>
      <c r="B221" t="s">
        <v>314</v>
      </c>
      <c r="C221" s="346">
        <v>0</v>
      </c>
    </row>
    <row r="222" spans="1:3" x14ac:dyDescent="0.2">
      <c r="A222" s="347" t="s">
        <v>315</v>
      </c>
      <c r="B222" t="s">
        <v>301</v>
      </c>
      <c r="C222" s="346">
        <v>0</v>
      </c>
    </row>
    <row r="223" spans="1:3" x14ac:dyDescent="0.2">
      <c r="A223" s="347" t="s">
        <v>316</v>
      </c>
      <c r="B223" t="s">
        <v>317</v>
      </c>
      <c r="C223" s="346">
        <v>0</v>
      </c>
    </row>
    <row r="224" spans="1:3" x14ac:dyDescent="0.2">
      <c r="A224" s="347" t="s">
        <v>933</v>
      </c>
      <c r="B224" t="s">
        <v>934</v>
      </c>
      <c r="C224" s="346">
        <v>0</v>
      </c>
    </row>
    <row r="225" spans="1:3" x14ac:dyDescent="0.2">
      <c r="A225" s="347" t="s">
        <v>318</v>
      </c>
      <c r="B225" t="s">
        <v>319</v>
      </c>
      <c r="C225" s="346">
        <v>0</v>
      </c>
    </row>
    <row r="226" spans="1:3" x14ac:dyDescent="0.2">
      <c r="A226" s="347" t="s">
        <v>320</v>
      </c>
      <c r="B226" t="s">
        <v>321</v>
      </c>
      <c r="C226" s="346">
        <v>0</v>
      </c>
    </row>
    <row r="227" spans="1:3" x14ac:dyDescent="0.2">
      <c r="A227" s="347" t="s">
        <v>322</v>
      </c>
      <c r="B227" t="s">
        <v>323</v>
      </c>
      <c r="C227" s="346">
        <v>0</v>
      </c>
    </row>
    <row r="228" spans="1:3" x14ac:dyDescent="0.2">
      <c r="A228" s="347" t="s">
        <v>324</v>
      </c>
      <c r="B228" t="s">
        <v>325</v>
      </c>
      <c r="C228" s="346">
        <v>114665</v>
      </c>
    </row>
    <row r="229" spans="1:3" x14ac:dyDescent="0.2">
      <c r="A229" s="347" t="s">
        <v>326</v>
      </c>
      <c r="B229" t="s">
        <v>327</v>
      </c>
      <c r="C229" s="346">
        <v>0</v>
      </c>
    </row>
    <row r="230" spans="1:3" x14ac:dyDescent="0.2">
      <c r="A230" s="347" t="s">
        <v>328</v>
      </c>
      <c r="B230" t="s">
        <v>329</v>
      </c>
      <c r="C230" s="346">
        <v>23664</v>
      </c>
    </row>
    <row r="231" spans="1:3" x14ac:dyDescent="0.2">
      <c r="A231" s="347" t="s">
        <v>330</v>
      </c>
      <c r="B231" t="s">
        <v>331</v>
      </c>
      <c r="C231" s="346">
        <v>64120</v>
      </c>
    </row>
    <row r="232" spans="1:3" x14ac:dyDescent="0.2">
      <c r="A232" s="347" t="s">
        <v>332</v>
      </c>
      <c r="B232" t="s">
        <v>333</v>
      </c>
      <c r="C232" s="346">
        <v>25608</v>
      </c>
    </row>
    <row r="233" spans="1:3" x14ac:dyDescent="0.2">
      <c r="A233" s="347" t="s">
        <v>935</v>
      </c>
      <c r="B233" t="s">
        <v>399</v>
      </c>
      <c r="C233" s="346">
        <v>235042</v>
      </c>
    </row>
    <row r="234" spans="1:3" x14ac:dyDescent="0.2">
      <c r="A234" s="347" t="s">
        <v>936</v>
      </c>
      <c r="B234" t="s">
        <v>400</v>
      </c>
      <c r="C234" s="346">
        <v>0</v>
      </c>
    </row>
    <row r="235" spans="1:3" x14ac:dyDescent="0.2">
      <c r="A235" s="347" t="s">
        <v>937</v>
      </c>
      <c r="B235" t="s">
        <v>401</v>
      </c>
      <c r="C235" s="346">
        <v>39493</v>
      </c>
    </row>
    <row r="236" spans="1:3" x14ac:dyDescent="0.2">
      <c r="A236" s="347" t="s">
        <v>938</v>
      </c>
      <c r="B236" t="s">
        <v>402</v>
      </c>
      <c r="C236" s="346">
        <v>0</v>
      </c>
    </row>
    <row r="237" spans="1:3" x14ac:dyDescent="0.2">
      <c r="A237" s="347" t="s">
        <v>939</v>
      </c>
      <c r="B237" t="s">
        <v>403</v>
      </c>
      <c r="C237" s="346">
        <v>146250</v>
      </c>
    </row>
    <row r="238" spans="1:3" x14ac:dyDescent="0.2">
      <c r="A238" s="347" t="s">
        <v>940</v>
      </c>
      <c r="B238" t="s">
        <v>404</v>
      </c>
      <c r="C238" s="346">
        <v>592645.6</v>
      </c>
    </row>
    <row r="239" spans="1:3" x14ac:dyDescent="0.2">
      <c r="A239" s="347" t="s">
        <v>941</v>
      </c>
      <c r="B239" t="s">
        <v>409</v>
      </c>
      <c r="C239" s="346">
        <v>172135</v>
      </c>
    </row>
    <row r="240" spans="1:3" x14ac:dyDescent="0.2">
      <c r="A240" s="347" t="s">
        <v>942</v>
      </c>
      <c r="B240" t="s">
        <v>410</v>
      </c>
      <c r="C240" s="346">
        <v>0</v>
      </c>
    </row>
    <row r="241" spans="1:3" x14ac:dyDescent="0.2">
      <c r="A241" s="347" t="s">
        <v>943</v>
      </c>
      <c r="B241" t="s">
        <v>411</v>
      </c>
      <c r="C241" s="346">
        <v>0</v>
      </c>
    </row>
    <row r="242" spans="1:3" x14ac:dyDescent="0.2">
      <c r="A242" s="347" t="s">
        <v>334</v>
      </c>
      <c r="B242" t="s">
        <v>335</v>
      </c>
      <c r="C242" s="346">
        <v>188571.2</v>
      </c>
    </row>
    <row r="243" spans="1:3" x14ac:dyDescent="0.2">
      <c r="A243" s="347" t="s">
        <v>336</v>
      </c>
      <c r="B243" t="s">
        <v>337</v>
      </c>
      <c r="C243" s="346">
        <v>38448</v>
      </c>
    </row>
    <row r="244" spans="1:3" x14ac:dyDescent="0.2">
      <c r="A244" s="347" t="s">
        <v>338</v>
      </c>
      <c r="B244" t="s">
        <v>339</v>
      </c>
      <c r="C244" s="346">
        <v>258693.4</v>
      </c>
    </row>
    <row r="245" spans="1:3" x14ac:dyDescent="0.2">
      <c r="A245" s="347" t="s">
        <v>340</v>
      </c>
      <c r="B245" t="s">
        <v>341</v>
      </c>
      <c r="C245" s="346">
        <v>7068.73</v>
      </c>
    </row>
    <row r="246" spans="1:3" x14ac:dyDescent="0.2">
      <c r="A246" s="347" t="s">
        <v>342</v>
      </c>
      <c r="B246" t="s">
        <v>343</v>
      </c>
      <c r="C246" s="346">
        <v>8136</v>
      </c>
    </row>
    <row r="247" spans="1:3" x14ac:dyDescent="0.2">
      <c r="A247" s="347" t="s">
        <v>344</v>
      </c>
      <c r="B247" t="s">
        <v>345</v>
      </c>
      <c r="C247" s="346">
        <v>294805.05</v>
      </c>
    </row>
    <row r="248" spans="1:3" x14ac:dyDescent="0.2">
      <c r="A248" s="347" t="s">
        <v>346</v>
      </c>
      <c r="B248" t="s">
        <v>347</v>
      </c>
      <c r="C248" s="346">
        <v>11856</v>
      </c>
    </row>
    <row r="249" spans="1:3" x14ac:dyDescent="0.2">
      <c r="A249" s="347" t="s">
        <v>348</v>
      </c>
      <c r="B249" t="s">
        <v>349</v>
      </c>
      <c r="C249" s="346">
        <v>5390.8</v>
      </c>
    </row>
    <row r="250" spans="1:3" x14ac:dyDescent="0.2">
      <c r="A250" s="347" t="s">
        <v>350</v>
      </c>
      <c r="B250" t="s">
        <v>351</v>
      </c>
      <c r="C250" s="346">
        <v>0</v>
      </c>
    </row>
    <row r="251" spans="1:3" x14ac:dyDescent="0.2">
      <c r="A251" s="347" t="s">
        <v>352</v>
      </c>
      <c r="B251" t="s">
        <v>353</v>
      </c>
      <c r="C251" s="346">
        <v>0</v>
      </c>
    </row>
    <row r="252" spans="1:3" x14ac:dyDescent="0.2">
      <c r="A252" s="347" t="s">
        <v>354</v>
      </c>
      <c r="B252" t="s">
        <v>1502</v>
      </c>
      <c r="C252" s="346">
        <v>0</v>
      </c>
    </row>
    <row r="253" spans="1:3" x14ac:dyDescent="0.2">
      <c r="A253" s="347" t="s">
        <v>355</v>
      </c>
      <c r="B253" t="s">
        <v>356</v>
      </c>
      <c r="C253" s="346">
        <v>0</v>
      </c>
    </row>
    <row r="254" spans="1:3" x14ac:dyDescent="0.2">
      <c r="A254" s="347" t="s">
        <v>357</v>
      </c>
      <c r="B254" t="s">
        <v>358</v>
      </c>
      <c r="C254" s="346">
        <v>0</v>
      </c>
    </row>
    <row r="255" spans="1:3" x14ac:dyDescent="0.2">
      <c r="A255" s="347" t="s">
        <v>944</v>
      </c>
      <c r="B255" t="s">
        <v>945</v>
      </c>
      <c r="C255" s="346">
        <v>550000</v>
      </c>
    </row>
    <row r="256" spans="1:3" x14ac:dyDescent="0.2">
      <c r="A256" s="347" t="s">
        <v>359</v>
      </c>
      <c r="B256" t="s">
        <v>360</v>
      </c>
      <c r="C256" s="346">
        <v>0</v>
      </c>
    </row>
    <row r="257" spans="1:3" x14ac:dyDescent="0.2">
      <c r="A257" s="347" t="s">
        <v>361</v>
      </c>
      <c r="B257" t="s">
        <v>362</v>
      </c>
      <c r="C257" s="346">
        <v>0</v>
      </c>
    </row>
    <row r="258" spans="1:3" x14ac:dyDescent="0.2">
      <c r="A258" s="347" t="s">
        <v>363</v>
      </c>
      <c r="B258" t="s">
        <v>364</v>
      </c>
      <c r="C258" s="346">
        <v>0</v>
      </c>
    </row>
    <row r="259" spans="1:3" x14ac:dyDescent="0.2">
      <c r="A259" s="347" t="s">
        <v>365</v>
      </c>
      <c r="B259" t="s">
        <v>366</v>
      </c>
      <c r="C259" s="346">
        <v>0</v>
      </c>
    </row>
    <row r="260" spans="1:3" x14ac:dyDescent="0.2">
      <c r="A260" s="347" t="s">
        <v>367</v>
      </c>
      <c r="B260" t="s">
        <v>368</v>
      </c>
      <c r="C260" s="346">
        <v>0</v>
      </c>
    </row>
    <row r="261" spans="1:3" x14ac:dyDescent="0.2">
      <c r="A261" s="347" t="s">
        <v>369</v>
      </c>
      <c r="B261" t="s">
        <v>370</v>
      </c>
      <c r="C261" s="346">
        <v>0</v>
      </c>
    </row>
    <row r="262" spans="1:3" x14ac:dyDescent="0.2">
      <c r="A262" s="347" t="s">
        <v>371</v>
      </c>
      <c r="B262" t="s">
        <v>1503</v>
      </c>
      <c r="C262" s="346">
        <v>300000</v>
      </c>
    </row>
    <row r="263" spans="1:3" x14ac:dyDescent="0.2">
      <c r="A263" s="347" t="s">
        <v>373</v>
      </c>
      <c r="B263" t="s">
        <v>1504</v>
      </c>
      <c r="C263" s="346">
        <v>580000</v>
      </c>
    </row>
    <row r="264" spans="1:3" x14ac:dyDescent="0.2">
      <c r="A264" s="347" t="s">
        <v>374</v>
      </c>
      <c r="B264" t="s">
        <v>375</v>
      </c>
      <c r="C264" s="346">
        <v>800000</v>
      </c>
    </row>
    <row r="265" spans="1:3" x14ac:dyDescent="0.2">
      <c r="A265" s="347" t="s">
        <v>376</v>
      </c>
      <c r="B265" t="s">
        <v>377</v>
      </c>
      <c r="C265" s="346">
        <v>350000</v>
      </c>
    </row>
    <row r="266" spans="1:3" x14ac:dyDescent="0.2">
      <c r="A266" s="347" t="s">
        <v>378</v>
      </c>
      <c r="B266" t="s">
        <v>379</v>
      </c>
      <c r="C266" s="346">
        <v>0</v>
      </c>
    </row>
    <row r="267" spans="1:3" x14ac:dyDescent="0.2">
      <c r="A267" s="347" t="s">
        <v>380</v>
      </c>
      <c r="B267" t="s">
        <v>381</v>
      </c>
      <c r="C267" s="346">
        <v>0</v>
      </c>
    </row>
    <row r="268" spans="1:3" x14ac:dyDescent="0.2">
      <c r="A268" s="347" t="s">
        <v>390</v>
      </c>
      <c r="B268" t="s">
        <v>391</v>
      </c>
      <c r="C268" s="346">
        <v>1858517.43</v>
      </c>
    </row>
    <row r="269" spans="1:3" x14ac:dyDescent="0.2">
      <c r="A269" s="347" t="s">
        <v>392</v>
      </c>
      <c r="B269" t="s">
        <v>1505</v>
      </c>
      <c r="C269" s="346">
        <v>2654</v>
      </c>
    </row>
    <row r="270" spans="1:3" x14ac:dyDescent="0.2">
      <c r="A270" s="347" t="s">
        <v>393</v>
      </c>
      <c r="B270" t="s">
        <v>394</v>
      </c>
      <c r="C270" s="346">
        <v>36250.11</v>
      </c>
    </row>
    <row r="271" spans="1:3" x14ac:dyDescent="0.2">
      <c r="A271" s="347" t="s">
        <v>395</v>
      </c>
      <c r="B271" t="s">
        <v>396</v>
      </c>
      <c r="C271" s="346">
        <v>65606.89</v>
      </c>
    </row>
    <row r="272" spans="1:3" x14ac:dyDescent="0.2">
      <c r="A272" s="347" t="s">
        <v>397</v>
      </c>
      <c r="B272" t="s">
        <v>398</v>
      </c>
      <c r="C272" s="346">
        <v>7312.8</v>
      </c>
    </row>
    <row r="273" spans="1:3" x14ac:dyDescent="0.2">
      <c r="A273" s="347" t="s">
        <v>382</v>
      </c>
      <c r="B273" t="s">
        <v>383</v>
      </c>
      <c r="C273" s="346">
        <v>0</v>
      </c>
    </row>
    <row r="274" spans="1:3" x14ac:dyDescent="0.2">
      <c r="A274" s="347" t="s">
        <v>384</v>
      </c>
      <c r="B274" t="s">
        <v>385</v>
      </c>
      <c r="C274" s="346">
        <v>78402.11</v>
      </c>
    </row>
    <row r="275" spans="1:3" x14ac:dyDescent="0.2">
      <c r="A275" s="347" t="s">
        <v>220</v>
      </c>
      <c r="B275" t="s">
        <v>221</v>
      </c>
      <c r="C275" s="346">
        <v>6305337.7800000003</v>
      </c>
    </row>
    <row r="276" spans="1:3" x14ac:dyDescent="0.2">
      <c r="A276" s="347" t="s">
        <v>222</v>
      </c>
      <c r="B276" t="s">
        <v>1506</v>
      </c>
      <c r="C276" s="346">
        <v>0</v>
      </c>
    </row>
    <row r="277" spans="1:3" x14ac:dyDescent="0.2">
      <c r="A277" s="347" t="s">
        <v>224</v>
      </c>
      <c r="B277" t="s">
        <v>1507</v>
      </c>
      <c r="C277" s="346">
        <v>1966641.76</v>
      </c>
    </row>
    <row r="278" spans="1:3" x14ac:dyDescent="0.2">
      <c r="A278" s="347" t="s">
        <v>227</v>
      </c>
      <c r="B278" t="s">
        <v>228</v>
      </c>
      <c r="C278" s="346">
        <v>2959486.08</v>
      </c>
    </row>
    <row r="279" spans="1:3" x14ac:dyDescent="0.2">
      <c r="A279" s="347" t="s">
        <v>405</v>
      </c>
      <c r="B279" t="s">
        <v>406</v>
      </c>
      <c r="C279" s="346">
        <v>485070</v>
      </c>
    </row>
    <row r="280" spans="1:3" x14ac:dyDescent="0.2">
      <c r="A280" s="347" t="s">
        <v>407</v>
      </c>
      <c r="B280" t="s">
        <v>408</v>
      </c>
      <c r="C280" s="346">
        <v>217120</v>
      </c>
    </row>
    <row r="281" spans="1:3" x14ac:dyDescent="0.2">
      <c r="A281" s="347" t="s">
        <v>225</v>
      </c>
      <c r="B281" t="s">
        <v>226</v>
      </c>
      <c r="C281" s="346">
        <v>175000</v>
      </c>
    </row>
    <row r="282" spans="1:3" x14ac:dyDescent="0.2">
      <c r="A282" s="347" t="s">
        <v>946</v>
      </c>
      <c r="B282" t="s">
        <v>947</v>
      </c>
      <c r="C282" s="346">
        <v>0</v>
      </c>
    </row>
    <row r="283" spans="1:3" x14ac:dyDescent="0.2">
      <c r="A283" s="347" t="s">
        <v>412</v>
      </c>
      <c r="B283" t="s">
        <v>1509</v>
      </c>
      <c r="C283" s="346">
        <v>261600</v>
      </c>
    </row>
    <row r="284" spans="1:3" x14ac:dyDescent="0.2">
      <c r="A284" s="347" t="s">
        <v>386</v>
      </c>
      <c r="B284" t="s">
        <v>387</v>
      </c>
      <c r="C284" s="346">
        <v>0</v>
      </c>
    </row>
    <row r="285" spans="1:3" x14ac:dyDescent="0.2">
      <c r="A285" s="347" t="s">
        <v>388</v>
      </c>
      <c r="B285" t="s">
        <v>389</v>
      </c>
      <c r="C285" s="346">
        <v>0</v>
      </c>
    </row>
    <row r="286" spans="1:3" x14ac:dyDescent="0.2">
      <c r="A286" s="347" t="s">
        <v>503</v>
      </c>
      <c r="B286" t="s">
        <v>1510</v>
      </c>
      <c r="C286" s="346">
        <v>0</v>
      </c>
    </row>
    <row r="287" spans="1:3" x14ac:dyDescent="0.2">
      <c r="A287" s="347" t="s">
        <v>948</v>
      </c>
      <c r="B287" t="s">
        <v>949</v>
      </c>
      <c r="C287" s="346">
        <v>0</v>
      </c>
    </row>
    <row r="288" spans="1:3" x14ac:dyDescent="0.2">
      <c r="A288" s="347" t="s">
        <v>504</v>
      </c>
      <c r="B288" t="s">
        <v>505</v>
      </c>
      <c r="C288" s="346">
        <v>0</v>
      </c>
    </row>
    <row r="289" spans="1:3" x14ac:dyDescent="0.2">
      <c r="A289" s="347" t="s">
        <v>950</v>
      </c>
      <c r="B289" t="s">
        <v>951</v>
      </c>
      <c r="C289" s="346">
        <v>0</v>
      </c>
    </row>
    <row r="290" spans="1:3" x14ac:dyDescent="0.2">
      <c r="A290" s="347" t="s">
        <v>506</v>
      </c>
      <c r="B290" t="s">
        <v>507</v>
      </c>
      <c r="C290" s="346">
        <v>0</v>
      </c>
    </row>
    <row r="291" spans="1:3" x14ac:dyDescent="0.2">
      <c r="A291" s="347" t="s">
        <v>508</v>
      </c>
      <c r="B291" t="s">
        <v>509</v>
      </c>
      <c r="C291" s="346">
        <v>0</v>
      </c>
    </row>
    <row r="292" spans="1:3" x14ac:dyDescent="0.2">
      <c r="A292" s="347" t="s">
        <v>510</v>
      </c>
      <c r="B292" t="s">
        <v>511</v>
      </c>
      <c r="C292" s="346">
        <v>0</v>
      </c>
    </row>
    <row r="293" spans="1:3" x14ac:dyDescent="0.2">
      <c r="A293" s="347" t="s">
        <v>512</v>
      </c>
      <c r="B293" t="s">
        <v>1511</v>
      </c>
      <c r="C293" s="346">
        <v>1400000</v>
      </c>
    </row>
    <row r="294" spans="1:3" x14ac:dyDescent="0.2">
      <c r="A294" s="347" t="s">
        <v>513</v>
      </c>
      <c r="B294" t="s">
        <v>514</v>
      </c>
      <c r="C294" s="346">
        <v>649350</v>
      </c>
    </row>
    <row r="295" spans="1:3" x14ac:dyDescent="0.2">
      <c r="A295" s="347" t="s">
        <v>952</v>
      </c>
      <c r="B295" t="s">
        <v>953</v>
      </c>
      <c r="C295" s="346">
        <v>0</v>
      </c>
    </row>
    <row r="296" spans="1:3" x14ac:dyDescent="0.2">
      <c r="A296" s="347" t="s">
        <v>515</v>
      </c>
      <c r="B296" t="s">
        <v>1512</v>
      </c>
      <c r="C296" s="346">
        <v>2800000</v>
      </c>
    </row>
    <row r="297" spans="1:3" x14ac:dyDescent="0.2">
      <c r="A297" s="347" t="s">
        <v>516</v>
      </c>
      <c r="B297" t="s">
        <v>1513</v>
      </c>
      <c r="C297" s="346">
        <v>382766</v>
      </c>
    </row>
    <row r="298" spans="1:3" x14ac:dyDescent="0.2">
      <c r="A298" s="347" t="s">
        <v>954</v>
      </c>
      <c r="B298" t="s">
        <v>955</v>
      </c>
      <c r="C298" s="346">
        <v>12860</v>
      </c>
    </row>
    <row r="299" spans="1:3" x14ac:dyDescent="0.2">
      <c r="A299" s="347" t="s">
        <v>517</v>
      </c>
      <c r="B299" t="s">
        <v>518</v>
      </c>
      <c r="C299" s="346">
        <v>0</v>
      </c>
    </row>
    <row r="300" spans="1:3" x14ac:dyDescent="0.2">
      <c r="A300" s="347" t="s">
        <v>519</v>
      </c>
      <c r="B300" t="s">
        <v>520</v>
      </c>
      <c r="C300" s="346">
        <v>0</v>
      </c>
    </row>
    <row r="301" spans="1:3" x14ac:dyDescent="0.2">
      <c r="A301" s="347" t="s">
        <v>956</v>
      </c>
      <c r="B301" t="s">
        <v>957</v>
      </c>
      <c r="C301" s="346">
        <v>5587950</v>
      </c>
    </row>
    <row r="302" spans="1:3" x14ac:dyDescent="0.2">
      <c r="A302" s="347" t="s">
        <v>958</v>
      </c>
      <c r="B302" t="s">
        <v>959</v>
      </c>
      <c r="C302" s="346">
        <v>1335936</v>
      </c>
    </row>
    <row r="303" spans="1:3" x14ac:dyDescent="0.2">
      <c r="A303" s="347" t="s">
        <v>960</v>
      </c>
      <c r="B303" t="s">
        <v>961</v>
      </c>
      <c r="C303" s="346">
        <v>51500</v>
      </c>
    </row>
    <row r="304" spans="1:3" x14ac:dyDescent="0.2">
      <c r="A304" s="347" t="s">
        <v>962</v>
      </c>
      <c r="B304" t="s">
        <v>963</v>
      </c>
      <c r="C304" s="346">
        <v>5400</v>
      </c>
    </row>
    <row r="305" spans="1:3" x14ac:dyDescent="0.2">
      <c r="A305" s="347" t="s">
        <v>964</v>
      </c>
      <c r="B305" t="s">
        <v>965</v>
      </c>
      <c r="C305" s="346">
        <v>0</v>
      </c>
    </row>
    <row r="306" spans="1:3" x14ac:dyDescent="0.2">
      <c r="A306" s="347" t="s">
        <v>966</v>
      </c>
      <c r="B306" t="s">
        <v>271</v>
      </c>
      <c r="C306" s="346">
        <v>290000</v>
      </c>
    </row>
    <row r="307" spans="1:3" x14ac:dyDescent="0.2">
      <c r="A307" s="347" t="s">
        <v>967</v>
      </c>
      <c r="B307" t="s">
        <v>272</v>
      </c>
      <c r="C307" s="346">
        <v>90000</v>
      </c>
    </row>
    <row r="308" spans="1:3" x14ac:dyDescent="0.2">
      <c r="A308" s="347" t="s">
        <v>968</v>
      </c>
      <c r="B308" t="s">
        <v>273</v>
      </c>
      <c r="C308" s="346">
        <v>30000</v>
      </c>
    </row>
    <row r="309" spans="1:3" x14ac:dyDescent="0.2">
      <c r="A309" s="347" t="s">
        <v>969</v>
      </c>
      <c r="B309" t="s">
        <v>970</v>
      </c>
      <c r="C309" s="346">
        <v>0</v>
      </c>
    </row>
    <row r="310" spans="1:3" x14ac:dyDescent="0.2">
      <c r="A310" s="347" t="s">
        <v>971</v>
      </c>
      <c r="B310" t="s">
        <v>276</v>
      </c>
      <c r="C310" s="346">
        <v>0</v>
      </c>
    </row>
    <row r="311" spans="1:3" x14ac:dyDescent="0.2">
      <c r="A311" s="347" t="s">
        <v>413</v>
      </c>
      <c r="B311" t="s">
        <v>414</v>
      </c>
      <c r="C311" s="346">
        <v>625146.56999999995</v>
      </c>
    </row>
    <row r="312" spans="1:3" x14ac:dyDescent="0.2">
      <c r="A312" s="347" t="s">
        <v>415</v>
      </c>
      <c r="B312" t="s">
        <v>416</v>
      </c>
      <c r="C312" s="346">
        <v>0</v>
      </c>
    </row>
    <row r="313" spans="1:3" x14ac:dyDescent="0.2">
      <c r="A313" s="347" t="s">
        <v>417</v>
      </c>
      <c r="B313" t="s">
        <v>418</v>
      </c>
      <c r="C313" s="346">
        <v>674616.03</v>
      </c>
    </row>
    <row r="314" spans="1:3" x14ac:dyDescent="0.2">
      <c r="A314" s="347" t="s">
        <v>419</v>
      </c>
      <c r="B314" t="s">
        <v>420</v>
      </c>
      <c r="C314" s="346">
        <v>25837.49</v>
      </c>
    </row>
    <row r="315" spans="1:3" x14ac:dyDescent="0.2">
      <c r="A315" s="347" t="s">
        <v>421</v>
      </c>
      <c r="B315" t="s">
        <v>422</v>
      </c>
      <c r="C315" s="346">
        <v>59075.48</v>
      </c>
    </row>
    <row r="316" spans="1:3" x14ac:dyDescent="0.2">
      <c r="A316" s="347" t="s">
        <v>423</v>
      </c>
      <c r="B316" t="s">
        <v>424</v>
      </c>
      <c r="C316" s="346">
        <v>0</v>
      </c>
    </row>
    <row r="317" spans="1:3" x14ac:dyDescent="0.2">
      <c r="A317" s="347" t="s">
        <v>425</v>
      </c>
      <c r="B317" t="s">
        <v>426</v>
      </c>
      <c r="C317" s="346">
        <v>0</v>
      </c>
    </row>
    <row r="318" spans="1:3" x14ac:dyDescent="0.2">
      <c r="A318" s="347" t="s">
        <v>427</v>
      </c>
      <c r="B318" t="s">
        <v>428</v>
      </c>
      <c r="C318" s="346">
        <v>0</v>
      </c>
    </row>
    <row r="319" spans="1:3" x14ac:dyDescent="0.2">
      <c r="A319" s="347" t="s">
        <v>429</v>
      </c>
      <c r="B319" t="s">
        <v>430</v>
      </c>
      <c r="C319" s="346">
        <v>0</v>
      </c>
    </row>
    <row r="320" spans="1:3" x14ac:dyDescent="0.2">
      <c r="A320" s="347" t="s">
        <v>431</v>
      </c>
      <c r="B320" t="s">
        <v>432</v>
      </c>
      <c r="C320" s="346">
        <v>0</v>
      </c>
    </row>
    <row r="321" spans="1:3" x14ac:dyDescent="0.2">
      <c r="A321" s="347" t="s">
        <v>433</v>
      </c>
      <c r="B321" t="s">
        <v>434</v>
      </c>
      <c r="C321" s="346">
        <v>0</v>
      </c>
    </row>
    <row r="322" spans="1:3" x14ac:dyDescent="0.2">
      <c r="A322" s="347" t="s">
        <v>435</v>
      </c>
      <c r="B322" t="s">
        <v>436</v>
      </c>
      <c r="C322" s="346">
        <v>0</v>
      </c>
    </row>
    <row r="323" spans="1:3" x14ac:dyDescent="0.2">
      <c r="A323" s="347" t="s">
        <v>437</v>
      </c>
      <c r="B323" t="s">
        <v>438</v>
      </c>
      <c r="C323" s="346">
        <v>0</v>
      </c>
    </row>
    <row r="324" spans="1:3" x14ac:dyDescent="0.2">
      <c r="A324" s="347" t="s">
        <v>439</v>
      </c>
      <c r="B324" t="s">
        <v>440</v>
      </c>
      <c r="C324" s="346">
        <v>0</v>
      </c>
    </row>
    <row r="325" spans="1:3" x14ac:dyDescent="0.2">
      <c r="A325" s="347" t="s">
        <v>441</v>
      </c>
      <c r="B325" t="s">
        <v>442</v>
      </c>
      <c r="C325" s="346">
        <v>0</v>
      </c>
    </row>
    <row r="326" spans="1:3" x14ac:dyDescent="0.2">
      <c r="A326" s="347" t="s">
        <v>443</v>
      </c>
      <c r="B326" t="s">
        <v>444</v>
      </c>
      <c r="C326" s="346">
        <v>0</v>
      </c>
    </row>
    <row r="327" spans="1:3" x14ac:dyDescent="0.2">
      <c r="A327" s="347" t="s">
        <v>445</v>
      </c>
      <c r="B327" t="s">
        <v>446</v>
      </c>
      <c r="C327" s="346">
        <v>0</v>
      </c>
    </row>
    <row r="328" spans="1:3" x14ac:dyDescent="0.2">
      <c r="A328" s="347" t="s">
        <v>972</v>
      </c>
      <c r="B328" t="s">
        <v>973</v>
      </c>
      <c r="C328" s="346">
        <v>0</v>
      </c>
    </row>
    <row r="329" spans="1:3" x14ac:dyDescent="0.2">
      <c r="A329" s="347" t="s">
        <v>447</v>
      </c>
      <c r="B329" t="s">
        <v>448</v>
      </c>
      <c r="C329" s="346">
        <v>0</v>
      </c>
    </row>
    <row r="330" spans="1:3" x14ac:dyDescent="0.2">
      <c r="A330" s="347" t="s">
        <v>974</v>
      </c>
      <c r="B330" t="s">
        <v>975</v>
      </c>
      <c r="C330" s="346">
        <v>0</v>
      </c>
    </row>
    <row r="331" spans="1:3" x14ac:dyDescent="0.2">
      <c r="A331" s="347" t="s">
        <v>976</v>
      </c>
      <c r="B331" t="s">
        <v>977</v>
      </c>
      <c r="C331" s="346">
        <v>0</v>
      </c>
    </row>
    <row r="332" spans="1:3" x14ac:dyDescent="0.2">
      <c r="A332" s="347" t="s">
        <v>978</v>
      </c>
      <c r="B332" t="s">
        <v>979</v>
      </c>
      <c r="C332" s="346">
        <v>0</v>
      </c>
    </row>
    <row r="333" spans="1:3" x14ac:dyDescent="0.2">
      <c r="A333" s="347" t="s">
        <v>449</v>
      </c>
      <c r="B333" t="s">
        <v>450</v>
      </c>
      <c r="C333" s="346">
        <v>0</v>
      </c>
    </row>
    <row r="334" spans="1:3" x14ac:dyDescent="0.2">
      <c r="A334" s="347" t="s">
        <v>451</v>
      </c>
      <c r="B334" t="s">
        <v>452</v>
      </c>
      <c r="C334" s="346">
        <v>0</v>
      </c>
    </row>
    <row r="335" spans="1:3" x14ac:dyDescent="0.2">
      <c r="A335" s="347" t="s">
        <v>453</v>
      </c>
      <c r="B335" t="s">
        <v>454</v>
      </c>
      <c r="C335" s="346">
        <v>0</v>
      </c>
    </row>
    <row r="336" spans="1:3" x14ac:dyDescent="0.2">
      <c r="A336" s="347" t="s">
        <v>455</v>
      </c>
      <c r="B336" t="s">
        <v>456</v>
      </c>
      <c r="C336" s="346">
        <v>0</v>
      </c>
    </row>
    <row r="337" spans="1:3" x14ac:dyDescent="0.2">
      <c r="A337" s="347" t="s">
        <v>457</v>
      </c>
      <c r="B337" t="s">
        <v>458</v>
      </c>
      <c r="C337" s="346">
        <v>82096.59</v>
      </c>
    </row>
    <row r="338" spans="1:3" x14ac:dyDescent="0.2">
      <c r="A338" s="347" t="s">
        <v>459</v>
      </c>
      <c r="B338" t="s">
        <v>460</v>
      </c>
      <c r="C338" s="346">
        <v>0</v>
      </c>
    </row>
    <row r="339" spans="1:3" x14ac:dyDescent="0.2">
      <c r="A339" s="347" t="s">
        <v>461</v>
      </c>
      <c r="B339" t="s">
        <v>462</v>
      </c>
      <c r="C339" s="346">
        <v>129385.78</v>
      </c>
    </row>
    <row r="340" spans="1:3" x14ac:dyDescent="0.2">
      <c r="A340" s="347" t="s">
        <v>463</v>
      </c>
      <c r="B340" t="s">
        <v>464</v>
      </c>
      <c r="C340" s="346">
        <v>148639.76</v>
      </c>
    </row>
    <row r="341" spans="1:3" x14ac:dyDescent="0.2">
      <c r="A341" s="347" t="s">
        <v>465</v>
      </c>
      <c r="B341" t="s">
        <v>466</v>
      </c>
      <c r="C341" s="346">
        <v>0</v>
      </c>
    </row>
    <row r="342" spans="1:3" x14ac:dyDescent="0.2">
      <c r="A342" s="347" t="s">
        <v>467</v>
      </c>
      <c r="B342" t="s">
        <v>468</v>
      </c>
      <c r="C342" s="346">
        <v>0</v>
      </c>
    </row>
    <row r="343" spans="1:3" x14ac:dyDescent="0.2">
      <c r="A343" s="347" t="s">
        <v>469</v>
      </c>
      <c r="B343" t="s">
        <v>470</v>
      </c>
      <c r="C343" s="346">
        <v>0</v>
      </c>
    </row>
    <row r="344" spans="1:3" x14ac:dyDescent="0.2">
      <c r="A344" s="347" t="s">
        <v>471</v>
      </c>
      <c r="B344" t="s">
        <v>472</v>
      </c>
      <c r="C344" s="346">
        <v>0</v>
      </c>
    </row>
    <row r="345" spans="1:3" x14ac:dyDescent="0.2">
      <c r="A345" s="347" t="s">
        <v>473</v>
      </c>
      <c r="B345" t="s">
        <v>474</v>
      </c>
      <c r="C345" s="346">
        <v>0</v>
      </c>
    </row>
    <row r="346" spans="1:3" x14ac:dyDescent="0.2">
      <c r="A346" s="347" t="s">
        <v>475</v>
      </c>
      <c r="B346" t="s">
        <v>476</v>
      </c>
      <c r="C346" s="346">
        <v>285552.48</v>
      </c>
    </row>
    <row r="347" spans="1:3" x14ac:dyDescent="0.2">
      <c r="A347" s="347" t="s">
        <v>477</v>
      </c>
      <c r="B347" t="s">
        <v>478</v>
      </c>
      <c r="C347" s="346">
        <v>134714.98000000001</v>
      </c>
    </row>
    <row r="348" spans="1:3" x14ac:dyDescent="0.2">
      <c r="A348" s="347" t="s">
        <v>479</v>
      </c>
      <c r="B348" t="s">
        <v>480</v>
      </c>
      <c r="C348" s="346">
        <v>351794.06</v>
      </c>
    </row>
    <row r="349" spans="1:3" x14ac:dyDescent="0.2">
      <c r="A349" s="347" t="s">
        <v>481</v>
      </c>
      <c r="B349" t="s">
        <v>482</v>
      </c>
      <c r="C349" s="346">
        <v>32013.32</v>
      </c>
    </row>
    <row r="350" spans="1:3" x14ac:dyDescent="0.2">
      <c r="A350" s="347" t="s">
        <v>483</v>
      </c>
      <c r="B350" t="s">
        <v>484</v>
      </c>
      <c r="C350" s="346">
        <v>4423.24</v>
      </c>
    </row>
    <row r="351" spans="1:3" x14ac:dyDescent="0.2">
      <c r="A351" s="347" t="s">
        <v>485</v>
      </c>
      <c r="B351" t="s">
        <v>486</v>
      </c>
      <c r="C351" s="346">
        <v>7893.43</v>
      </c>
    </row>
    <row r="352" spans="1:3" x14ac:dyDescent="0.2">
      <c r="A352" s="347" t="s">
        <v>487</v>
      </c>
      <c r="B352" t="s">
        <v>488</v>
      </c>
      <c r="C352" s="346">
        <v>2220488.83</v>
      </c>
    </row>
    <row r="353" spans="1:3" x14ac:dyDescent="0.2">
      <c r="A353" s="347" t="s">
        <v>489</v>
      </c>
      <c r="B353" t="s">
        <v>490</v>
      </c>
      <c r="C353" s="346">
        <v>117236.11</v>
      </c>
    </row>
    <row r="354" spans="1:3" x14ac:dyDescent="0.2">
      <c r="A354" s="347" t="s">
        <v>491</v>
      </c>
      <c r="B354" t="s">
        <v>492</v>
      </c>
      <c r="C354" s="346">
        <v>60300.480000000003</v>
      </c>
    </row>
    <row r="355" spans="1:3" x14ac:dyDescent="0.2">
      <c r="A355" s="347" t="s">
        <v>493</v>
      </c>
      <c r="B355" t="s">
        <v>494</v>
      </c>
      <c r="C355" s="346">
        <v>0</v>
      </c>
    </row>
    <row r="356" spans="1:3" x14ac:dyDescent="0.2">
      <c r="A356" s="347" t="s">
        <v>495</v>
      </c>
      <c r="B356" t="s">
        <v>496</v>
      </c>
      <c r="C356" s="346">
        <v>0</v>
      </c>
    </row>
    <row r="357" spans="1:3" x14ac:dyDescent="0.2">
      <c r="A357" s="347" t="s">
        <v>497</v>
      </c>
      <c r="B357" t="s">
        <v>498</v>
      </c>
      <c r="C357" s="346">
        <v>0</v>
      </c>
    </row>
    <row r="358" spans="1:3" x14ac:dyDescent="0.2">
      <c r="A358" s="347" t="s">
        <v>499</v>
      </c>
      <c r="B358" t="s">
        <v>500</v>
      </c>
      <c r="C358" s="346">
        <v>0</v>
      </c>
    </row>
    <row r="359" spans="1:3" x14ac:dyDescent="0.2">
      <c r="A359" s="347" t="s">
        <v>501</v>
      </c>
      <c r="B359" t="s">
        <v>502</v>
      </c>
      <c r="C359" s="346">
        <v>0</v>
      </c>
    </row>
    <row r="360" spans="1:3" x14ac:dyDescent="0.2">
      <c r="A360" s="347" t="s">
        <v>521</v>
      </c>
      <c r="B360" t="s">
        <v>522</v>
      </c>
      <c r="C360" s="346">
        <v>0</v>
      </c>
    </row>
    <row r="361" spans="1:3" x14ac:dyDescent="0.2">
      <c r="A361" s="347" t="s">
        <v>523</v>
      </c>
      <c r="B361" t="s">
        <v>524</v>
      </c>
      <c r="C361" s="346">
        <v>0</v>
      </c>
    </row>
    <row r="362" spans="1:3" x14ac:dyDescent="0.2">
      <c r="A362" s="347" t="s">
        <v>980</v>
      </c>
      <c r="B362" t="s">
        <v>981</v>
      </c>
      <c r="C362" s="346">
        <v>0</v>
      </c>
    </row>
    <row r="363" spans="1:3" x14ac:dyDescent="0.2">
      <c r="A363" s="347" t="s">
        <v>525</v>
      </c>
      <c r="B363" t="s">
        <v>1514</v>
      </c>
      <c r="C363" s="346">
        <v>0</v>
      </c>
    </row>
    <row r="364" spans="1:3" x14ac:dyDescent="0.2">
      <c r="A364" s="347" t="s">
        <v>526</v>
      </c>
      <c r="B364" t="s">
        <v>527</v>
      </c>
      <c r="C364" s="346">
        <v>0</v>
      </c>
    </row>
    <row r="365" spans="1:3" x14ac:dyDescent="0.2">
      <c r="A365" s="347" t="s">
        <v>528</v>
      </c>
      <c r="B365" t="s">
        <v>529</v>
      </c>
      <c r="C365" s="346">
        <v>0</v>
      </c>
    </row>
    <row r="366" spans="1:3" x14ac:dyDescent="0.2">
      <c r="A366" s="347" t="s">
        <v>530</v>
      </c>
      <c r="B366" t="s">
        <v>1515</v>
      </c>
      <c r="C366" s="346">
        <v>0</v>
      </c>
    </row>
    <row r="367" spans="1:3" x14ac:dyDescent="0.2">
      <c r="A367" s="347" t="s">
        <v>531</v>
      </c>
      <c r="B367" t="s">
        <v>1516</v>
      </c>
      <c r="C367" s="346">
        <v>0</v>
      </c>
    </row>
    <row r="368" spans="1:3" x14ac:dyDescent="0.2">
      <c r="A368" s="347" t="s">
        <v>982</v>
      </c>
      <c r="B368" t="s">
        <v>983</v>
      </c>
      <c r="C368" s="346">
        <v>0</v>
      </c>
    </row>
    <row r="369" spans="1:3" x14ac:dyDescent="0.2">
      <c r="A369" s="347" t="s">
        <v>532</v>
      </c>
      <c r="B369" t="s">
        <v>1757</v>
      </c>
      <c r="C369" s="346">
        <v>0</v>
      </c>
    </row>
    <row r="370" spans="1:3" x14ac:dyDescent="0.2">
      <c r="A370" s="347" t="s">
        <v>533</v>
      </c>
      <c r="B370" t="s">
        <v>1518</v>
      </c>
      <c r="C370" s="346">
        <v>0</v>
      </c>
    </row>
    <row r="371" spans="1:3" x14ac:dyDescent="0.2">
      <c r="A371" s="347" t="s">
        <v>534</v>
      </c>
      <c r="B371" t="s">
        <v>1519</v>
      </c>
      <c r="C371" s="346">
        <v>0</v>
      </c>
    </row>
    <row r="372" spans="1:3" x14ac:dyDescent="0.2">
      <c r="A372" s="347" t="s">
        <v>535</v>
      </c>
      <c r="B372" t="s">
        <v>1520</v>
      </c>
      <c r="C372" s="346">
        <v>0</v>
      </c>
    </row>
    <row r="373" spans="1:3" x14ac:dyDescent="0.2">
      <c r="A373" s="347" t="s">
        <v>536</v>
      </c>
      <c r="B373" t="s">
        <v>1521</v>
      </c>
      <c r="C373" s="346">
        <v>0</v>
      </c>
    </row>
    <row r="374" spans="1:3" x14ac:dyDescent="0.2">
      <c r="A374" s="347" t="s">
        <v>537</v>
      </c>
      <c r="B374" t="s">
        <v>1522</v>
      </c>
      <c r="C374" s="346">
        <v>0</v>
      </c>
    </row>
    <row r="375" spans="1:3" x14ac:dyDescent="0.2">
      <c r="A375" s="347" t="s">
        <v>538</v>
      </c>
      <c r="B375" t="s">
        <v>1523</v>
      </c>
      <c r="C375" s="346">
        <v>0</v>
      </c>
    </row>
    <row r="376" spans="1:3" x14ac:dyDescent="0.2">
      <c r="A376" s="347" t="s">
        <v>539</v>
      </c>
      <c r="B376" t="s">
        <v>1524</v>
      </c>
      <c r="C376" s="346">
        <v>0</v>
      </c>
    </row>
    <row r="377" spans="1:3" x14ac:dyDescent="0.2">
      <c r="A377" s="347" t="s">
        <v>540</v>
      </c>
      <c r="B377" t="s">
        <v>1525</v>
      </c>
      <c r="C377" s="346">
        <v>0</v>
      </c>
    </row>
    <row r="378" spans="1:3" x14ac:dyDescent="0.2">
      <c r="A378" s="347" t="s">
        <v>541</v>
      </c>
      <c r="B378" t="s">
        <v>1526</v>
      </c>
      <c r="C378" s="346">
        <v>0</v>
      </c>
    </row>
    <row r="379" spans="1:3" x14ac:dyDescent="0.2">
      <c r="A379" s="347" t="s">
        <v>542</v>
      </c>
      <c r="B379" t="s">
        <v>543</v>
      </c>
      <c r="C379" s="346">
        <v>0</v>
      </c>
    </row>
    <row r="380" spans="1:3" x14ac:dyDescent="0.2">
      <c r="A380" s="347" t="s">
        <v>544</v>
      </c>
      <c r="B380" t="s">
        <v>545</v>
      </c>
      <c r="C380" s="346">
        <v>0</v>
      </c>
    </row>
    <row r="381" spans="1:3" x14ac:dyDescent="0.2">
      <c r="A381" s="347" t="s">
        <v>546</v>
      </c>
      <c r="B381" t="s">
        <v>1527</v>
      </c>
      <c r="C381" s="346">
        <v>210192.06</v>
      </c>
    </row>
    <row r="382" spans="1:3" x14ac:dyDescent="0.2">
      <c r="A382" s="347" t="s">
        <v>547</v>
      </c>
      <c r="B382" t="s">
        <v>1528</v>
      </c>
      <c r="C382" s="346">
        <v>58279.08</v>
      </c>
    </row>
    <row r="383" spans="1:3" x14ac:dyDescent="0.2">
      <c r="A383" s="347" t="s">
        <v>984</v>
      </c>
      <c r="B383" t="s">
        <v>985</v>
      </c>
      <c r="C383" s="346">
        <v>0</v>
      </c>
    </row>
    <row r="384" spans="1:3" x14ac:dyDescent="0.2">
      <c r="A384" s="347" t="s">
        <v>548</v>
      </c>
      <c r="B384" t="s">
        <v>1529</v>
      </c>
      <c r="C384" s="346">
        <v>5024.75</v>
      </c>
    </row>
    <row r="385" spans="1:3" x14ac:dyDescent="0.2">
      <c r="A385" s="347" t="s">
        <v>549</v>
      </c>
      <c r="B385" t="s">
        <v>1530</v>
      </c>
      <c r="C385" s="346">
        <v>55488.28</v>
      </c>
    </row>
    <row r="386" spans="1:3" x14ac:dyDescent="0.2">
      <c r="A386" s="347" t="s">
        <v>550</v>
      </c>
      <c r="B386" t="s">
        <v>1531</v>
      </c>
      <c r="C386" s="346">
        <v>13282.2</v>
      </c>
    </row>
    <row r="387" spans="1:3" x14ac:dyDescent="0.2">
      <c r="A387" s="347" t="s">
        <v>551</v>
      </c>
      <c r="B387" t="s">
        <v>1532</v>
      </c>
      <c r="C387" s="346">
        <v>4959.96</v>
      </c>
    </row>
    <row r="388" spans="1:3" x14ac:dyDescent="0.2">
      <c r="A388" s="347" t="s">
        <v>552</v>
      </c>
      <c r="B388" t="s">
        <v>1533</v>
      </c>
      <c r="C388" s="346">
        <v>634483.93000000005</v>
      </c>
    </row>
    <row r="389" spans="1:3" x14ac:dyDescent="0.2">
      <c r="A389" s="347" t="s">
        <v>553</v>
      </c>
      <c r="B389" t="s">
        <v>1534</v>
      </c>
      <c r="C389" s="346">
        <v>21192.720000000001</v>
      </c>
    </row>
    <row r="390" spans="1:3" x14ac:dyDescent="0.2">
      <c r="A390" s="347" t="s">
        <v>554</v>
      </c>
      <c r="B390" t="s">
        <v>555</v>
      </c>
      <c r="C390" s="346">
        <v>0</v>
      </c>
    </row>
    <row r="391" spans="1:3" x14ac:dyDescent="0.2">
      <c r="A391" s="347" t="s">
        <v>556</v>
      </c>
      <c r="B391" t="s">
        <v>557</v>
      </c>
      <c r="C391" s="346">
        <v>0</v>
      </c>
    </row>
    <row r="392" spans="1:3" x14ac:dyDescent="0.2">
      <c r="A392" s="347" t="s">
        <v>558</v>
      </c>
      <c r="B392" t="s">
        <v>559</v>
      </c>
      <c r="C392" s="346">
        <v>0</v>
      </c>
    </row>
    <row r="393" spans="1:3" x14ac:dyDescent="0.2">
      <c r="A393" s="347" t="s">
        <v>560</v>
      </c>
      <c r="B393" t="s">
        <v>561</v>
      </c>
      <c r="C393" s="346">
        <v>0</v>
      </c>
    </row>
    <row r="394" spans="1:3" x14ac:dyDescent="0.2">
      <c r="A394" s="347" t="s">
        <v>562</v>
      </c>
      <c r="B394" t="s">
        <v>563</v>
      </c>
      <c r="C394" s="346">
        <v>0</v>
      </c>
    </row>
    <row r="395" spans="1:3" x14ac:dyDescent="0.2">
      <c r="A395" s="347" t="s">
        <v>564</v>
      </c>
      <c r="B395" t="s">
        <v>565</v>
      </c>
      <c r="C395" s="346">
        <v>0</v>
      </c>
    </row>
    <row r="396" spans="1:3" x14ac:dyDescent="0.2">
      <c r="A396" s="347" t="s">
        <v>566</v>
      </c>
      <c r="B396" t="s">
        <v>567</v>
      </c>
      <c r="C396" s="346">
        <v>0</v>
      </c>
    </row>
    <row r="397" spans="1:3" x14ac:dyDescent="0.2">
      <c r="A397" s="347" t="s">
        <v>568</v>
      </c>
      <c r="B397" t="s">
        <v>569</v>
      </c>
      <c r="C397" s="346">
        <v>0</v>
      </c>
    </row>
    <row r="398" spans="1:3" x14ac:dyDescent="0.2">
      <c r="A398" s="347" t="s">
        <v>570</v>
      </c>
      <c r="B398" t="s">
        <v>571</v>
      </c>
      <c r="C398" s="346">
        <v>0</v>
      </c>
    </row>
    <row r="399" spans="1:3" x14ac:dyDescent="0.2">
      <c r="A399" s="347" t="s">
        <v>572</v>
      </c>
      <c r="B399" t="s">
        <v>573</v>
      </c>
      <c r="C399" s="346">
        <v>0</v>
      </c>
    </row>
    <row r="400" spans="1:3" x14ac:dyDescent="0.2">
      <c r="A400" s="347" t="s">
        <v>574</v>
      </c>
      <c r="B400" t="s">
        <v>575</v>
      </c>
      <c r="C400" s="346">
        <v>0</v>
      </c>
    </row>
    <row r="401" spans="1:3" x14ac:dyDescent="0.2">
      <c r="A401" s="347" t="s">
        <v>576</v>
      </c>
      <c r="B401" t="s">
        <v>577</v>
      </c>
      <c r="C401" s="346">
        <v>0</v>
      </c>
    </row>
    <row r="402" spans="1:3" x14ac:dyDescent="0.2">
      <c r="A402" s="347" t="s">
        <v>578</v>
      </c>
      <c r="B402" t="s">
        <v>579</v>
      </c>
      <c r="C402" s="346">
        <v>0</v>
      </c>
    </row>
    <row r="403" spans="1:3" x14ac:dyDescent="0.2">
      <c r="A403" s="347" t="s">
        <v>580</v>
      </c>
      <c r="B403" t="s">
        <v>581</v>
      </c>
      <c r="C403" s="346">
        <v>0</v>
      </c>
    </row>
    <row r="404" spans="1:3" x14ac:dyDescent="0.2">
      <c r="A404" s="347" t="s">
        <v>582</v>
      </c>
      <c r="B404" t="s">
        <v>583</v>
      </c>
      <c r="C404" s="346">
        <v>0</v>
      </c>
    </row>
    <row r="405" spans="1:3" x14ac:dyDescent="0.2">
      <c r="A405" s="347" t="s">
        <v>584</v>
      </c>
      <c r="B405" t="s">
        <v>585</v>
      </c>
      <c r="C405" s="346">
        <v>0</v>
      </c>
    </row>
    <row r="406" spans="1:3" x14ac:dyDescent="0.2">
      <c r="A406" s="347" t="s">
        <v>586</v>
      </c>
      <c r="B406" t="s">
        <v>587</v>
      </c>
      <c r="C406" s="346">
        <v>0</v>
      </c>
    </row>
    <row r="407" spans="1:3" x14ac:dyDescent="0.2">
      <c r="A407" s="347" t="s">
        <v>588</v>
      </c>
      <c r="B407" t="s">
        <v>589</v>
      </c>
      <c r="C407" s="346">
        <v>0</v>
      </c>
    </row>
    <row r="408" spans="1:3" x14ac:dyDescent="0.2">
      <c r="A408" s="347" t="s">
        <v>590</v>
      </c>
      <c r="B408" t="s">
        <v>591</v>
      </c>
      <c r="C408" s="346">
        <v>0</v>
      </c>
    </row>
    <row r="409" spans="1:3" x14ac:dyDescent="0.2">
      <c r="A409" s="347" t="s">
        <v>592</v>
      </c>
      <c r="B409" t="s">
        <v>593</v>
      </c>
      <c r="C409" s="346">
        <v>0</v>
      </c>
    </row>
    <row r="410" spans="1:3" x14ac:dyDescent="0.2">
      <c r="A410" s="347" t="s">
        <v>986</v>
      </c>
      <c r="B410" t="s">
        <v>987</v>
      </c>
      <c r="C410" s="346">
        <v>0</v>
      </c>
    </row>
    <row r="411" spans="1:3" x14ac:dyDescent="0.2">
      <c r="A411" s="347" t="s">
        <v>988</v>
      </c>
      <c r="B411" t="s">
        <v>989</v>
      </c>
      <c r="C411" s="346">
        <v>0</v>
      </c>
    </row>
    <row r="412" spans="1:3" x14ac:dyDescent="0.2">
      <c r="A412" s="347" t="s">
        <v>990</v>
      </c>
      <c r="B412" t="s">
        <v>991</v>
      </c>
      <c r="C412" s="346">
        <v>0</v>
      </c>
    </row>
    <row r="413" spans="1:3" x14ac:dyDescent="0.2">
      <c r="A413" s="347" t="s">
        <v>594</v>
      </c>
      <c r="B413" t="s">
        <v>1535</v>
      </c>
      <c r="C413" s="346">
        <v>0</v>
      </c>
    </row>
    <row r="414" spans="1:3" x14ac:dyDescent="0.2">
      <c r="A414" s="347" t="s">
        <v>992</v>
      </c>
      <c r="B414" t="s">
        <v>993</v>
      </c>
      <c r="C414" s="346">
        <v>0</v>
      </c>
    </row>
    <row r="415" spans="1:3" x14ac:dyDescent="0.2">
      <c r="A415" s="347" t="s">
        <v>994</v>
      </c>
      <c r="B415" t="s">
        <v>995</v>
      </c>
      <c r="C415" s="346">
        <v>0</v>
      </c>
    </row>
    <row r="416" spans="1:3" x14ac:dyDescent="0.2">
      <c r="A416" s="347" t="s">
        <v>595</v>
      </c>
      <c r="B416" t="s">
        <v>1536</v>
      </c>
      <c r="C416" s="346">
        <v>0</v>
      </c>
    </row>
    <row r="417" spans="1:3" x14ac:dyDescent="0.2">
      <c r="A417" s="347" t="s">
        <v>996</v>
      </c>
      <c r="B417" t="s">
        <v>596</v>
      </c>
      <c r="C417" s="346">
        <v>0</v>
      </c>
    </row>
    <row r="418" spans="1:3" x14ac:dyDescent="0.2">
      <c r="A418" s="347" t="s">
        <v>597</v>
      </c>
      <c r="B418" t="s">
        <v>598</v>
      </c>
      <c r="C418" s="346">
        <v>0</v>
      </c>
    </row>
    <row r="419" spans="1:3" x14ac:dyDescent="0.2">
      <c r="A419" s="347" t="s">
        <v>599</v>
      </c>
      <c r="B419" t="s">
        <v>600</v>
      </c>
      <c r="C419" s="346">
        <v>60000</v>
      </c>
    </row>
    <row r="420" spans="1:3" x14ac:dyDescent="0.2">
      <c r="A420" s="347" t="s">
        <v>601</v>
      </c>
      <c r="B420" t="s">
        <v>602</v>
      </c>
      <c r="C420" s="346">
        <v>0</v>
      </c>
    </row>
    <row r="421" spans="1:3" x14ac:dyDescent="0.2">
      <c r="A421" s="347" t="s">
        <v>603</v>
      </c>
      <c r="B421" t="s">
        <v>604</v>
      </c>
      <c r="C421" s="346">
        <v>15000</v>
      </c>
    </row>
    <row r="422" spans="1:3" x14ac:dyDescent="0.2">
      <c r="A422" s="347" t="s">
        <v>605</v>
      </c>
      <c r="B422" t="s">
        <v>1537</v>
      </c>
      <c r="C422" s="346">
        <v>0</v>
      </c>
    </row>
    <row r="423" spans="1:3" x14ac:dyDescent="0.2">
      <c r="A423" s="347" t="s">
        <v>606</v>
      </c>
      <c r="B423" t="s">
        <v>1538</v>
      </c>
      <c r="C423" s="346">
        <v>0</v>
      </c>
    </row>
    <row r="424" spans="1:3" x14ac:dyDescent="0.2">
      <c r="A424" s="347" t="s">
        <v>607</v>
      </c>
      <c r="B424" t="s">
        <v>608</v>
      </c>
      <c r="C424" s="346">
        <v>0</v>
      </c>
    </row>
    <row r="425" spans="1:3" x14ac:dyDescent="0.2">
      <c r="A425" s="347" t="s">
        <v>609</v>
      </c>
      <c r="B425" t="s">
        <v>610</v>
      </c>
      <c r="C425" s="346">
        <v>0</v>
      </c>
    </row>
    <row r="426" spans="1:3" x14ac:dyDescent="0.2">
      <c r="A426" s="347" t="s">
        <v>611</v>
      </c>
      <c r="B426" t="s">
        <v>612</v>
      </c>
      <c r="C426" s="346">
        <v>0</v>
      </c>
    </row>
    <row r="427" spans="1:3" x14ac:dyDescent="0.2">
      <c r="A427" s="347" t="s">
        <v>613</v>
      </c>
      <c r="B427" t="s">
        <v>614</v>
      </c>
      <c r="C427" s="346">
        <v>0</v>
      </c>
    </row>
    <row r="428" spans="1:3" x14ac:dyDescent="0.2">
      <c r="A428" s="347" t="s">
        <v>615</v>
      </c>
      <c r="B428" t="s">
        <v>616</v>
      </c>
      <c r="C428" s="346">
        <v>0</v>
      </c>
    </row>
    <row r="429" spans="1:3" x14ac:dyDescent="0.2">
      <c r="A429" s="347" t="s">
        <v>617</v>
      </c>
      <c r="B429" t="s">
        <v>1758</v>
      </c>
      <c r="C429" s="346">
        <v>0</v>
      </c>
    </row>
    <row r="430" spans="1:3" x14ac:dyDescent="0.2">
      <c r="A430" s="347" t="s">
        <v>619</v>
      </c>
      <c r="B430" t="s">
        <v>1759</v>
      </c>
      <c r="C430" s="346">
        <v>6565676.1699999999</v>
      </c>
    </row>
    <row r="431" spans="1:3" x14ac:dyDescent="0.2">
      <c r="A431" s="347" t="s">
        <v>621</v>
      </c>
      <c r="B431" t="s">
        <v>622</v>
      </c>
      <c r="C431" s="346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4</vt:i4>
      </vt:variant>
    </vt:vector>
  </HeadingPairs>
  <TitlesOfParts>
    <vt:vector size="25" baseType="lpstr">
      <vt:lpstr>Sheet1</vt:lpstr>
      <vt:lpstr>Planfin2561</vt:lpstr>
      <vt:lpstr>Revenue</vt:lpstr>
      <vt:lpstr>Expense</vt:lpstr>
      <vt:lpstr>HGR2559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4.WS-แผน จน. (3)</vt:lpstr>
      <vt:lpstr>5.WS-แผน ลน.</vt:lpstr>
      <vt:lpstr>5.WS-แผน ลน. (3)</vt:lpstr>
      <vt:lpstr>6.WS-แผนลงทุน</vt:lpstr>
      <vt:lpstr>6.1 รายละเอียดแผนลงทุน (2)</vt:lpstr>
      <vt:lpstr>7.WS-แผน รพ.สต.</vt:lpstr>
      <vt:lpstr>7.1 รายละเอียด แผน รพ.สต. (2)</vt:lpstr>
      <vt:lpstr>PlanFin Analysis</vt:lpstr>
      <vt:lpstr>WS2-9</vt:lpstr>
      <vt:lpstr>Revenue!Print_Area</vt:lpstr>
      <vt:lpstr>'1.WS-Re-Exp'!Print_Titles</vt:lpstr>
      <vt:lpstr>'7.1 รายละเอียด แผน รพ.สต. (2)'!Print_Titles</vt:lpstr>
      <vt:lpstr>Planfin2561!Print_Titles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2018-03-28T10:11:11Z</cp:lastPrinted>
  <dcterms:created xsi:type="dcterms:W3CDTF">2016-07-25T14:36:11Z</dcterms:created>
  <dcterms:modified xsi:type="dcterms:W3CDTF">2018-03-28T11:48:41Z</dcterms:modified>
</cp:coreProperties>
</file>