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20115" windowHeight="7680"/>
  </bookViews>
  <sheets>
    <sheet name="แบบประเมินตนเอง คปสอ.ติดดาว" sheetId="1" r:id="rId1"/>
    <sheet name="แบบประเมินตนเองเกณฑ์ พชอ." sheetId="2" r:id="rId2"/>
  </sheets>
  <definedNames>
    <definedName name="_Hlk500508145" localSheetId="1">'แบบประเมินตนเองเกณฑ์ พชอ.'!$A$74</definedName>
    <definedName name="_xlnm.Print_Area" localSheetId="0">'แบบประเมินตนเอง คปสอ.ติดดาว'!$A$1:$E$229</definedName>
    <definedName name="_xlnm.Print_Titles" localSheetId="0">'แบบประเมินตนเอง คปสอ.ติดดาว'!$1:$4</definedName>
  </definedNames>
  <calcPr calcId="144525"/>
</workbook>
</file>

<file path=xl/calcChain.xml><?xml version="1.0" encoding="utf-8"?>
<calcChain xmlns="http://schemas.openxmlformats.org/spreadsheetml/2006/main">
  <c r="E80" i="2" l="1"/>
  <c r="E9" i="2"/>
  <c r="L70" i="2"/>
  <c r="L71" i="2"/>
  <c r="L69" i="2"/>
  <c r="E65" i="2" s="1"/>
  <c r="E59" i="2"/>
  <c r="E53" i="2"/>
  <c r="E47" i="2"/>
  <c r="E41" i="2"/>
  <c r="E35" i="2"/>
  <c r="E28" i="2"/>
  <c r="E22" i="2"/>
  <c r="E15" i="2"/>
  <c r="E6" i="2"/>
  <c r="E76" i="2" s="1"/>
  <c r="E34" i="2" l="1"/>
  <c r="E77" i="2"/>
  <c r="E79" i="2"/>
  <c r="E21" i="2"/>
  <c r="E215" i="1"/>
  <c r="E168" i="1"/>
  <c r="E14" i="2" l="1"/>
  <c r="E78" i="2" s="1"/>
  <c r="E101" i="1"/>
  <c r="E100" i="1" s="1"/>
  <c r="E218" i="1"/>
  <c r="E217" i="1"/>
  <c r="E204" i="1"/>
  <c r="E203" i="1" s="1"/>
  <c r="E171" i="1"/>
  <c r="E170" i="1" s="1"/>
  <c r="E159" i="1"/>
  <c r="E158" i="1" s="1"/>
  <c r="E149" i="1"/>
  <c r="E148" i="1" s="1"/>
  <c r="E142" i="1"/>
  <c r="E139" i="1"/>
  <c r="E132" i="1"/>
  <c r="E128" i="1"/>
  <c r="E124" i="1"/>
  <c r="E120" i="1"/>
  <c r="E118" i="1"/>
  <c r="E116" i="1"/>
  <c r="E115" i="1" s="1"/>
  <c r="E113" i="1"/>
  <c r="E112" i="1" s="1"/>
  <c r="E110" i="1"/>
  <c r="E109" i="1" s="1"/>
  <c r="E107" i="1"/>
  <c r="E106" i="1" s="1"/>
  <c r="E104" i="1"/>
  <c r="E103" i="1" s="1"/>
  <c r="E93" i="1"/>
  <c r="E92" i="1"/>
  <c r="E91" i="1" s="1"/>
  <c r="E89" i="1"/>
  <c r="E87" i="1"/>
  <c r="E86" i="1" s="1"/>
  <c r="E84" i="1"/>
  <c r="E83" i="1" s="1"/>
  <c r="E81" i="1"/>
  <c r="E78" i="1"/>
  <c r="E74" i="1"/>
  <c r="E70" i="1"/>
  <c r="E66" i="1"/>
  <c r="E63" i="1"/>
  <c r="E57" i="1"/>
  <c r="E55" i="1"/>
  <c r="E24" i="1"/>
  <c r="E23" i="1" s="1"/>
  <c r="E21" i="1"/>
  <c r="E19" i="1"/>
  <c r="E14" i="1"/>
  <c r="E12" i="1"/>
  <c r="E10" i="1"/>
  <c r="E6" i="1"/>
  <c r="E5" i="1" s="1"/>
  <c r="E3" i="1" s="1"/>
  <c r="D3" i="1"/>
  <c r="E2" i="1"/>
  <c r="E5" i="2" l="1"/>
  <c r="E4" i="2" s="1"/>
  <c r="E219" i="1" s="1"/>
  <c r="E123" i="1"/>
  <c r="E122" i="1" s="1"/>
  <c r="E9" i="1"/>
  <c r="E8" i="1" s="1"/>
  <c r="E45" i="1"/>
  <c r="E44" i="1" s="1"/>
  <c r="E18" i="1"/>
  <c r="E17" i="1" s="1"/>
  <c r="E62" i="1"/>
  <c r="E61" i="1" s="1"/>
  <c r="E213" i="1" l="1"/>
  <c r="E214" i="1"/>
  <c r="E167" i="1"/>
  <c r="E216" i="1" s="1"/>
</calcChain>
</file>

<file path=xl/sharedStrings.xml><?xml version="1.0" encoding="utf-8"?>
<sst xmlns="http://schemas.openxmlformats.org/spreadsheetml/2006/main" count="641" uniqueCount="408">
  <si>
    <t>เกณฑ์การประเมิน คปสอ.ติดดาว ปี 2561</t>
  </si>
  <si>
    <t>คะแนนเต็มหมวดนโยบาย และตัวชี้วัด</t>
  </si>
  <si>
    <t>คะแนนรวม</t>
  </si>
  <si>
    <t>ลำดับ</t>
  </si>
  <si>
    <t>ประเด็นการประเมิน</t>
  </si>
  <si>
    <t>หลักฐานประกอบ</t>
  </si>
  <si>
    <t>คะแนนเต็ม</t>
  </si>
  <si>
    <t>ร้อยละของตําบลที่มีระบบส่งเสริมสุขภาพดูแลผู้สูงอายุ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ผ่านเกณฑ</t>
  </si>
  <si>
    <t>ร้อยละที่ได้</t>
  </si>
  <si>
    <t>ร้อยละของเด็กอายุ 0-5 ปี มีพัฒนาการสมวัย</t>
  </si>
  <si>
    <t>ข้อมูลจาก HDC กระทรวงสาธารณสุขตัดยอด ณ วันที่ 25 มิถุนายน 2561</t>
  </si>
  <si>
    <t xml:space="preserve">ร้อยละของเด็กอายุ  6-14 ปี สูงดีสมส่วน </t>
  </si>
  <si>
    <t>การดำเนินงานตำบลสุขภาพหนึ่งเดียว One Health (Rabies/OV-CCA)</t>
  </si>
  <si>
    <t>การประเมิน , ตำบลสรุปผลการดำเนินงานรายไตรมาส</t>
  </si>
  <si>
    <t xml:space="preserve">รายละเอียดเกณฑ์การประเมิน ระดับตำบล </t>
  </si>
  <si>
    <t>ด้านที่ 1 ศูนย์ประสานงานเครือข่ายสุขภาพหนึ่งเดียวระดับตำบล</t>
  </si>
  <si>
    <t>จากแฟ้มสรุปผลการดำเนินงาน โปรแกรมคอมพิวเตอร์</t>
  </si>
  <si>
    <t>1.มีการจัดตั้งศูนย์ประสานงานเครือข่ายสุขภาพหนึ่งเดียวระดับตำบล</t>
  </si>
  <si>
    <t>2.มีคณะกรรมการสุขภาพหนึ่งเดียวระดับตำบล</t>
  </si>
  <si>
    <t>ด้านที่ 2 ระบบระบาดวิทยาที่ดีในระดับตำบล</t>
  </si>
  <si>
    <t xml:space="preserve">1. มี SRRT One Health ระดับตำบล มีความพร้อมและปฏิบัติงานได้อย่างมีประสิทธิภาพ </t>
  </si>
  <si>
    <t>2. มีระบบเฝ้าระวังทางระบาดวิทยาและฐานข้อมูล ครบ 3 ด้าน</t>
  </si>
  <si>
    <t xml:space="preserve">3. มีระบบข้อมูลและการเฝ้าระวังโรคและภัยสุขภาพ </t>
  </si>
  <si>
    <t>ด้านที่ 3 มีการวางแผน การดำเนินงานตามแผน กำกับติดตามและประเมินผลการป้องกันควบคุมโรคและภัยสุขภาพ และมีการระดมทรัพยากรหรือการสนับสนุนงบประมาณจากหน่วยงานที่เกี่ยวข้องเป็นรูปธรรม</t>
  </si>
  <si>
    <t>จากแฟ้มสรุปผลการดำเนินงาน โปรแกรมคอมพิวเตอร์ที่เกี่ยวข้อง</t>
  </si>
  <si>
    <t>1.มีการวางแผน การดำเนินงานตามแผน กำกับติดตามและประเมินผล การป้องกันควบคุมโรคและภัยสุขภาพ</t>
  </si>
  <si>
    <t>2.มีการสนับสนุนงบประมาณจากหน่วยงานที่เกี่ยวข้องเป็นรูปธรรม</t>
  </si>
  <si>
    <t>ด้านที่ 4 มีผลสำเร็จของการดำเนินงานสุขภาพหนึ่งเดียว</t>
  </si>
  <si>
    <t>1. โรคนโยบายที่สำคัญของจังหวัดโรคพิษสุนัขบ้า</t>
  </si>
  <si>
    <t>2. โรคพยาธิใบไม้ตับ</t>
  </si>
  <si>
    <t>3. โรคที่เป็นปัญหาในพื้นที่ ด้าน คน สัตว์ และสิ่งแวดล้อม ปี 2560 อีก 1 โรค/ภัยสุขภาพ</t>
  </si>
  <si>
    <t>ด้านที่ 5 มีผลงานเด่น (Best Practice )</t>
  </si>
  <si>
    <t>1. มีนวัตกรรม กิจกรรมเด่น ด้านสุขภาพหนึ่งเดียวระดับตำบล</t>
  </si>
  <si>
    <t xml:space="preserve">2. มีการสรุปผลการดำเนินงานและถอดบทเรียน เพื่อการพัฒนาในปีต่อไป   </t>
  </si>
  <si>
    <t xml:space="preserve"> อัตราความสําเร็จการรักษาผู้ป่วยวัณโรคปอดรายใหม่</t>
  </si>
  <si>
    <t xml:space="preserve">1.1 เร่งรัดการคัดกรองผู้ป่วยในประชากรกลุ่มเป้าหมาย เพื่อค้นหาผู้ป่วยวัณโรครายใหม่ ให้เข้าถึงการรักษาอย่างครอบคลุม </t>
  </si>
  <si>
    <t>ทะเบียนกลุ่มเป้าหมาย</t>
  </si>
  <si>
    <t xml:space="preserve">1.2 ดูแลให้ผู้ป่วยรายใหม่ที่ค้นพบทุกรายได้ขึ้นทะเบียนรักษาวัณโรค ร้อยละ 100 </t>
  </si>
  <si>
    <t>ทะเบียนผู้ป่วย</t>
  </si>
  <si>
    <t xml:space="preserve">2.1 ส่งต่อข้อมูลให้ทีมสุขภาพในชุมชน เพื่อให้ผู้ป่วยได้รับประทานยา อย่างต่อเนื่อง ป้องกันการขาดการรักษา และเฝ้าระวังอาการข้างเคียงที่ไม่พึงประสงค์จากการรับประทานยาวัณโรค ภายใน 14 วัน </t>
  </si>
  <si>
    <t xml:space="preserve">2.2 ติดตามเยี่ยมบ้านผู้ป่วยในระยะเข้มข้น 2 เดือนแรก </t>
  </si>
  <si>
    <t>ทะเบียนติดตาม</t>
  </si>
  <si>
    <t xml:space="preserve">2.3 สร้างภาคีเครือข่ายเพื่อการมีส่วนร่วมในการค้นหาผู้ป่วยรายใหม่ สร้างความเข้าใจและเผยแพร่ความรู้แก่แกนนำอาสาสมัคร ผู้นำชุมชนในพื้นที่เพื่อการดำเนินงานควบคุมโรควัณโรคอย่างยั่งยืนในพื้นที่ ต่อไป </t>
  </si>
  <si>
    <t>ภาพถ่าย สรุปกิจกรรม</t>
  </si>
  <si>
    <t xml:space="preserve">3.1 วิเคราะห์ข้อมูลในพื้นที่ เพื่อนำเสนอต่อภาคีเครือข่ายหาจุดเน้นและโอกาสในการพัฒนาการดูแลรักษาผู้ป่วย </t>
  </si>
  <si>
    <t>ทะเบียนรายงาน</t>
  </si>
  <si>
    <t>3.2 เฝ้าระวังการเกิดวัณโรคดื้อยาในประชากรกลุ่มเสี่ยงในพื้นที่</t>
  </si>
  <si>
    <t xml:space="preserve">3.3 นิเทศติดตามการดูแลผู้ป่วยในพื้นที่ ระดับ รพ.สต. </t>
  </si>
  <si>
    <t xml:space="preserve">3.4 พัฒนาระบบการส่งต่อดูแลผู้ป่วยให้มีประสิทธิภาพ </t>
  </si>
  <si>
    <t xml:space="preserve">5.1 สรุป ประเมินผล   </t>
  </si>
  <si>
    <t>สรุปผลการดำเนินงาน</t>
  </si>
  <si>
    <t xml:space="preserve">5.2 ถอดบทเรียนเพื่อปรับปรุงการดำเนินงาน 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</si>
  <si>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</si>
  <si>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1. ระบบปฏิบัติการ</t>
  </si>
  <si>
    <t xml:space="preserve">จัดทำโครงสร้างระบบ ICS รองรับศูนย์ปฏิบัติการภาวะฉุกเฉิน(EOC) </t>
  </si>
  <si>
    <t>หลักฐานคำสั่งแต่งตั้งคณะกรรมการตามระบบ ICS และศูนย์ EOC  ระดับอำเภอ</t>
  </si>
  <si>
    <t xml:space="preserve">จัดทีมตระหนักรู้สถานการณ์ (SAT) ระดับอำเภอ  </t>
  </si>
  <si>
    <t>หลักฐานคำสั่งแต่งตั้งทีมตระหนักรู้สถานการณ์ (SAT) ระดับอำเภอ</t>
  </si>
  <si>
    <t xml:space="preserve">2. EOC
</t>
  </si>
  <si>
    <t>จัดเตรียมสถานที่/อุปกรณ์ตามความเหมาะสมเพื่อรองรับการเปิดศูนย์ EOC</t>
  </si>
  <si>
    <t xml:space="preserve">สถานที่และอุปกรณ์สำหรับการเปิด     ศูนย์ EOC </t>
  </si>
  <si>
    <t xml:space="preserve">จัดทีมปฏิบัติการระดับอำเภอ(OperationSection) เพื่อปฏิบัติการในภาวะปกติและภาวะฉุกเฉิน </t>
  </si>
  <si>
    <t>รายชื่อการจัดตั้งทีมปฏิบัติการระดับจังหวัด เช่น MERT, mini MERT, EMS, MCAT,CDCU/SRRTฯ</t>
  </si>
  <si>
    <t xml:space="preserve">มีแผนงานโครงการ EOC&amp;SAT </t>
  </si>
  <si>
    <t>แผนงาน/โครงการ</t>
  </si>
  <si>
    <t>3. แผนงาน/โครงการ</t>
  </si>
  <si>
    <t xml:space="preserve">วิเคราะห์ และจัดลำดับสาธารณภัยที่เสี่ยงในพื้นที่ </t>
  </si>
  <si>
    <t>แบบสรุป</t>
  </si>
  <si>
    <t>จัดทีมตระหนักรู้สถานการณ์ (SAT)ระดับจังหวัดเพื่อเฝ้าระวัง ตรวจจับและประเมิสถานการณ์การเกิดโรคและภัยสุขภาพ</t>
  </si>
  <si>
    <t xml:space="preserve"> - จัดทำเวร SAT ภาวะปกติ  และจัดทำทะเบียน SAT /จัดทำ Outbreak Verification list  ทุกสัปดาห์ /จัดทำ Spot Report 
- มีทะเบียนชื่อปฏิบัติงานตระหนักรู้สถานการณ์อย่างน้อยร้อยละ 50ผ่านการฝึกปฏิบัติ SA ตามเวรประจำสัปดาห์ (ที่ กรมควบคุมโรคหรือ สคร.) หรือผ่านอบรมแนวทางการปฏิบัติงาน</t>
  </si>
  <si>
    <t xml:space="preserve">จัดทำแผนตอบโต้ฯ สาธารณภัยที่เสี่ยงในพื้นที่ </t>
  </si>
  <si>
    <t>มีแผนตอบโต้ฯ กรณีที่เป็นสาธารณภัย</t>
  </si>
  <si>
    <t>4. ผลงาน</t>
  </si>
  <si>
    <t xml:space="preserve">ดำเนินการตามแผนงานโครงการจนแล้วเสร็จ  </t>
  </si>
  <si>
    <t>สรุปผลงานตามแผนงาน/โครงการ</t>
  </si>
  <si>
    <t xml:space="preserve">การซ้อมแผนเพื่อเปิดศูนย์ EOC &amp;ICS  ระดับอำเภอ อย่างน้อย 1 ครั้ง </t>
  </si>
  <si>
    <t>สรุปรายงานผลการซ้อมแผนเพื่อเปิด EOC ระดับอำเภอ</t>
  </si>
  <si>
    <t>เปิดศูนย์ตอบโต้ภาวะฉุกฉินฯ และจัดทำ Action Plan และดำเนินการตอบโต้ฯ  (หรือกรณีไม่มีสาธารณภัยต้อง  ซ้อมแผนอุบัติเหตุหมู่หรือสาธารณภัยในพื้นที่ 2 ครั้ง/ปี)</t>
  </si>
  <si>
    <t xml:space="preserve">รายงานประชุมเปิด-ปิดแผนสาธารณภัย Action Plan  หรือสรุปผลการซ้อมแผนฯหรือสรุปผลการซ้อมแผนฯ  กรณีไม่เกิดสาธารณภัยในพื้นที่
</t>
  </si>
  <si>
    <r>
      <rPr>
        <b/>
        <sz val="14"/>
        <rFont val="TH SarabunPSK"/>
        <family val="2"/>
      </rPr>
      <t>5. ผลงานเด่น</t>
    </r>
    <r>
      <rPr>
        <sz val="14"/>
        <rFont val="TH SarabunPSK"/>
        <family val="2"/>
      </rPr>
      <t xml:space="preserve">
</t>
    </r>
  </si>
  <si>
    <t>มีนวัตกรรม Excellance  EOC ระดับอำเภออำเภอ/วิจัย ฯลฯ</t>
  </si>
  <si>
    <t>เอกสารเป็นรูปธรรม</t>
  </si>
  <si>
    <t xml:space="preserve">สรุปผลงาน/ถอดบทเรียน </t>
  </si>
  <si>
    <t xml:space="preserve">ร้อยละของโรงพยาบาลที่พัฒนาอนามัยสิ่งแวดล้อมได้ตามเกณฑ์ GREEN&amp;CLEAN Hospital
</t>
  </si>
  <si>
    <t xml:space="preserve"> -ไม่เพิ่ม          = 0  คะแนน  
-เพิ่ม 1 ระดับ  = 3 คะแนน </t>
  </si>
  <si>
    <t xml:space="preserve">ร้อยละ 100 ของเครือข่ายสุขภาพระดับอำเภอ ดำเนินการขับเคลื่อนและประเมิน รพ.สต.ตามเกณฑ์ รพ.สต.ติดดาว (GREEN&amp;CLEAN)
</t>
  </si>
  <si>
    <t xml:space="preserve"> - ต่ำกว่า 60 %    = 0 คะแนน
- 60 – 79.99 %     = 1 คะแนน
- 80 % ขึ้นไป       = 2 คะแนน</t>
  </si>
  <si>
    <t>รพ.สต.ผ่านเกณฑ์คะแนนอย่างน้อย ร้อยละ 70 (54.6 คะแนน จากคะแนนเต็ม 78 คะแนน)</t>
  </si>
  <si>
    <t>ร้อยละของหน่วยงานในสังกัดกระทรวงสาธารณสุขผ่านเกณฑ์การประเมิน ITA</t>
  </si>
  <si>
    <t xml:space="preserve"> คะแนนประเมินน้อยกว่าร้อยละ 75     ได้ 1 คะแนน
 ร้อยละ 75.00 - 79.99                    ได้ 2 คะแนน
 ร้อยละ 80.00 - 84.99                    ได้ 3 คะแนน
 ร้อยละ 85.00 - 89.99                    ได้ 4 คะแนน
 ร้อยละ 90 ขึ้นไป                           ได้ 5 คะแนน</t>
  </si>
  <si>
    <t>แบบ EBIT 1 - 11  พร้อมหลักฐานเชิงประจักษ์  ในแต่ละไตรมาส ตามรอบหนังสือของจังหวัด</t>
  </si>
  <si>
    <t>ร้อยละของหน่วยงานภายในกระทรวงสาธารณสุขผ่านเกณฑ์การประเมินระบบการควบคุมภายใน</t>
  </si>
  <si>
    <r>
      <t xml:space="preserve">1.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</t>
    </r>
    <r>
      <rPr>
        <sz val="14"/>
        <color rgb="FFFF0000"/>
        <rFont val="TH SarabunPSK"/>
        <family val="2"/>
      </rPr>
      <t>(1 คะแนน)</t>
    </r>
    <r>
      <rPr>
        <sz val="14"/>
        <color theme="1"/>
        <rFont val="TH SarabunPSK"/>
        <family val="2"/>
      </rPr>
      <t xml:space="preserve">
2. ดำเนินการจัดวางระบบการควบคุมภายในครบทุกหน่วยรับตรวจและทุกส่วนงานย่อย และดำเนินการถูกต้องตามแนวทาง : การจัดวางระบบการควบคุมภายในและการประเมินผล   การควบคุมภายในของสำนักงานการตรวจเงินแผ่นดิน </t>
    </r>
    <r>
      <rPr>
        <sz val="14"/>
        <color rgb="FFFF0000"/>
        <rFont val="TH SarabunPSK"/>
        <family val="2"/>
      </rPr>
      <t>(2 คะแนน)</t>
    </r>
    <r>
      <rPr>
        <sz val="14"/>
        <color theme="1"/>
        <rFont val="TH SarabunPSK"/>
        <family val="2"/>
      </rPr>
      <t xml:space="preserve">
 3. การจัดทำรายงานระดับหน่วยรับตรวจ (ระดับองค์กร) แบบ ปอ.1 แบบ ปอ. 2  แบบ ปอ.3 กรณีหน่วยงานย่อย แบบ ปย.1 แบบ ปย.2 และแล้วเสร็จภายในระยะเวลาที่ระเบียบกำหนดได้ครบถ้วนและถูกต้อง ตามแนวทาง : การจัดวางระบบการควบคุมภายในและการประเมินผลการควบคุมภายในของสำนักงานการตรวจเงินแผ่นดิน </t>
    </r>
    <r>
      <rPr>
        <sz val="14"/>
        <color rgb="FFFF0000"/>
        <rFont val="TH SarabunPSK"/>
        <family val="2"/>
      </rPr>
      <t>(3 คะแนน)</t>
    </r>
    <r>
      <rPr>
        <sz val="14"/>
        <color theme="1"/>
        <rFont val="TH SarabunPSK"/>
        <family val="2"/>
      </rPr>
      <t xml:space="preserve">
4. มีการนำระบบการควบคุมภายในที่กำหนดไปสู่การปฏิบัติครบทุกกระบวนงาน </t>
    </r>
    <r>
      <rPr>
        <sz val="14"/>
        <color rgb="FFFF0000"/>
        <rFont val="TH SarabunPSK"/>
        <family val="2"/>
      </rPr>
      <t>(4 คะแนน)</t>
    </r>
    <r>
      <rPr>
        <sz val="14"/>
        <color theme="1"/>
        <rFont val="TH SarabunPSK"/>
        <family val="2"/>
      </rPr>
      <t xml:space="preserve">
5. มีการติดตามประเมินผลระบบการควบคุมภายใน ปีละ 2 ครั้ง ( 6 เดือน : ครั้ง) และมีการปรับปรุง ระบบการควบคุมภายในให้เป็นปัจจุบันอยู่เสมอ </t>
    </r>
    <r>
      <rPr>
        <sz val="14"/>
        <color rgb="FFFF0000"/>
        <rFont val="TH SarabunPSK"/>
        <family val="2"/>
      </rPr>
      <t>(5 คะแนน)</t>
    </r>
  </si>
  <si>
    <t xml:space="preserve">1. คำสั่ง
2. รายงานการประชุม
3. เอกสารการจัดส่งรายงานการควบคุมภายใน ส่งหน่วยงานที่เกี่ยวข้อง
4. รายงานกิจกรรมครบทั้ง 4 ด้าน(บริหาร/บริการ/วิชาการ/ส่งเสริมป้องกัน)
5. เอกสารรายงานผลการติดตามระบบควบคุมภายใน ตามรอบหนังสือสั่งการของจังหวัด </t>
  </si>
  <si>
    <t>ร้อยละของหน่วยบริการที่ประสบภาวะวิกฤตทางการเงิน</t>
  </si>
  <si>
    <t xml:space="preserve">สูตรคำนวณตัวชี้วัด  
  A = กระบวนการของประสิทธิภาพการบริหารการเงินการคลัง จำนวน 60 คะแนน
  B = ผลลัพธ์การดำเนินงานระดับภาวะวิกฤติ  จำนวน 40 คะแนน
  C = คะแนนรวม 100 คะแนน </t>
  </si>
  <si>
    <t xml:space="preserve">1.1 มีการจัดสรรเงินให้หน่วยบริการมีรายได้เพียงพอกับค่าใช้จ่าย
1.2 พัฒนาประสิทธิภาพของระบบการจัดสรรเงินให้กับหน่วยบริการ
1.3 เฝ้าระวัง ติดตาม ประเมินผลความเพียงพอของการจัดสรรเงินให้กับหน่วยบริการ
</t>
  </si>
  <si>
    <t xml:space="preserve">2.1 ทุกหน่วยบริการจัดทำแผนทางการเงินปี 2560 
   2.2 วางระบบเฝ้าระวังตามแผนทางการเงินหน่วยบริการ (รายเดือน)
   2.3 ควบคุมกำกับด้วยเปรียบเทียบแผนการเงินกับผลการดำเนินงาน(ไตรมาส)
</t>
  </si>
  <si>
    <t xml:space="preserve">3.1 เพิ่มรายได้ ลดรายจ่าย จากการดำเนินงาน
     - ประเมิน/ควบคุมสัดส่วนของต้นทุนต่อรายได้ (ยา เวชภัณฑ์ วัสดุวิทยาศาสตร์การแพทย์                            ค่าตอบแทน) เปรียบเทียบกับหน่วยบริการกลุ่มระดับเดียวกัน 20 กลุ่ม (HGR) 
     - ประเมินรายได้ค่ารักษาพยาบาลทุกประเภทสิทธิ เปรียบเทียบกับหน่วยบริการกลุ่มระดับเดียวกัน 20 กลุ่ม (HGR) 
3.2 เพิ่มประสิทธิภาพการดำเนินงาน 
     - พัฒนาและใช้ดัชนีประเมินประสิทธิภาพในการดำเนินงาน 
     - ประเมิน/ควบคุมประสิทธิภาพการบริหารการเงินการคลัง
</t>
  </si>
  <si>
    <t xml:space="preserve">4.1 พัฒนาระบบบัญชีให้ได้มาตรฐาน
4.2 พัฒนาระบบการตรวจสอบบัญชี 
4.3 พัฒนาระบบงานสารสนเทศด้านการเงินการคลังสำหรับผู้บริหาร(Executive Information System: EIS) 
4.4 พัฒนาการนำข้อมูลการเงินหน่วยบริการเข้าระบบ GFMIS 
</t>
  </si>
  <si>
    <t xml:space="preserve">5.1 พัฒนาศักยภาพผู้บริหารทางการเงิน (CFO) 
5.2 พัฒนาศักยภาพผู้ตรวจสอบบัญชี (Auditor) 
</t>
  </si>
  <si>
    <t>ร้อยละของโรงพยาบาลมีคุณภาพข้อมูลสาเหตุการตายไม่น้อยกว่าร้อยละ 25</t>
  </si>
  <si>
    <t>ร้อยละของผู้ป่วยเบาหวานที่ควบคุมระดับน้ำตาลในเลือดได้ดี</t>
  </si>
  <si>
    <t>ร้อยละ 40 ขึ้นไป          ได้       1 คะแนน
ร้อยละ 35.00 - 39.99   ได้    0.5 คะแนน
น้อยกว่าร้อยละ 35        ได้      0 คะแนน</t>
  </si>
  <si>
    <t>ร้อยละผู้ป่วยความดันโลหิตสูงที่ควบคุมความดันโลหิตได้ดี</t>
  </si>
  <si>
    <t>ร้อยละ 50 ขึ้นไป          ได้       1 คะแนน
ร้อยละ 45.00 - 49.99   ได้    0.5 คะแนน
น้อยกว่าร้อยละ 45       ได้      0 คะแนน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</si>
  <si>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</si>
  <si>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ร้อยละ 85 ขึ้นไป          ได้       1 คะแนน
ร้อยละ 80.00 - 84.99   ได้    0.5 คะแนน
น้อยกว่าร้อยละ 80        ได้      0 คะแนน</t>
  </si>
  <si>
    <t>ร้อยละของผู้ป่วย CKD ที่มีอัตราการลดลงของ eGFR&lt;4 ml/min/1.73m2/yr</t>
  </si>
  <si>
    <t>ร้อยละ 66 ขึ้นไป          ได้       1 คะแนน
ร้อยละ 64.00 - 65.99   ได้    0.5 คะแนน
น้อยกว่าร้อยละ 64        ได้      0 คะแนน</t>
  </si>
  <si>
    <t>ร้อยละของเด็กกลุ่มอายุ 0-12 ปีฟันดีไม่มีผุ (cavity free)</t>
  </si>
  <si>
    <t>ร้อยละ 52 ขึ้นไป = 1  คะแนน                                                                                     น้อยกว่าร้อยละ 52 = 0 คะแนน</t>
  </si>
  <si>
    <t>ระดับความสำเร็จของการพัฒนาคุณภาพการบริหารจัดการของส่วนราชการในสังกัดกระทรวงสาธารณสุข</t>
  </si>
  <si>
    <r>
      <t xml:space="preserve">ขั้นที่ 1 จัดทำลักษณะสำคัญขององค์กรได้ครบถ้วน </t>
    </r>
    <r>
      <rPr>
        <sz val="14"/>
        <color rgb="FFFF0000"/>
        <rFont val="TH SarabunPSK"/>
        <family val="2"/>
      </rPr>
      <t>(1 คะแนน)</t>
    </r>
    <r>
      <rPr>
        <sz val="14"/>
        <rFont val="TH SarabunPSK"/>
        <family val="2"/>
      </rPr>
      <t xml:space="preserve">
ขั้นที่ 2 ประเมินองค์กรด้วยตนเองเทียบกับเกณฑ์คุณภาพการบริหารจัดการภาครัฐ พ.ศ. 2558 ภาคบังคับ 2 หมวด (หมวด 1,หมวด 5) </t>
    </r>
    <r>
      <rPr>
        <sz val="14"/>
        <color rgb="FFFF0000"/>
        <rFont val="TH SarabunPSK"/>
        <family val="2"/>
      </rPr>
      <t>(2 คะแนน)</t>
    </r>
    <r>
      <rPr>
        <sz val="14"/>
        <rFont val="TH SarabunPSK"/>
        <family val="2"/>
      </rPr>
      <t xml:space="preserve">
ขั้น 3 จัดทำแผนพัฒนาองค์กรของหมวดที่ดำเนินการได้ครบถ้วน (หมวดละ 1 แผน) </t>
    </r>
    <r>
      <rPr>
        <sz val="14"/>
        <color rgb="FFFF0000"/>
        <rFont val="TH SarabunPSK"/>
        <family val="2"/>
      </rPr>
      <t>(3 คะแนน)</t>
    </r>
    <r>
      <rPr>
        <sz val="14"/>
        <rFont val="TH SarabunPSK"/>
        <family val="2"/>
      </rPr>
      <t xml:space="preserve">
ขั้น 4 มีการดำเนินการตามแผน </t>
    </r>
    <r>
      <rPr>
        <sz val="14"/>
        <color rgb="FFFF0000"/>
        <rFont val="TH SarabunPSK"/>
        <family val="2"/>
      </rPr>
      <t>(4 คะแนน)</t>
    </r>
    <r>
      <rPr>
        <sz val="14"/>
        <rFont val="TH SarabunPSK"/>
        <family val="2"/>
      </rPr>
      <t xml:space="preserve">
ขั้น 5 ผลลัพธ์ในหมวด 1 และ 5 ผ่านเกณฑ์ (หมวดละ 3 ตัว ส่วนกลางกำหนด) </t>
    </r>
    <r>
      <rPr>
        <sz val="14"/>
        <color rgb="FFFF0000"/>
        <rFont val="TH SarabunPSK"/>
        <family val="2"/>
      </rPr>
      <t>(5 คะแนน)</t>
    </r>
  </si>
  <si>
    <t>เอกสารประเมินตนเอง แผนพัฒนา และผลลัพธ์รายหมวด</t>
  </si>
  <si>
    <t xml:space="preserve"> ร้อยละของหน่วยบริการที่ผ่านการรับรองคุณภาพโรงพยาบาล (HA) ขั้น 3</t>
  </si>
  <si>
    <r>
      <t xml:space="preserve"> - HA ขั้น 1 หมายถึง โรงพยาบาลมีคุณภาพการสำรวจและป้องกันความเสี่ยง นำปัญหามาทบทวน เพื่อแก้ไขป้องกัน ปฏิบัติตามแนวทางป้องกันปัญหาครอบคลุมปัญหาที่เคยเกิด/มีโอกาสเกิดสูง</t>
    </r>
    <r>
      <rPr>
        <sz val="14"/>
        <color rgb="FFFF0000"/>
        <rFont val="TH SarabunPSK"/>
        <family val="2"/>
      </rPr>
      <t xml:space="preserve"> ( ได้ 1 คะแนน)</t>
    </r>
    <r>
      <rPr>
        <sz val="14"/>
        <rFont val="TH SarabunPSK"/>
        <family val="2"/>
      </rPr>
      <t xml:space="preserve">
- HA ขั้น 2 หมายถึง โรงพยาบาลมีการประกันและพัฒนาคุณภาพ วิเคราะห์เป้าหมาย/กระบวนการ/พัฒนาคุณภาพที่สอดคล้องกับเป้าหมาย/ครอบคลุมกระบวนการสำคัญทั้งหมด ปฏิบัติตามมาตรฐาน HA ในส่วนที่ไม่ยากเกินไป </t>
    </r>
    <r>
      <rPr>
        <sz val="14"/>
        <color rgb="FFFF0000"/>
        <rFont val="TH SarabunPSK"/>
        <family val="2"/>
      </rPr>
      <t>( ได้ 2 คะแนน)</t>
    </r>
    <r>
      <rPr>
        <sz val="14"/>
        <rFont val="TH SarabunPSK"/>
        <family val="2"/>
      </rPr>
      <t xml:space="preserve">
- HA ขั้น 3 หมายถึง โรงพยาบาลมีวัฒนธรรมคุณภาพ เริ่มด้วยการประเมินตนเองตามมาตรฐาน HA พัฒนาอย่างเชื่อมโยง เป็นองค์กรเรียนรู้/ ผลลัพธ์ที่ดีขึ้น ปฏิบัติตามมาตรฐาน HA ได้ครบถ้วน</t>
    </r>
    <r>
      <rPr>
        <sz val="14"/>
        <color rgb="FFFF0000"/>
        <rFont val="TH SarabunPSK"/>
        <family val="2"/>
      </rPr>
      <t xml:space="preserve"> (3 คะแนน)</t>
    </r>
    <r>
      <rPr>
        <sz val="14"/>
        <rFont val="TH SarabunPSK"/>
        <family val="2"/>
      </rPr>
      <t xml:space="preserve">
</t>
    </r>
    <r>
      <rPr>
        <sz val="14"/>
        <color rgb="FFFF0000"/>
        <rFont val="TH SarabunPSK"/>
        <family val="2"/>
      </rPr>
      <t>หมายเหตุ  ยกเว้น รพ.โคกสูง และวังสมบูรณ์ หากผ่าน HA ขั้น 1 ได้ 3 คะแนน</t>
    </r>
  </si>
  <si>
    <t xml:space="preserve">1.ดูจากเว็บไซต์สถาบันรับรองคุณภาพสถานพยาบาล (องค์การมหาชน) www.ha.or.th /สำหรับประชาชน/โรงพยาบาลที่ได้รับการรับรอง 
2.ดูจากเอกสารขอยื่นขอรับรอง HA ส่งให้กับ สรพ.
</t>
  </si>
  <si>
    <t xml:space="preserve"> (FCT)ประชาชนกลุ่มเป้าหมาย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  ผู้พิการที่ต้องได้รับการดูแล  และเด็ก 0- 5 ปี  ไม่น้อยกว่าร้อยละ 80</t>
  </si>
  <si>
    <t>เกณฑ์ประเมินการดำเนินงานทีมหมอครอบครัว (Family Care Team) คะแนนรวม</t>
  </si>
  <si>
    <t>1. ระบบส่งต่อ</t>
  </si>
  <si>
    <r>
      <t xml:space="preserve"> 1.1 มีผู้รับผิดชอบ ประสานการส่งต่อ </t>
    </r>
    <r>
      <rPr>
        <sz val="14"/>
        <color rgb="FFFF0000"/>
        <rFont val="TH SarabunPSK"/>
        <family val="2"/>
      </rPr>
      <t xml:space="preserve"> (มีครบถ้วน 2 มีไม่ครบถ้วน 1 ไม่มี 0)</t>
    </r>
  </si>
  <si>
    <t>คำสั่ง เอกสาร โครงสร้าง</t>
  </si>
  <si>
    <r>
      <t xml:space="preserve"> 1.1 มี ระบบ Coordination (ระบบ ส่งต่อ) : มีการประสานงานส่งต่อ , </t>
    </r>
    <r>
      <rPr>
        <sz val="14"/>
        <color rgb="FFFF0000"/>
        <rFont val="TH SarabunPSK"/>
        <family val="2"/>
      </rPr>
      <t xml:space="preserve"> (มีครบถ้วน 2 มีไม่ครบถ้วน 1 ไม่มี 0)</t>
    </r>
  </si>
  <si>
    <t>CPG แนวทางการส่งต่อ / ข้อมูลการส่งต่อ</t>
  </si>
  <si>
    <t xml:space="preserve"> 1.2 มีการติดตามผล การรักษา, และวิเคราะห์ข้อมูลการส่งต่อ</t>
  </si>
  <si>
    <t>รายงาน/เอกสาร</t>
  </si>
  <si>
    <t>2. โครงสร้างการดำเนินงาน</t>
  </si>
  <si>
    <r>
      <t xml:space="preserve">2.1  มีคณะกรรมการระดับอำเภอ โดย  </t>
    </r>
    <r>
      <rPr>
        <sz val="14"/>
        <color rgb="FFFF0000"/>
        <rFont val="TH SarabunPSK"/>
        <family val="2"/>
      </rPr>
      <t>(มีคำสั่ง โครงสร้างการดำเนินงาน และมีกิจกรรม ได้ 2  คะแนน  มีไม่ครบ 1  ไม่มี 0)</t>
    </r>
  </si>
  <si>
    <t>คำสั่งคณะกรรมการที่แสดงถึงบทบาทหน้าที่ในการดูแลกลุ่มเป้าหมายทีมหมอครอบครัว</t>
  </si>
  <si>
    <t>2.2 มีผู้ประสานงานหลักทีมหมครอบครัว ของโรงพยาบาลและสาธารณสุขอำเภอ</t>
  </si>
  <si>
    <t>คำสั่ง/เอกสารมอบหมายงาน กิจกรรมดำเนินงาน ระบบข้อมูล</t>
  </si>
  <si>
    <r>
      <t xml:space="preserve">2.3 มีการกำหนดทีมหมอครอบครัว ระดับอำเภอ ตำบล และชุมชน พื้นที่และประชากรกลุ่มเป้าหมาย </t>
    </r>
    <r>
      <rPr>
        <sz val="14"/>
        <color rgb="FFFF0000"/>
        <rFont val="TH SarabunPSK"/>
        <family val="2"/>
      </rPr>
      <t>(มีครบถ้วน 2 มีไม่ครบถ้วน 1 ไม่มี 0)</t>
    </r>
  </si>
  <si>
    <t>รายชื่อทีมหมอครอบครัว ระดับอำเภอ ตำบล และชุมชนพื้นที่และประชากรกลุ่มเป้าหมายผู้ป่วยที่รับผิดชอ</t>
  </si>
  <si>
    <t xml:space="preserve">3. การจัดระบบบริการ </t>
  </si>
  <si>
    <r>
      <t xml:space="preserve">3.1 มีฐานข้อมูลดูแลกลุ่มเป้าหมาย 4 กลุ่ม ถูกต้องเป็นปัจจุบัน ในภาพรวมของเครือข่าย (ผู้สูงอายุติดบ้านติดเตียง ผู้พิการ ผู้ป่วยระยะสุดท้าย และ เด็ก 0-5 ปี ที่ต้องได้รับการกระตุ้นพัฒนาการ)  ในพื้นที่ ที่เป็นปัจจุบัน </t>
    </r>
    <r>
      <rPr>
        <sz val="14"/>
        <color rgb="FFFF0000"/>
        <rFont val="TH SarabunPSK"/>
        <family val="2"/>
      </rPr>
      <t>(มีครบถ้วน 2 มีไม่ครบถ้วน 1 ไม่มี 0)</t>
    </r>
  </si>
  <si>
    <t xml:space="preserve"> - ไฟล์ข้อมูล เอกสาร ผลการดำเนินงาน</t>
  </si>
  <si>
    <t xml:space="preserve">3.2  มีคู่มือ และCPG ในการดูแลผู้ป่วยที่สามารถนำมาประยุกต์ใช้ในการดูแลผู้ป่วยได้ </t>
  </si>
  <si>
    <t>คู่มือ และCPG แนวทางการดูแลผู้ป่วยตามกลุ่มเป้าหมาย</t>
  </si>
  <si>
    <r>
      <t xml:space="preserve">3.3 สรุปรายงานผลให้บริการ ตามกลุ่มเป้าหมาย 4 กลุ่ม  (ผู้สูงอายุติดบ้านติดเตียง ผู้พิการฯ ผู้ป่วยระยะสุดท้าย และ เด็ก 0-5 ปี ที่ต้องได้รับการกระตุ้นพัฒนาการ) ภาพรวมของเครือข่าย </t>
    </r>
    <r>
      <rPr>
        <sz val="14"/>
        <color rgb="FFFF0000"/>
        <rFont val="TH SarabunPSK"/>
        <family val="2"/>
      </rPr>
      <t>(มีครบถ้วน 2 มีไม่ครบถ้วน 1 ไม่มี 0)</t>
    </r>
  </si>
  <si>
    <t>เอกสารรายงาน/ฐานข้อมูล</t>
  </si>
  <si>
    <t>3.4 มีการคืนข้อมูลให้กับเครือข่ายและภาคส่วนที่เกี่ยวข้อง  (มีครบถ้วนชัดเจน 2 มีไม่ครบถ้วน 1 ไม่มี 0)</t>
  </si>
  <si>
    <t>ดูจากการสื่อสารข้อมูลสู่ ภาคส่วนต่าง ๆ เช่น วาระการประชุม ศูนย์ข้อมูล กระบวนการวางแผนฯ</t>
  </si>
  <si>
    <r>
      <t xml:space="preserve">4. การพัฒนาบุคลากร มีการพัฒนาทักษะการดำเนินงานและและเปลี่ยนเรียนรู้การดำเนินงาน </t>
    </r>
    <r>
      <rPr>
        <b/>
        <sz val="14"/>
        <color rgb="FFFF0000"/>
        <rFont val="TH SarabunPSK"/>
        <family val="2"/>
      </rPr>
      <t>(มีการพัฒนาบุคลากรตามกลุ่มเป้าหมาย ครบถ้วนทั้ง 4 กลุ่ม และการดำเนินงาน อย่างต่อเนื่อง = 3  มีไม่ครบถ้วน 2  มีน้อย 1  ไม่มี 0</t>
    </r>
  </si>
  <si>
    <t>เอกสารการอบรม/การแลกเปลี่ยนเรียนรู้ หลักฐานอื่น ๆ</t>
  </si>
  <si>
    <r>
      <t xml:space="preserve">5. การสนับสนุนมีการสนับสนุนคู่มือ/แนวทาง/ชุดเครื่องมืออุปกรณ์  ให้กับเครือข่าย </t>
    </r>
    <r>
      <rPr>
        <b/>
        <sz val="14"/>
        <color rgb="FFFF0000"/>
        <rFont val="TH SarabunPSK"/>
        <family val="2"/>
      </rPr>
      <t>(มี เพียงพอ 2 มีไม่เพียงพอ 1      ไม่มี 0)</t>
    </r>
  </si>
  <si>
    <t xml:space="preserve">คู่มือ/แนวทาง/ชุดเครื่องมืออุปกรณ์  </t>
  </si>
  <si>
    <t>6. การติดตามประเมินผล</t>
  </si>
  <si>
    <r>
      <t xml:space="preserve">6.1 มีระบบรายงานผลการดำเนินงาน  </t>
    </r>
    <r>
      <rPr>
        <sz val="14"/>
        <color rgb="FFFF0000"/>
        <rFont val="TH SarabunPSK"/>
        <family val="2"/>
      </rPr>
      <t>(มีครบถ้วน 2 มีไม่ครบถ้วน 1 ไม่มี 0)</t>
    </r>
  </si>
  <si>
    <r>
      <t xml:space="preserve">6.2 มีการประเมินผลติดตามรักษาและเยี่ยมบ้าน กลุ่มเป้าหมาย </t>
    </r>
    <r>
      <rPr>
        <sz val="14"/>
        <color rgb="FFFF0000"/>
        <rFont val="TH SarabunPSK"/>
        <family val="2"/>
      </rPr>
      <t xml:space="preserve"> (มีครบถ้วน 2 มีไม่ครบถ้วน 1 ไม่มี 0)</t>
    </r>
  </si>
  <si>
    <t>7. การดูแลผู้ป่วยตามกลุ่มเป้าหมาย</t>
  </si>
  <si>
    <t>เอกสาร/รายงาน/ไฟล์ข้อมูล</t>
  </si>
  <si>
    <t>ฐานข้อมูล/ รายงานผลการดำเนินงานของเครือข่ายบริการ /ข้อมูลแบบประเมินผู้ป่วย รายกลุ่ม</t>
  </si>
  <si>
    <t>ร้อยละของโรงพยาบาลที่ใช้ยาอย่างสมเหตุสมผล (RDU)</t>
  </si>
  <si>
    <t>ร้อยละของหน่วยงานที่มีการนำดัชนีความสุขของคนทำงาน (Happinometer)</t>
  </si>
  <si>
    <t>1.รพ. สสอ. มีผู้รับผิดชอบหรือคณะทำงานที่รับผิดชอบและขับเคลื่อนการพัฒนาองค์กรที่มีความสุข (1 คะแนน)</t>
  </si>
  <si>
    <t xml:space="preserve">1.เอกสารคำสั่ง </t>
  </si>
  <si>
    <t>2.รพ.  สสอ.มีผลการวิเคราะห์ Happinometer ปี 60 จำแนกรายตัวแปร หรือ สาเหตุของความสุข  (2 คะแนน)</t>
  </si>
  <si>
    <t>2.เอกสารผลการวิเคราะห์ Happinometer</t>
  </si>
  <si>
    <t xml:space="preserve">3.รพ. สสอ. มีแผนงาน/โครงการพัฒนาองค์กรแห่งความสุขที่สอดคล้องกับผลการวิเคราะห์ Happinometer  (2 คะแนน) </t>
  </si>
  <si>
    <t>3.แผนงาน/โครงการพัฒนาองค์กร</t>
  </si>
  <si>
    <t>4.รายงานผลการดำเนินงานตามแผน</t>
  </si>
  <si>
    <t>5.มีการสรุปถอดบทเรียนจากดำเนินงานการพัฒนาองค์กรที่มีความสุขของหน่วยงาน ( 1 คะแนน)</t>
  </si>
  <si>
    <t>5.รายงานผลการดำเนินงานถอดบทเรียน</t>
  </si>
  <si>
    <t>6.ร่วมนำเสนอผลการพัฒนาองค์กรแห่งความสุขของหน่วยงานในเวทีระดับจังหวัด (2 คะแนน)</t>
  </si>
  <si>
    <t>6.รูปภาพ /กำหนดการการนำเสนอ/เอกสารนำเสนอ</t>
  </si>
  <si>
    <t>7.ได้รับคัดเลือกเป็นหน่วยงานต้นแบบระดับจังหวัด (2 คะแนน)</t>
  </si>
  <si>
    <t>7.ใบประกาศ/หลักฐานเชิงประจักษ์อื่นๆ</t>
  </si>
  <si>
    <t xml:space="preserve"> ร้อยละของผู้ป่วยนอกได้รับบริการการแพทย์แผนไทยและการแพทย์ทางเลือก</t>
  </si>
  <si>
    <t>A = เป้าหมาย ( ผู้ป่วยนอกได้รับบริการแพทย์แผนไทยและการแพทย์ทางเลือกร้อยละ 20 )
B = ผลงานที่ทำได้ (ร้อยละของผู้ป่วยนอกได้รับบริการแพทย์แผนไทย )
C = คะแนนเต็มเท่ากับ 10 คะแนน
 สูตรการคำนวณ = B * C /A   (เท่ากับ B คูณ C หารด้วย A)</t>
  </si>
  <si>
    <t>ระดับความสำเร็จการดำเนินงานการเงินและบัญชีของโรงพยาบาล</t>
  </si>
  <si>
    <t>1.หมวดสินทรัพย์ (เงินสดและรายการเทียบเท่าเงินสด)</t>
  </si>
  <si>
    <t>2.หมวดสินทรัพย์ (ลูกหนี้ค่ารักษาพยาบาล)</t>
  </si>
  <si>
    <t>3) มีแผนปฏิบัติการจัดการเชื้อดื้อยา ใน รพ. เฉพาะ รพร.สระแก้ว และ รพ.อรัญประเทศ
    มี  =  1  คะแนน              ไม่มี  =  0  คะแนน</t>
  </si>
  <si>
    <t>4) ร้อยละของรายการยาที่สั่งใช้ยา ในบัญชียาหลักแห่งชาติ ED
    ผ่านตามเกณฑ์  =  1  คะแนน                        ไม่ผ่านตามเกณฑ์   =  0  คะแนน</t>
  </si>
  <si>
    <t>5) ประสิทธิผลการดำเนินงานของคณะกรรมการ PTC ในการชี้นำสื่อสาร และส่งเสริมเพื่อนำไปสู่การเป็นโรงพยาบาลส่งเสริมการใช้ยาสมเหตุผล
    ระดับ  3  ขึ้นไป  =    1  คะแนน
    ระดับ  2           =  0.5  คะแนน
    ระดับ  1           =  0.3  คะแนน
    ระดับ  0           =    0  คะแนน</t>
  </si>
  <si>
    <t>6) รายการยาที่ควรพิจารณาตัดออก 8 รายการ ซึ่งยังคงมีอยู่ในบัญชียาของโรงพยาบาลที่ควรพิจารณาตัดออก  ซึ่งยังคงมีอยู่ในบัญชียาโรงพยาบาล
    ผ่านตามเกณฑ์  =  1  คะแนน                        ไม่ผ่านตามเกณฑ์   =  0  คะแนน</t>
  </si>
  <si>
    <t>7) การดำเนินงานในการจัดทำฉลากยามาตรฐาน ฉลากยาเสริม และเอกสารข้อมูลยาใน 10 กลุ่ม ที่มี
   รายละเอียดครบถ้วน ฉลากยามาตรฐาน 13 กลุ่มยา
   ระดับ  3  ขึ้นไป  =    1  คะแนน
    ระดับ  2           =  0.5  คะแนน
    ระดับ  1           =  0.3  คะแนน
    ระดับ  0           =    0  คะแนน</t>
  </si>
  <si>
    <t>8) การดำเนินงานเพื่อส่งเสริมจริยธรรมในการจัดซื้อและส่งเสริมการขายยา
    ระดับ  3  ขึ้นไป  =    1  คะแนน
    ระดับ  2           =  0.5  คะแนน
    ระดับ  1           =  0.3  คะแนน
    ระดับ  0           =    0  คะแนน</t>
  </si>
  <si>
    <t>1.รพ. สสอ. มีผู้รับผิดชอบหรือคณะทำงานที่รับผิดชอบและขับเคลื่อนการพัฒนาองค์กรที่มีความสุข</t>
  </si>
  <si>
    <t>2.รพ.  สสอ.มีผลการวิเคราะห์ Happinometer ปี 60 จำแนกรายตัวแปร หรือ สาเหตุของความสุข</t>
  </si>
  <si>
    <t xml:space="preserve">3.รพ. สสอ. มีแผนงาน/โครงการพัฒนาองค์กรแห่งความสุขที่สอดคล้องกับผลการวิเคราะห์ Happinometer  </t>
  </si>
  <si>
    <t>4. รพ./สสอ.มีการดำเนินการตามแผนงาน/โครงการพัฒนาองค์กรที่มีความสุข เทียบกับห้วงเวลาที่กำหนด 
น้อยกว่าร้อยละ 60  ( 1 คะแนน)                ร้อยละ 60.1 – 70   ( 2 คะแนน)
ร้อยละ 70.1 – 80   ( 3 คะแนน)                ร้อยละ 80.1 – 90   ( 4 คะแนน)
ร้อยละ 90.1-100    ( 5 คะแนน)</t>
  </si>
  <si>
    <t xml:space="preserve">5.มีการสรุปถอดบทเรียนจากดำเนินงานการพัฒนาองค์กรที่มีความสุขของหน่วยงาน </t>
  </si>
  <si>
    <t>6.ร่วมนำเสนอผลการพัฒนาองค์กรแห่งความสุขของหน่วยงานในเวทีระดับจังหวัด</t>
  </si>
  <si>
    <t>7.ได้รับคัดเลือกเป็นหน่วยงานต้นแบบระดับจังหวัด</t>
  </si>
  <si>
    <t>A = เป้าหมาย ( ผู้ป่วยนอกได้รับบริการแพทย์แผนไทยและการแพทย์ทางเลือก รพศ./รพท.ร้อยละ 10 รพช. ร้อยละ 20 )
B = ผลงานที่ทำได้ (ร้อยละของผู้ป่วยนอกได้รับบริการแพทย์แผนไทย )
C = คะแนนเต็มเท่ากับ 10 คะแนน
 สูตรการคำนวณ = B * C /A   (เท่ากับ B คูณ C หารด้วย A)</t>
  </si>
  <si>
    <t>การตรวจสอบคุณภาพระบบบัญชี หน่วยบริการ สำนักงานสาธารณสุขจังหวัดสระแก้ว ประจำปี 2560  ดำเนินการตรวจสอบโดย คณะกรรมการตรวจสอบบัญชีระดับจังหวัด โดยใช้เกณฑ์การประเมินของเขตบริการสุขภาพที่ 6 แบ่งเป็น 9 หมวด ดังนี้</t>
  </si>
  <si>
    <t>3.หมวดสินทรัพย์ (วัสดุคงคลัง)</t>
  </si>
  <si>
    <t>4.หมวดสินทรัพย์ (สินทรัพย์ไม่หมุนเวียน)</t>
  </si>
  <si>
    <t>5.หมวดทุน (กำไรสะสมแก้ไขจากผิดพลาด / กำไรสะสมกองทุน UC ปีก่อน)</t>
  </si>
  <si>
    <t>6.เจ้าหนี้การค้า/ค่าใช้จ่ายค้างจ่าย/ใบสำคัญค้างจ่าย /ค่ารักษาพยาบาลตามจ่าย</t>
  </si>
  <si>
    <t>7.หมวดเงินกองทุนและเงินรับฝากต่างๆ</t>
  </si>
  <si>
    <t>8.รายได้ค่ารักษาพยาบาลและรายได้อื่น</t>
  </si>
  <si>
    <t>9.หมวดค่าใช้จ่าย</t>
  </si>
  <si>
    <t>หมวด คปสอ.มีผลงานวิชาการ(TO Exellence) ประเภท นวัตกรรม วิจัย R2R   Best practice  ที่นำสู่การพัฒนาบริการสาธารณสุขอย่างมีประสิทธิภาพ</t>
  </si>
  <si>
    <t xml:space="preserve">1.เล่มเอกสารผลงานวิชาการประเภทวิจัย หรือ R2R  หรือ นวัดกรรม  หรือ Best Practice  
2.บัญชีรายชื่อผลงานวิชาการฯ และ เจ้าของผลงานวิชาการประเภท วิจัย หรือ R2R หรือ นวัตกรรม หรือ Best Practice 
3.วารสารที่ตีพิมพ์  ใบประกาศ รูปภาพ โล่รางวัล
เล่มบทคัดย่อในเวทีวิชาการ หรืออื่นๆที่เป็นหลักฐานเชิงประจักษ์
4.กำหนดการประชุมที่สามารถแสดงได้ว่าเข้าร่วมนำเสนอผลงานวิชาการฯ
5.ใช้ผลงานวิชาการ ปี 60                                                      
     สูตรการคิดร้อยละของผลงานวิชาการที่ได้มีการนำเสนอและเผยแพร่
a = จำนวนผลงานวิชาการที่ได้มีการนำเสนอและเผยแพร่
b = จำนวนผลงานวิชาการทั้งหมดใน คปสอ.นั้น
ร้อยละผลงานวิชาการที่ได้มีการนำเสนอและเผยแพร่ 
= (a/b)*10
</t>
  </si>
  <si>
    <t>การดูแลสุขภาพตามกลุ่มวัย</t>
  </si>
  <si>
    <t>การจัดการโรค และภัยสุขภาพ</t>
  </si>
  <si>
    <t>การบริหารจัดการเพื่อสนับสนุน</t>
  </si>
  <si>
    <t>การพัฒนาระบบบริการ</t>
  </si>
  <si>
    <t>ประเมินตนเองใส่คะแนนในช่องสีเหลือง</t>
  </si>
  <si>
    <t>ค่าเป้าหมาย</t>
  </si>
  <si>
    <t>ค่าที่ประเมินตนเอง</t>
  </si>
  <si>
    <r>
      <rPr>
        <b/>
        <u/>
        <sz val="16"/>
        <color theme="1"/>
        <rFont val="TH SarabunPSK"/>
        <family val="2"/>
      </rPr>
      <t xml:space="preserve">หมวด </t>
    </r>
    <r>
      <rPr>
        <b/>
        <sz val="16"/>
        <color theme="1"/>
        <rFont val="TH SarabunPSK"/>
        <family val="2"/>
      </rPr>
      <t>นโยบาย ยุทธศาสตร์ และตัวชี้วัด</t>
    </r>
  </si>
  <si>
    <r>
      <rPr>
        <b/>
        <u/>
        <sz val="16"/>
        <color theme="1"/>
        <rFont val="TH SarabunPSK"/>
        <family val="2"/>
      </rPr>
      <t xml:space="preserve">หมวด </t>
    </r>
    <r>
      <rPr>
        <b/>
        <sz val="16"/>
        <color theme="1"/>
        <rFont val="TH SarabunPSK"/>
        <family val="2"/>
      </rPr>
      <t>To Excellence</t>
    </r>
  </si>
  <si>
    <r>
      <t xml:space="preserve">เกณฑ์คะแนน (คะแนนเต็ม 5) (สาเหตุการตายไม่น้อยกว่าร้อยละ 25 และ Audit Chart )
</t>
    </r>
    <r>
      <rPr>
        <sz val="14"/>
        <color rgb="FFFF0000"/>
        <rFont val="TH SarabunPSK"/>
        <family val="2"/>
      </rPr>
      <t>น้อยกว่าร้อยละ 20      = 5 คะแนน                  ร้อยละ 20.00 - 23.99      = 4 คะแนน
ร้อยละ 24.00 - 26.99 = 3 คะแนน                   ร้อยละ 27.00 - 29.99     = 2 คะแนน
ร้อยละ 30 ขึ้นไป        = 1 คะแนน</t>
    </r>
  </si>
  <si>
    <r>
      <t xml:space="preserve">ส่วนที่ 2 ผลลัพธ์การดำเนินงานระดับวิกฤติปัญหาทางการเงิน 
</t>
    </r>
    <r>
      <rPr>
        <sz val="14"/>
        <color rgb="FFFF0000"/>
        <rFont val="TH SarabunPSK"/>
        <family val="2"/>
      </rPr>
      <t xml:space="preserve">  ระดับ 0  = 40 คะแนน               ระดับ 1  = 35 คะแนน
  ระดับ 2  = 30 คะแนน               ระดับ 3  = 25 คะแนน
  ระดับ 4  = 20 คะแนน               ระดับ 5  = 15 คะแนน
  ระดับ 6  = 10 คะแนน               ระดับ 7  = 00 คะแนน</t>
    </r>
    <r>
      <rPr>
        <sz val="14"/>
        <rFont val="TH SarabunPSK"/>
        <family val="2"/>
      </rPr>
      <t xml:space="preserve">
</t>
    </r>
  </si>
  <si>
    <r>
      <t xml:space="preserve">มาตรการ 5: พัฒนาเครือข่ายและศักยภาพบุคลากรด้านการเงินการคลัง (Network &amp; Capacity Building)บุคลากรด้านการเงินการคลังที่ได้รับการอบรม/ประชุม ร้อยละ 50
</t>
    </r>
    <r>
      <rPr>
        <sz val="14"/>
        <color rgb="FFFF0000"/>
        <rFont val="TH SarabunPSK"/>
        <family val="2"/>
      </rPr>
      <t>1.ผ่านได้ 10 คะแนน
2.ไม่ผ่านได้ 0 คะแนน</t>
    </r>
  </si>
  <si>
    <r>
      <t xml:space="preserve">มาตรการที่ 4: พัฒนาการบริหารระบบบัญชี (Accounting Management)
หน่วยบริการที่มีคุณภาพบัญชีผ่านเกณฑ์ที่กำหนดไม่น้อยกว่าร้อยละ 90(อิเล็กทรอนิกส์)
</t>
    </r>
    <r>
      <rPr>
        <sz val="14"/>
        <color rgb="FFFF0000"/>
        <rFont val="TH SarabunPSK"/>
        <family val="2"/>
      </rPr>
      <t xml:space="preserve">1.ผ่านได้ 10 คะแนน
2.ไม่ผ่านได้ 0 คะแนน
</t>
    </r>
  </si>
  <si>
    <r>
      <t xml:space="preserve">มาตรการ 3: สร้างประสิทธิภาพการบริหารจัดการ (Efficient Management)
หน่วยบริการผ่านเกณฑ์ประเมิน &gt; 4 
หน่วยบริการผ่านเกณฑ์ประเมิน FAI มากกว่าร้อยละ 90
</t>
    </r>
    <r>
      <rPr>
        <sz val="14"/>
        <color rgb="FFFF0000"/>
        <rFont val="TH SarabunPSK"/>
        <family val="2"/>
      </rPr>
      <t>1.ผ่าน 2 ตัว ได้ 20 คะแนน
2.ผ่าน 1 ตัว ได้ 10 คะแนน</t>
    </r>
    <r>
      <rPr>
        <sz val="14"/>
        <rFont val="TH SarabunPSK"/>
        <family val="2"/>
      </rPr>
      <t xml:space="preserve">
</t>
    </r>
  </si>
  <si>
    <r>
      <t xml:space="preserve">มาตรการ 2: ติดตามกำกับด้วยแผนทางการเงิน (Planfin Management)
หน่วยบริการมีผลต่าง ของแผนและผลของรายได้ ไม่เกินร้อยละ 5
</t>
    </r>
    <r>
      <rPr>
        <sz val="14"/>
        <color rgb="FFFF0000"/>
        <rFont val="TH SarabunPSK"/>
        <family val="2"/>
      </rPr>
      <t>1.ผ่าน ทั้งรายได้-รายจ่าย ได้ 10 คะแนน
2.ผ่าน อย่างใดอย่างหนึ่ง ได้ 5 คะแนน
3.ไม่ผ่านทั้งรายได้-รายจ่าย ได้ 0 คะแนน</t>
    </r>
    <r>
      <rPr>
        <sz val="14"/>
        <rFont val="TH SarabunPSK"/>
        <family val="2"/>
      </rPr>
      <t xml:space="preserve">
</t>
    </r>
  </si>
  <si>
    <r>
      <t xml:space="preserve">มาตรการที่ 1: การจัดสรรเงินอย่างพอเพียง (Sufficient Allocation)  
หน่วยบริการ มีรายได้ ≥ ค่าใช้จ่าย เมื่อเทียบกับแผนทางการเงิน (Planfin)
</t>
    </r>
    <r>
      <rPr>
        <sz val="14"/>
        <color rgb="FFFF0000"/>
        <rFont val="TH SarabunPSK"/>
        <family val="2"/>
      </rPr>
      <t>1.ผ่านได้ 10 คะแนน
2.ไม่ผ่านได้ 0 คะแนน</t>
    </r>
  </si>
  <si>
    <r>
      <t xml:space="preserve">แบ่งระดับการประเมินเป็น 5 คะแนน ได้แก่ 
</t>
    </r>
    <r>
      <rPr>
        <sz val="14"/>
        <color rgb="FFFF0000"/>
        <rFont val="TH SarabunPSK"/>
        <family val="2"/>
      </rPr>
      <t xml:space="preserve">  คะแนน 00-20    ได้  1  คะแนน
  คะแนน 21-40    ได้  2  คะแนน
  คะแนน 41-60    ได้  3  คะแนน
  คะแนน 61-80    ได้  4  คะแนน
  คะแนน 81-100  ได้  5  คะแนน </t>
    </r>
    <r>
      <rPr>
        <sz val="14"/>
        <rFont val="TH SarabunPSK"/>
        <family val="2"/>
      </rPr>
      <t xml:space="preserve">
</t>
    </r>
  </si>
  <si>
    <r>
      <t xml:space="preserve">4.2 ผลการดำเนินงานอัตราการตายไม่เกินร้อยละ 5 
</t>
    </r>
    <r>
      <rPr>
        <sz val="14"/>
        <color rgb="FFFF0000"/>
        <rFont val="TH SarabunPSK"/>
        <family val="2"/>
      </rPr>
      <t xml:space="preserve"> น้อยกว่าหรือเท่ากับร้อยละ 5  ได้ 0.25 คะแนน         ร้อยละ 5.01 - 5.50 ได้ 0.20 คะแนน
 ร้อยละ 5.51 - 6.00 ได้ 0.15 คะแนน                     ร้อยละ 6.01 - 6.50 ได้ 0.10 คะแนน
 ร้อยละ 6.51 ขึ้นไป ได้ 0.05 คะแนน</t>
    </r>
  </si>
  <si>
    <r>
      <t xml:space="preserve">4.1 อัตราความสำเร็จการรักษาผู้ป่วยวัณโรครายใหม่ ร้อยละ 85 
</t>
    </r>
    <r>
      <rPr>
        <sz val="14"/>
        <color rgb="FFFF0000"/>
        <rFont val="TH SarabunPSK"/>
        <family val="2"/>
      </rPr>
      <t xml:space="preserve"> น้อยกว่าร้อยละ 82.00 ได้ 0.15 คะแนน              ร้อยละ 82.00-82.99 ได้ 0.30 คะแนน
 ร้อยละ 83.00-83.99 ได้ 0.45 คะแนน                ร้อยละ 84.00-84.99 ได้ 0.60 คะแนน
 ร้อยละ 85.00 ขึ้นไป ได้ 0.75 คะแนน</t>
    </r>
  </si>
  <si>
    <r>
      <t xml:space="preserve">ร้อยละ 80 ของตำบลที่ดำเนินงานสุขภาพหนึ่งเดียว ผ่านเกณฑ์มาตรฐาน(นับจำนวนตำบลที่ได้คะแนน 80 ขึ้นไป ถือว่าผ่านเกณฑ์มาตรฐานตำบลสุขภาพหนึ่งเดียว)
</t>
    </r>
    <r>
      <rPr>
        <sz val="14"/>
        <color rgb="FFFF0000"/>
        <rFont val="TH SarabunPSK"/>
        <family val="2"/>
      </rPr>
      <t xml:space="preserve"> ร้อยละ 80.00 ขึ้นไป ได้ 5 คะแนน           ร้อยละ 70.00-79.99 ได้ 4 คะแนน
 ร้อยละ 60.00-69.99 ได้ 3 คะแนน          ร้อยละ 50.00-59.99 ได้ 2 คะแนน
 ร้อยละ 40.00-49.99 ได้ 1 คะแนน          ต่ำกว่าร้อยละ 40.00 ได้ 0 คะแนน</t>
    </r>
  </si>
  <si>
    <r>
      <t xml:space="preserve">ร้อยละของเด็กวัยเรียนสูงดีสมส่วน
</t>
    </r>
    <r>
      <rPr>
        <sz val="14"/>
        <color rgb="FFFF0000"/>
        <rFont val="TH SarabunPSK"/>
        <family val="2"/>
      </rPr>
      <t>น้อยกว่าร้อยละ 62.00  ได้ 1 คะแนน              ร้อยละ 62.00-63.99 ได้ 2 คะแนน
 ร้อยละ 64.00-65.99 ได้ 3 คะแนน               ร้อยละ 66.00-67.99 ได้ 4 คะแนน
 ร้อยละ 68.00 ขึ้นไป ได้ 5 คะแนน</t>
    </r>
  </si>
  <si>
    <r>
      <t xml:space="preserve">ร้อยละของความครอบคลุมในการชั่งน้ำหนักและวัดส่วนสูงของเด็กวัยเรียน
</t>
    </r>
    <r>
      <rPr>
        <sz val="14"/>
        <color rgb="FFFF0000"/>
        <rFont val="TH SarabunPSK"/>
        <family val="2"/>
      </rPr>
      <t>น้อยกว่าร้อยละ 50.00  ได้ 1 คะแนน               ร้อยละ 50.00-59.99 ได้ 2 คะแนน
 ร้อยละ 60.00-69.99 ได้ 3 คะแนน                ร้อยละ 70.00-79.99 ได้ 4 คะแนน
 ร้อยละ 80.00 ขึ้นไป ได้ 5 คะแนน</t>
    </r>
  </si>
  <si>
    <r>
      <rPr>
        <b/>
        <sz val="14"/>
        <color theme="1"/>
        <rFont val="TH SarabunPSK"/>
        <family val="2"/>
      </rPr>
      <t>4.บริการกระตุ้นพัฒนาการ</t>
    </r>
    <r>
      <rPr>
        <sz val="14"/>
        <color theme="1"/>
        <rFont val="TH SarabunPSK"/>
        <family val="2"/>
      </rPr>
      <t xml:space="preserve">
</t>
    </r>
    <r>
      <rPr>
        <sz val="14"/>
        <color rgb="FFFF0000"/>
        <rFont val="TH SarabunPSK"/>
        <family val="2"/>
      </rPr>
      <t>ไม่มีบริการ แต่มีการส่งต่อ ได้ 1 คะแนน
มีบริการ ได้ 5 คะแนน</t>
    </r>
  </si>
  <si>
    <r>
      <rPr>
        <b/>
        <sz val="14"/>
        <color theme="1"/>
        <rFont val="TH SarabunPSK"/>
        <family val="2"/>
      </rPr>
      <t>3.การติดตามพัฒนาการ</t>
    </r>
    <r>
      <rPr>
        <sz val="14"/>
        <color theme="1"/>
        <rFont val="TH SarabunPSK"/>
        <family val="2"/>
      </rPr>
      <t xml:space="preserve">
</t>
    </r>
    <r>
      <rPr>
        <sz val="14"/>
        <color rgb="FFFF0000"/>
        <rFont val="TH SarabunPSK"/>
        <family val="2"/>
      </rPr>
      <t xml:space="preserve"> น้อยกว่าร้อยละ 50.00  ได้ 1 คะแนน           ร้อยละ 50.00-59.99 ได้ 2 คะแนน
 ร้อยละ 60.00-69.99 ได้ 3 คะแนน             ร้อยละ 70.00-79.99 ได้ 4 คะแนน
 ร้อยละ 80.00 ขึ้นไป ได้ 5 คะแนน</t>
    </r>
  </si>
  <si>
    <r>
      <rPr>
        <b/>
        <sz val="14"/>
        <color theme="1"/>
        <rFont val="TH SarabunPSK"/>
        <family val="2"/>
      </rPr>
      <t>2.พบสงสัยล่าช้า</t>
    </r>
    <r>
      <rPr>
        <sz val="14"/>
        <color theme="1"/>
        <rFont val="TH SarabunPSK"/>
        <family val="2"/>
      </rPr>
      <t xml:space="preserve">
</t>
    </r>
    <r>
      <rPr>
        <sz val="14"/>
        <color rgb="FFFF0000"/>
        <rFont val="TH SarabunPSK"/>
        <family val="2"/>
      </rPr>
      <t>น้อยกว่าร้อยละ 8.00  ได้ 1 คะแนน              ร้อยละ 8.00-11.99 ได้ 2 คะแนน
 ร้อยละ 12.00-15.99 ได้ 3 คะแนน              ร้อยละ 16.00-19.99 ได้ 4 คะแนน
 ร้อยละ 20.00 ขึ้นไป ได้ 5 คะแนน</t>
    </r>
  </si>
  <si>
    <r>
      <rPr>
        <b/>
        <sz val="14"/>
        <color theme="1"/>
        <rFont val="TH SarabunPSK"/>
        <family val="2"/>
      </rPr>
      <t>1.ความครอบคลุมการคัดกรองพัฒนาการ</t>
    </r>
    <r>
      <rPr>
        <sz val="14"/>
        <color theme="1"/>
        <rFont val="TH SarabunPSK"/>
        <family val="2"/>
      </rPr>
      <t xml:space="preserve">
</t>
    </r>
    <r>
      <rPr>
        <sz val="14"/>
        <color rgb="FFFF0000"/>
        <rFont val="TH SarabunPSK"/>
        <family val="2"/>
      </rPr>
      <t xml:space="preserve"> น้อยกว่าร้อยละ 50.00  ได้ 1 คะแนน             ร้อยละ 50.00-59.99 ได้ 2 คะแนน
 ร้อยละ 60.00-69.99 ได้ 3 คะแนน                ร้อยละ 70.00-79.99 ได้ 4 คะแนน
 ร้อยละ 80.00 ขึ้นไป ได้ 5 คะแนน</t>
    </r>
  </si>
  <si>
    <r>
      <t xml:space="preserve"> ร้อยละตำบลที่ผ่านการประเมินตำบลที่มีระบบส่งเสริมสุขภาพดูแลผู้สูงอายุ ผู้พิการและผู้ด้อยโอกาส และการดูแลระยะยาว (Long Term Care) ในชุมชน
</t>
    </r>
    <r>
      <rPr>
        <sz val="14"/>
        <color rgb="FFFF0000"/>
        <rFont val="TH SarabunPSK"/>
        <family val="2"/>
      </rPr>
      <t>น้อยกว่าร้อยละ 60.00  ได้ 1 คะแนน            ร้อยละ 60.00-64.99 ได้ 2 คะแนน
 ร้อยละ 65.00-69.99 ได้ 3 คะแนน             ร้อยละ 70.00-74.99 ได้ 4 คะแนน
 ร้อยละ 75.00 ขึ้นไป ได้ 5 คะแนน</t>
    </r>
  </si>
  <si>
    <t xml:space="preserve">ผู้พิการที่ต้องได้รับการดูแลผู้ป่วยระยะสุดท้าย  </t>
  </si>
  <si>
    <t xml:space="preserve">ผู้อายุติดบ้านติดเตียง </t>
  </si>
  <si>
    <t>ผู้ป่วยระยะสุดท้าย (</t>
  </si>
  <si>
    <t xml:space="preserve">เด็ก อายุ 0-5 ปี ที่ต้องได้รับการกระตุ้นพัฒนาการ </t>
  </si>
  <si>
    <r>
      <t xml:space="preserve">  จำนวนผู้ป่วยที่ได้รับการดูแลตามเกณฑ์ = 100%  ของผู้ป่วยทั้งหมดในพื้นที่
</t>
    </r>
    <r>
      <rPr>
        <sz val="14"/>
        <color rgb="FFFF0000"/>
        <rFont val="TH SarabunPSK"/>
        <family val="2"/>
      </rPr>
      <t xml:space="preserve">ร้อยละ 90ขึ้นไป = 5  คะแนน     ร้อยละ 80-89.99=4  คะแนน        
ร้อยละ 70-79.99=3  คะแนน       ร้อยละ 60-69.99=2   คะแนน       
ร้อยละ 50-59.99=1   คะแนน       น้อยกว่าร้อยละ 50=0  คะแนน   </t>
    </r>
  </si>
  <si>
    <r>
      <t xml:space="preserve">1) อัตราการใช้ยาปฏิชีวนะ ในกลุ่มโรค URI ในโรงพยาบาล ผ่านตามเกณฑ์
</t>
    </r>
    <r>
      <rPr>
        <sz val="14"/>
        <color rgb="FFFF0000"/>
        <rFont val="TH SarabunPSK"/>
        <family val="2"/>
      </rPr>
      <t xml:space="preserve">    ผ่านตามเกณฑ์  =  1  คะแนน                        ไม่ผ่านตามเกณฑ์   =  0  คะแนน</t>
    </r>
  </si>
  <si>
    <r>
      <t xml:space="preserve">2)  อัตราการใช้ยาปฏิชีวนะ ในกลุ่มโรค AD ในโรงพยาบาล ผ่านตามเกณฑ์
   </t>
    </r>
    <r>
      <rPr>
        <sz val="14"/>
        <color rgb="FFFF0000"/>
        <rFont val="TH SarabunPSK"/>
        <family val="2"/>
      </rPr>
      <t>ผ่านตามเกณฑ์  =  1  คะแนน                        ไม่ผ่านตามเกณฑ์   =  0  คะแนน</t>
    </r>
  </si>
  <si>
    <r>
      <t xml:space="preserve">3) อัตราการใช้ยาปฏิชีวนะ ในแผลสด อุบัติเหตุ ในโรงพยาบาล ผ่านตามเกณฑ์
</t>
    </r>
    <r>
      <rPr>
        <sz val="14"/>
        <color rgb="FFFF0000"/>
        <rFont val="TH SarabunPSK"/>
        <family val="2"/>
      </rPr>
      <t xml:space="preserve">    ผ่านตามเกณฑ์  =  1  คะแนน                        ไม่ผ่านตามเกณฑ์   =  0  คะแนน</t>
    </r>
  </si>
  <si>
    <r>
      <t xml:space="preserve">4) อัตราการใช้ยาปฏิชีวนะ ในสตรีคลอดปกติ ในโรงพยาบาล ผ่านตามเกณฑ์
</t>
    </r>
    <r>
      <rPr>
        <sz val="14"/>
        <color rgb="FFFF0000"/>
        <rFont val="TH SarabunPSK"/>
        <family val="2"/>
      </rPr>
      <t xml:space="preserve">   ผ่านตามเกณฑ์  =  1  คะแนน                        ไม่ผ่านตามเกณฑ์   =  0  คะแนน</t>
    </r>
  </si>
  <si>
    <r>
      <t xml:space="preserve">5) การใช้ยา NSAIDs ผู้ป่วยไตระดับ3 ขึ้นไป ผ่านตามเกณฑ์
    </t>
    </r>
    <r>
      <rPr>
        <sz val="14"/>
        <color rgb="FFFF0000"/>
        <rFont val="TH SarabunPSK"/>
        <family val="2"/>
      </rPr>
      <t xml:space="preserve"> ผ่านตามเกณฑ์  =  1  คะแนน                        ไม่ผ่านตามเกณฑ์   =  0  คะแนน</t>
    </r>
  </si>
  <si>
    <r>
      <t xml:space="preserve">6) การใช้ยา Glibenclamide ในผู้สูงอายุหรือไตบกพร่อง
</t>
    </r>
    <r>
      <rPr>
        <sz val="14"/>
        <color rgb="FFFF0000"/>
        <rFont val="TH SarabunPSK"/>
        <family val="2"/>
      </rPr>
      <t xml:space="preserve">    ผ่านตามเกณฑ์  =  1  คะแนน                        ไม่ผ่านตามเกณฑ์   =  0  คะแนน</t>
    </r>
  </si>
  <si>
    <r>
      <t xml:space="preserve">7) การไม่ใช้ยาที่ห้ามใช้ในสตรีมีครรภ์ ได้แก่ warfarin, statins เป็นต้น
</t>
    </r>
    <r>
      <rPr>
        <sz val="14"/>
        <color rgb="FFFF0000"/>
        <rFont val="TH SarabunPSK"/>
        <family val="2"/>
      </rPr>
      <t>ผ่านตามเกณฑ์  =  1  คะแนน                        ไม่ผ่านตามเกณฑ์   =  0  คะแนน</t>
    </r>
  </si>
  <si>
    <r>
      <t xml:space="preserve">8) ร้อยละของจำนวนรพ.สต.ที่มีอัตราการใช้ยาปฏิชีวนะในกลุ่มโรค URI และ AD ผ่านเกณฑ์
</t>
    </r>
    <r>
      <rPr>
        <sz val="14"/>
        <color rgb="FFFF0000"/>
        <rFont val="TH SarabunPSK"/>
        <family val="2"/>
      </rPr>
      <t>มากกว่าหรือเท่ากับร้อยละ 60  =  1  คะแนน                     ร้อยละ59.9 - 50.0   =  0.7  คะแนน ร้อยละ49.9 - 40.0   =  0.5  คะแนน                              น้อยกว่าร้อยละ 40 = 0</t>
    </r>
  </si>
  <si>
    <r>
      <t xml:space="preserve">4.รพ.สสอ.มีการดำเนินการตามแผนงาน/โครงการพัฒนาองค์กรที่มีความสุข เทียบกับห้วงเวลาที่กำหนด 
(5  คะแนน)
</t>
    </r>
    <r>
      <rPr>
        <sz val="16"/>
        <color rgb="FFFF0000"/>
        <rFont val="TH SarabunPSK"/>
        <family val="2"/>
      </rPr>
      <t>น้อยกว่าร้อยละ 60  ( 1 คะแนน)
ร้อยละ 60.1 – 70   ( 2 คะแนน)
ร้อยละ 70.1 – 80   ( 3 คะแนน)
ร้อยละ 80.1 – 90   ( 4 คะแนน)
ร้อยละ 90.1-100    ( 5 คะแนน)</t>
    </r>
  </si>
  <si>
    <r>
      <t xml:space="preserve">2.ร้อยละของโรงพยาบาลส่งเสริมสุขภาพตำบลที่มีผลงานวิชาการอย่างใดอย่างหนึ่ง ได้แก่ นวัตกรรม หรือ Best Practice  
</t>
    </r>
    <r>
      <rPr>
        <sz val="14"/>
        <color rgb="FFFF0000"/>
        <rFont val="TH SarabunPSK"/>
        <family val="2"/>
      </rPr>
      <t>น้อยกว่าหรือเท่ากับร้อยละ 10    ได้   1  คะแนน         ร้อยละ 10.01 - 20.00     ได้  2  คะแนน
ร้อยละ 20.01 - 30.00             ได้  3  คะแนน           ร้อยละ 30.01 - 40.00    ได้  4  คะแนน
ร้อยละ 40.01 - 50.00            ได้  5  คะแนน            มากกว่าร้อยละ 50         ได้  6   คะแนน</t>
    </r>
  </si>
  <si>
    <r>
      <t xml:space="preserve">3.ร้อยละของผลงานวิชาการ ประเภท วิจัย หรือ R2R  หรือ นวัตกรรม หรือ Best practice (อย่างใดอย่างหนึ่ง) ของ คปสอ.นั้นๆ ที่ได้มีการนำเสนอและเผยแพร่ผลงานผ่านเวทีวิชาการในระดับต่างๆ 
</t>
    </r>
    <r>
      <rPr>
        <sz val="14"/>
        <color rgb="FFFF0000"/>
        <rFont val="TH SarabunPSK"/>
        <family val="2"/>
      </rPr>
      <t>ระดับจังหวัด ( 5 คะแนน)
น้อยกว่าหรือเท่ากับร้อยละ 10    ได้  1 คะแนน         ร้อยละ 11 -15               ได้  2 คะแนน
ร้อยละ 16 - 20                       ได้  3 คะแนน          ร้อยละ 21-25                ได้  4 คะแนน 
มากกว่าร้อยละ 25                  ได้  5  คะแนน</t>
    </r>
  </si>
  <si>
    <r>
      <t xml:space="preserve">ระดับเขต หรือภาค หรือ ประเทศ หรือ ลงวารสารวิชาการ ( 5 คะแนน)
</t>
    </r>
    <r>
      <rPr>
        <sz val="14"/>
        <color rgb="FFFF0000"/>
        <rFont val="TH SarabunPSK"/>
        <family val="2"/>
      </rPr>
      <t>น้อยกว่าหรือเท่ากับร้อยละ 10    ได้ 1 คะแนน          ร้อยละ 11 -15                ได้  2 คะแนน
ร้อยละ 16 - 20                        ได้  3 คะแนน         ร้อยละ 21-25                ได้  4 คะแนน 
มากกว่าร้อยละ 25                    ได้   5 คะแนน</t>
    </r>
    <r>
      <rPr>
        <sz val="14"/>
        <color theme="1"/>
        <rFont val="TH SarabunPSK"/>
        <family val="2"/>
      </rPr>
      <t xml:space="preserve">
หมายเหตุ : เรื่องที่นำเสนอในระดับจังหวัด และ นำเสนอในระดับเขต ภาค ประเทศ  สามารถซ้ำกันได้</t>
    </r>
  </si>
  <si>
    <r>
      <t xml:space="preserve">4. โรงพยาบาล หรือ สำนักงานสาธารณสุขอำเภอ หรือ โรงพยาบาลส่งเสริมสุขภาพตำบล ในคปสอ.นั้นๆ นำเสนอผลงานวิชาการอย่างใดอย่างหนึ่ง ได้แก่ วิจัย หรือ R2R  หรือ  นวัตกรรม หรือ Best practice แล้วได้รับรางวัลที่ 1 หรือที่ 2 หรือที่ 3 ในระดับจังหวัดขึ้นไป  </t>
    </r>
    <r>
      <rPr>
        <sz val="14"/>
        <color rgb="FFFF0000"/>
        <rFont val="TH SarabunPSK"/>
        <family val="2"/>
      </rPr>
      <t>(2 คะแนน) (นับเรื่องเดียวที่ได้รางวัลสูงสุด)</t>
    </r>
  </si>
  <si>
    <t>การเผยแพร่ผลงานวิชาการ</t>
  </si>
  <si>
    <r>
      <t xml:space="preserve">1.โรงพยาบาล  และ สำนักงานสาธารณสุขอำเภอ มีผลงานวิชาการประเภทวิจัย หรือ R2R  
</t>
    </r>
    <r>
      <rPr>
        <sz val="14"/>
        <color rgb="FFFF0000"/>
        <rFont val="TH SarabunPSK"/>
        <family val="2"/>
      </rPr>
      <t xml:space="preserve">  1 คะแนน/หน่วยงาน </t>
    </r>
  </si>
  <si>
    <t>ผลการประเมินตำบล Long Term Care โดยสสจ.สระแก้ว 
A=ตำบลที่ผ่าน LTC ทั้งหมด
B=ตำบลทั้งหมดในอำเภอ
A/B*100</t>
  </si>
  <si>
    <t>กรอกข้อมูลในช่องสีเหลืองเพื่อให้สูตรคำนวณ</t>
  </si>
  <si>
    <t>ถ้าค่ามากกว่า 10 ให้เปลี่ยนเป็น 10</t>
  </si>
  <si>
    <r>
      <t>กรอก</t>
    </r>
    <r>
      <rPr>
        <sz val="14"/>
        <rFont val="Tahoma"/>
        <family val="2"/>
        <scheme val="minor"/>
      </rPr>
      <t>ร้อยละ</t>
    </r>
    <r>
      <rPr>
        <sz val="14"/>
        <color rgb="FFFF0000"/>
        <rFont val="Tahoma"/>
        <family val="2"/>
        <charset val="222"/>
        <scheme val="minor"/>
      </rPr>
      <t>ในช่องสีเหลืองเพื่อให้สูตรคำนวณ</t>
    </r>
  </si>
  <si>
    <r>
      <t>กรอก</t>
    </r>
    <r>
      <rPr>
        <sz val="14"/>
        <rFont val="Tahoma"/>
        <family val="2"/>
        <scheme val="minor"/>
      </rPr>
      <t>ข้อมูล</t>
    </r>
    <r>
      <rPr>
        <sz val="14"/>
        <color rgb="FFFF0000"/>
        <rFont val="Tahoma"/>
        <family val="2"/>
        <charset val="222"/>
        <scheme val="minor"/>
      </rPr>
      <t>ในช่องสีเหลืองเพื่อให้สูตรคำนวณ</t>
    </r>
  </si>
  <si>
    <r>
      <t>กรอก</t>
    </r>
    <r>
      <rPr>
        <sz val="14"/>
        <rFont val="Tahoma"/>
        <family val="2"/>
        <scheme val="minor"/>
      </rPr>
      <t>ข้อมูลใ</t>
    </r>
    <r>
      <rPr>
        <sz val="14"/>
        <color rgb="FFFF0000"/>
        <rFont val="Tahoma"/>
        <family val="2"/>
        <charset val="222"/>
        <scheme val="minor"/>
      </rPr>
      <t>นช่องสีเหลืองเพื่อให้สูตรคำนวณ</t>
    </r>
  </si>
  <si>
    <t xml:space="preserve">วิเคราะห์ตนเองในภาพรวม </t>
  </si>
  <si>
    <t>ปริมาณผลงานวิชาการ</t>
  </si>
  <si>
    <t>จากรายงานผลการประเมิน  GREEN&amp;CLEAN Hospital โดยกลุ่มงานอนามัยสิ่งแวดล้อมฯ</t>
  </si>
  <si>
    <t xml:space="preserve">การตรวจสอบคุณภาพระบบบัญชี หน่วยบริการ สำนักงานสาธารณสุขจังหวัดสระแก้ว ประจำปี 2561 ดำเนินการตรวจสอบโดย คณะกรรมการตรวจสอบบัญชีระดับจังหวัด โดยใช้เกณฑ์การประเมินของเขตบริการสุขภาพที่ 6 แบ่งเป็น 9 หมวด </t>
  </si>
  <si>
    <t>เกณฑ์ประเมินระบบสุขภาพอำเภอ และคณะกรรมการพัฒนาคุณภาพชีวิตระดับอำเภอ คือการประเมินการดำเนินงาน ระบบสุขภาพอำเภอ  บูรณาการกับการดำเนินงานคณะกรรมการพัฒนาคุณภาพชีวิตระดับอำเภอ  โดยในส่วนของประเด็นปัญหาคุณภาพชีวิต  ที่ขับเคลื่อนโดยคณะกรรมการพัฒนาคุณภาพชีวิตระดับอำเภอ มีสำนักงานสาธารณสุขอำเภอเป็นเลขา  นำเป็นประเด็น การประเมิน การแก้ไขปัญหาสุขภาพตามบริบทอำเภอ (ODOP)  และคณะกรรมพัฒนาคุณภาพชีวิตระดับอำเภอ นับเป็นคณะกรรมขับเคลื่อนระบบสุขภาพอำเภอ</t>
  </si>
  <si>
    <t xml:space="preserve">คะแนนการประเมิน  รวมทั้งหมด  85  คะแนน  ประกอบด้วย
1. การจัดทำ  CUP Profile                                                      5 คะแนน
2. การประเมินตนเองและทำแผนปรับปรุงพัฒนา DHS PCA           20 คะแนน
3. ผลการปรับปรุงและพัฒนา DHS PCA ตามเกณฑ์ UCCARE        20  คะแนน
4. การแก้ไขปัญหาสุขภาพตามบริบทอำเภอ (ODOP) 3 เรื่อง         30 คะแนน
5. การประเมินระดับการพัฒนา DHS PCA ตาม Scoring  UCCARE 10 คะแนน
</t>
  </si>
  <si>
    <t>ประเมินตนเอง</t>
  </si>
  <si>
    <t>รวมคะแนน</t>
  </si>
  <si>
    <t>การจัดทำ  CUP Profile</t>
  </si>
  <si>
    <t>ความครบถ้วนตามองค์ประกอบ</t>
  </si>
  <si>
    <t>เนื้อหามีความถูกต้อง มีคุณภาพสอดคล้องกับบริบท  ขยายผล และเห็นทิศทางการพัฒนาระบบสุขภาพอำเภอ</t>
  </si>
  <si>
    <t>การประเมินตนเองและทำแผนปรับปรุงพัฒนา DHS PCA ของ CUP</t>
  </si>
  <si>
    <t>มีการจัดกระบวนการประเมินตนเองตามเกณฑ์ รพ.สต.ติดดาว</t>
  </si>
  <si>
    <t>เอกสารการประเมิน2รอบ กพ.มิย 
ครั้งละ 2.5 คะแนน</t>
  </si>
  <si>
    <t>มีแผนปรับปรุงและพัฒนา รพ.สต.ในภาพรวมของ CUP</t>
  </si>
  <si>
    <t>เอกสารการประเมิน2รอบ กพ.มิย 
ครั้งละ 2.5 คะแนน5</t>
  </si>
  <si>
    <t>มีการจัดกระบวนการประเมินตนเอง DHS PCA ตามเกณฑ์ UCCARE</t>
  </si>
  <si>
    <t>มีแผนปรับปรุงและพัฒนา DHS PCA  ตามเกณฑ์ UCCARE</t>
  </si>
  <si>
    <t xml:space="preserve">ผลการปรับปรุงและพัฒนา DHS PCA ตามเกณฑ์ UCCARE                                         </t>
  </si>
  <si>
    <t>การทำงานร่วมกันในระดับอำเภอ (Unity District Health Team</t>
  </si>
  <si>
    <t>3.1.1</t>
  </si>
  <si>
    <t xml:space="preserve">มีคำสั่งคณะกรรมการ หรือทีมในการดำเนินงานขับเคลื่อนระบบสุขภาพอำเภอ และคณะกรรมการพัฒนาคุณภาพชีวิตระดับอำเภอ </t>
  </si>
  <si>
    <t xml:space="preserve">มีคำสั่งแต่งตั้ง  คณะกรรมการ พัฒนาคุณภาพชีวิตระดับอำเภอ และ คำสั่ง หรือโครงสร้างทีมในการขับเคลื่อนการดำเนินงาน </t>
  </si>
  <si>
    <t>3.1.2</t>
  </si>
  <si>
    <t>มีการประชุม อย่างน้อย 2 เดือน/ครั้ง - มีบันทึกรายงานการประชุม</t>
  </si>
  <si>
    <t>มีเอกสารบันทึกการประชุม เอกสารโครงสร้างทีมงาน และการ อบถามสังเกต
- แผนงานโครงการขับเคลื่อนการดำเนินงานที่เกี่ยวข้อง</t>
  </si>
  <si>
    <t>3.1.3</t>
  </si>
  <si>
    <t>มีการใช้ข้อมูลในการวางแผน ยุทธศาสตร์สุขภาพ</t>
  </si>
  <si>
    <t>เอกสารหลักฐาน กิจกรรมการดำเนินงาน วิเคราะห์ปัญหา  และกระบวนการ ในการคัดเลือกประเด็นสุขภาพ ในการดำเนินงาน ของเครือข่าย และ การดำเนินงาน ต่อคณะกรรมการพัฒนาคุณภาพชีวิตระดับอำเภอ</t>
  </si>
  <si>
    <t>3.1.4</t>
  </si>
  <si>
    <t>มีโครงการ/แผนงานโครงการแก้ปัญหาสุขภาพในภาพรวมของอำเภอ (ODOP)</t>
  </si>
  <si>
    <t>แผนงานโครงการที่ ดำเนินการตามประเด็นปัญหาสุขภาพของอำเภอ  และประเด็นปัญหาสุขภาพ ในส่วนของการดำเนินงาน คณะกรรมการพัฒนาคุณภาพชีวิตระดับอำเภอ ในส่วนที่เกี่ยวข้องกับสาธารณสุข</t>
  </si>
  <si>
    <t>3.1.5</t>
  </si>
  <si>
    <t xml:space="preserve"> มีการร่วมกันประเมินผลโครงการเพื่อวางแผนพัฒนาอย่างต่อเนื่อง</t>
  </si>
  <si>
    <t xml:space="preserve">การทำงานจนเกิดคุณค่าทั้งกับผู้รับบริการและผู้ให้บริการเอง(Appreciation) </t>
  </si>
  <si>
    <t>3.2.1</t>
  </si>
  <si>
    <t>การทำงานของทีมผู้ให้บริการ   (เจ้าหน้าที่)</t>
  </si>
  <si>
    <t>3.2.1.1</t>
  </si>
  <si>
    <t xml:space="preserve"> มีเจ้าหน้าที่หรือทีมงานทำตามที่ได้รับมอบหมาย</t>
  </si>
  <si>
    <t>คำสั่ง / เอกสาร /สัมภาษณ์</t>
  </si>
  <si>
    <t>3.2.1.2</t>
  </si>
  <si>
    <t>มีการนำข้อมูลที่เป็นปัญหามาวิเคราะห์แก้ไขปัญหาในพื้นที่</t>
  </si>
  <si>
    <t xml:space="preserve">คำสั่ง / เอกสาร /สัมภาษณ์  รายงานผลการดำเนินงาน วิเคราะห์สถานการณ์ ตามโครงการ </t>
  </si>
  <si>
    <t>3.2.1.3</t>
  </si>
  <si>
    <t>มีการส่งเสริมให้เจ้าหน้าที่หรือทีมงานเรียนรู้ และค้นหาสิ่งดี ๆ  จากผลงานที่ทำร่วมกันเพื่อสร้างแรงงบันดาลใจและขยายผล</t>
  </si>
  <si>
    <t>คำสั่งเอกสาร  สัมภาษณ์</t>
  </si>
  <si>
    <t>3.2.1.4</t>
  </si>
  <si>
    <t>มีกิจกรรมเสริมพลังสร้างคุณค่าในการดูแลสุขภาพตนเองของผู้รับบริการ</t>
  </si>
  <si>
    <t>สัมภาษณ์  / กิจกรรม โครงการ</t>
  </si>
  <si>
    <t>3.2.1.5</t>
  </si>
  <si>
    <t>มีกิจกรรมเสริมพลังให้เจ้าหน้าที่หรือทีมงาน รู้สึกเห็นคุณค่าในตัวเองและงานที่ทำ</t>
  </si>
  <si>
    <t>สัมภาษณ์  ภาพกิจกรรม  รายงานผลการดำเนินงาน</t>
  </si>
  <si>
    <t>3.2.2</t>
  </si>
  <si>
    <t>การสนับสนุน หรือจัดให้มีแพทย์ สนับสนุนการดำเนินงาน ในเครือข่ายบริการ</t>
  </si>
  <si>
    <t>3.2.2.1</t>
  </si>
  <si>
    <t>มีคำสั่งแพทย์เป็นที่ปรึกษาเครือข่าย/หน่วยปฐมภูมิ</t>
  </si>
  <si>
    <t>3.2.2.2</t>
  </si>
  <si>
    <t>มีการให้คำปรึกษาผ่านระบบต่าง ๆ</t>
  </si>
  <si>
    <t>เอกสาร /สัมภาษณ์</t>
  </si>
  <si>
    <t>3.2.2.3</t>
  </si>
  <si>
    <t>มีการร่วมประชุม</t>
  </si>
  <si>
    <t>3.2.2.4</t>
  </si>
  <si>
    <t>มีการร่วมกันวางแผนปฏิบัติงาน</t>
  </si>
  <si>
    <t>3.2.2.5</t>
  </si>
  <si>
    <t>แพทย์ออกร่วมบริการเครือข่ายอย่างน้อยเดือนละครั้ง</t>
  </si>
  <si>
    <t>การแบ่งปันทรัพยากรและพัฒนาบุคลากร(Resource sharing and human development)</t>
  </si>
  <si>
    <t>3.3.1</t>
  </si>
  <si>
    <t>การพัฒนาบุคลากร</t>
  </si>
  <si>
    <t>3.3.1.1</t>
  </si>
  <si>
    <t>มีการพัฒนาบุคลากรตามความต้องการของบุคคล หรือ หน่วยงาน ส่งเข้ารับการอบรมตามแผนจังหวัด/กระทรวง</t>
  </si>
  <si>
    <t>เอกสาร/แผนการฝึกอบรมและสัมภาษณ์</t>
  </si>
  <si>
    <t>3.3.1.2</t>
  </si>
  <si>
    <t>มีการพัฒนาบุคลากรที่เน้นพัฒนาองค์ความรู้และทักษะที่จำเป็นด้วยกระบวนการ CBL,KM,SML,DHMLและเยี่ยมเสริมพลัง</t>
  </si>
  <si>
    <t>มีแผนงาน/โครงการพัฒนาบุคลากรระดับ CUPและหน่วยบริการ หรือการขออนุญาตเข้ารับฝึกอบรม</t>
  </si>
  <si>
    <t>3.3.1.3</t>
  </si>
  <si>
    <t xml:space="preserve"> มีแผนพัฒนาบุคลากรเชื่อมโยงกระบวนการเรียนรู้สู่การปฏิบัติงานประจำ ให้เกิดการพัฒนาอย่างเป็นระบบและต่อเนื่อง</t>
  </si>
  <si>
    <t>3.3.1.4</t>
  </si>
  <si>
    <t>มีแผนพัฒนาบุคลากรเชื่อมโยงกระบวนการเรียนรู้สู่การปฏิบัติงานประจำนำไปสู่การสร้างสรรค์นวัตกรรม</t>
  </si>
  <si>
    <t>3.3.1.5</t>
  </si>
  <si>
    <t>มีแผนพัฒนาบุคลากรเชื่อมโยงกระบวนการเรียนรู้สู่การปฏิบัติงานประจำนำไปสู่การพัฒนาในการเชื่อมโยงการดูแลมิติทางจิตใจและจิตวิญญาณเข้ากับการให้บริการสุขภาพแก่ประชาชนได้</t>
  </si>
  <si>
    <t>3.3.2</t>
  </si>
  <si>
    <t>การบริหารจัดการ และสนับสนุนทรัพยากร</t>
  </si>
  <si>
    <t>3.3.2.1</t>
  </si>
  <si>
    <t>มีการจัด Catchment area  และโครงสร้างการทำงานเพื่อรองรับการจัดบริการกลุ่มเป้าหมายและรองรับการทำงานของ Family Care Team ครอบคลุมพื้นที่</t>
  </si>
  <si>
    <t>สัมภาษณ์ / ดูเอกสาร /รายงานการประชุม</t>
  </si>
  <si>
    <t>3.3.2.2</t>
  </si>
  <si>
    <t xml:space="preserve"> มีการจัดระบบข้อมูลสารสนเทศสนับสนุนการดำเนินงานของ Family Care Team และการตัดสินใจของทีมบริหารระบบสุขภาพระดับอำเภอ</t>
  </si>
  <si>
    <t>3.3.2.3</t>
  </si>
  <si>
    <t>มีการจัดระบบ Supply  เวชภัณฑ์ วัสดุ อุปกรณ์ ที่จำเป็นสนับสนุนระบบงานที่สำคัญภายในเครือข่ายบริการสุขภาพ หรือใน Catchment  area</t>
  </si>
  <si>
    <t>3.3.2.4</t>
  </si>
  <si>
    <t>ชุมชน ท้องถิ่นร่วมจัดระบบส่งต่อผู้รับบริการจากชุมชนถึงสถานบริการ</t>
  </si>
  <si>
    <t>3.3.2.5</t>
  </si>
  <si>
    <t>ชุมชน ท้องถิ่นและCUP มีส่วนร่วมสนับสนุนการจัดบริการส่งเสริม ป้องกัน รักษา ฟื้นฟู และคุมครองผู้บริโภคในชุมชน</t>
  </si>
  <si>
    <t>การให้ บริการสุข ภาพ ตามบริบทที่จำเป็น(Essential  care)</t>
  </si>
  <si>
    <t>3.4.1</t>
  </si>
  <si>
    <t>มีข้อมูลกลุ่ม WECANDO เป็นปัจจุบันและแยกกลุ่มเป้าหมาย กลุ่มปกติ  กลุ่มเสี่ยง  กลุ่มป่วย ในภาพรวม ของ คปสอ.</t>
  </si>
  <si>
    <t>สัมภาษณ์/เอกสาร/ไฟล์ข้อมูล</t>
  </si>
  <si>
    <t>3.4.2</t>
  </si>
  <si>
    <t xml:space="preserve"> มีการวิเคราะห์ข้อมูล ลำดับความสำคัญปัญหาของพื้นที่</t>
  </si>
  <si>
    <t>3.4.3</t>
  </si>
  <si>
    <t>มีแผนงานโครงการแก้ไขปัญหาที่สำคัญ ไม่น้อยกว่า ๑ โครงการ ในภาพของอำเภอ(ODOP)</t>
  </si>
  <si>
    <t>3.4.4</t>
  </si>
  <si>
    <t>มีทีมนิเทศ ที่ประกอบด้วยภาคีเครือข่ายอื่น ติดตามและประเมินผลในภาพ คปสอ.</t>
  </si>
  <si>
    <t>3.4.5</t>
  </si>
  <si>
    <t xml:space="preserve"> มีการขยายผลประเด็นสุขภาพจนเป็นแบบอย่างที่ดีของประชาชนและพื้นที่อื่น</t>
  </si>
  <si>
    <t>การมีส่วนร่วมของชุมชนและเครือข่าย(Community participation)</t>
  </si>
  <si>
    <t>การมีส่วนร่วม หมายถึง การร่วม ร่วมทำ ร่วมรับผิดชอบ ร่วมตรวจสอบประเมินผล และสนับสนุนทรัพยากร</t>
  </si>
  <si>
    <t>3.5.1</t>
  </si>
  <si>
    <t>ชุมชนและเครือข่ายมีส่วนร่วมในกิจกรรมสุขภาพ เช่น ร่วมประชุม ร่วมวางแผน ร่วมปฏิบัติ ร่วมประเมินผล</t>
  </si>
  <si>
    <t>ภาพกิจกรรม/ดูแผนงานโครงการ/บันทึกการประชุม/มาตรการทางสังคม/มาตรการการแก้ปัญหาสุขภาพในระดับ คปสอ.</t>
  </si>
  <si>
    <t>3.5.2</t>
  </si>
  <si>
    <t>ชุมชนและเครือข่ายมีส่วนร่วมในกิจกรรมสุขภาพและท้องถิ่นสนับสนุนงบประมาณ(Resource sharing)</t>
  </si>
  <si>
    <t>3.5.3</t>
  </si>
  <si>
    <t>ชุมชนและเครือข่ายมีส่วนร่วมในกิจกรรมสุขภาพจัดระบบสุขภาพร่วมกันและมีผลลัพธ์เป็นรูปธรรม</t>
  </si>
  <si>
    <t>3.5.4</t>
  </si>
  <si>
    <t>ชุมชนและเครือข่ายมีส่วนร่วมในกิจกรรมสุขภาพจัดระบบสุขภาพร่วมกันและมีผลลัพธ์เป็นรูปธรรม พร้อมมีส่วนร่วมรับผิดชอบและตรวจสอบผลลัพธ์ที่เกิดขึ้น</t>
  </si>
  <si>
    <t>3.5.5</t>
  </si>
  <si>
    <t>ชุมชนและเครือข่ายมีส่วนร่วมในกิจกรรมสุขภาพมีการกำหนดนโยบายสาธารณะและมีความเข้มแข้งพึ่งตนเองได้ในการจัดการปัญหาสุขภาพในพื้นที่ มีการปรับปรุงการทำงานอย่างเป็นระบบ</t>
  </si>
  <si>
    <t xml:space="preserve">มีช่องทางในการรับรู้ และเข้าใจความต้องการของประชาชน  และผู้รับบริการ (Customer Focus)  </t>
  </si>
  <si>
    <t>3.6.1</t>
  </si>
  <si>
    <t>มีช่องทางในการรับรู้ และเข้าใจความต้องการของประชาชนและผู้รับบริการ เป็น แบบ reactive</t>
  </si>
  <si>
    <t>3.6.2</t>
  </si>
  <si>
    <t>มีช่องทางในการรับรู้และเข้าใจความต้องการ ของประชาชนและผู้รับบริการที่หลากหลาย อย่างน้อยในกลุ่มที่มีปัญหาสูง เช่น CKD DM HT ผู้สูงอายุ เป็นต้น</t>
  </si>
  <si>
    <t>3.6.3</t>
  </si>
  <si>
    <t>มีช่องทางการรับรู้และเข้าใจความต้องการของประชาชนและผู้รับบริการแต่ละกลุ่ม ครอบคลุมประชากรส่วนใหญ่ และนำมาแก้ไข ปรับปรุงระบบงาน</t>
  </si>
  <si>
    <t>3.6.4</t>
  </si>
  <si>
    <t>มีการเรียนรู้และ พัฒนาช่องทางการรับรู้ ความต้องการของประชาชนแต่ละกลุ่ม ให้สอดคล้องและมีประสิทธิภาพมากขึ้น</t>
  </si>
  <si>
    <t>3.6.5</t>
  </si>
  <si>
    <t>ความต้องการของประชาชนและผู้รับบริการ ถูกนำมาบูรณาการกับระบบงานต่าง ๆ จนทำให้ประชาชน เชื่อมั่นศรัทธา ผูกพัน และมีส่วนร่วมกับเครือข่ายบริการปฐมภูมิ</t>
  </si>
  <si>
    <t>คปสอ.มีโครงการที่เป็นประเด็นแก้ไขปัญหาสุขภาพตามบริบท (ODOP) 3 เรื่อง  ตามประเด็นที่สอดคล้องกับ  ประเด็นปัญหาของคคณะกรรมพัฒนาคุณภาพชีวิตระดับอำเภอ โดย มีการดำเนินงานตามประเด็น  UCCARE  เรื่องๆละ  10  คะแนน</t>
  </si>
  <si>
    <t xml:space="preserve">สรุปการประเมินผลโครงการ ODOP และความเชื่อมโยงการดำเนินงานตามเกณฑ์ UCCARE 
3 เรื่อง ๆ ละไม่เกิน 3 หน้า  ตามแบบใน โปรไฟล์
</t>
  </si>
  <si>
    <r>
      <t>การประเมิน</t>
    </r>
    <r>
      <rPr>
        <b/>
        <u/>
        <sz val="16"/>
        <color theme="1"/>
        <rFont val="TH SarabunPSK"/>
        <family val="2"/>
      </rPr>
      <t>ระดับการพัฒนา</t>
    </r>
    <r>
      <rPr>
        <sz val="16"/>
        <color theme="1"/>
        <rFont val="TH SarabunPSK"/>
        <family val="2"/>
      </rPr>
      <t xml:space="preserve"> DHS PCA ตาม Scoring  UCCARE</t>
    </r>
  </si>
  <si>
    <t xml:space="preserve">การประเมิน ใช้เกณฑ์การประเมิน ระบบสุขภาพอำเภอ  โดยใช้  UCCARE  ระดับการประเมิน  5 ระดับ
ระดับ 1 ได้ 2 คะแนน
ระดับ 1.5 ได้ 3 คะแนน
ระดับ 2 ได้ 4 คะแนน
ระดับ 2.5 ได้ 5 คะแนน
ระดับ 3 ได้ 6 คะแนน
ระดับ 3.5 ได้ 7 คะแนน
ระดับ 4 ได้ 8 คะแนน
</t>
  </si>
  <si>
    <t xml:space="preserve">การร่วมกันแก้ไขปัญหา 
คุณภาพชีวิตของพื้นที่
พชอ. 2 เรื่อง ปัญหาตามบริบทพื้นที่ 1  เรื่อง
</t>
  </si>
  <si>
    <t>เรื่องที่ 1..................................</t>
  </si>
  <si>
    <t>เรื่องที่ 2..................................</t>
  </si>
  <si>
    <t>เรื่องที่ 3..................................</t>
  </si>
  <si>
    <t xml:space="preserve">บริบททั่วไปและสภาพปัญหา
(1)
</t>
  </si>
  <si>
    <t xml:space="preserve">Unity Team
กระบวนการได้มาซึ่งปัญหาสำคัญของชุมชนและการดำเนินงานร่วมกัน
(1)
</t>
  </si>
  <si>
    <t xml:space="preserve">Customer Focus
กลุ่มเป้าหมาย/และสัมพันธ์กับกลุ่มวัย
(1)
</t>
  </si>
  <si>
    <t xml:space="preserve">Community participation
กระบวนการจัดการปัญหาร่วมกันทั้งชุมชน
(1)
</t>
  </si>
  <si>
    <t xml:space="preserve">Appreciation
การแก้ไข เกิดการพัฒนาคนและเกิดคุณค่าทั้งในหน่วยงานและชุมชน
(1)
</t>
  </si>
  <si>
    <t xml:space="preserve">Resource sharing and human development
การแบ่งปันทรัพยากร ทั้ง คน เงิน วัสดุ/อุปกรณ์
(1)
</t>
  </si>
  <si>
    <t xml:space="preserve">Essential care
ส่งผลให้เกิดการพัฒนาระบบบริการตาม
ประเด็น
(1)
</t>
  </si>
  <si>
    <t xml:space="preserve">การจัดระบบสนับสนุน
(1)
</t>
  </si>
  <si>
    <t xml:space="preserve">ผลลัพธ์การดำเนินงาน
(2)
</t>
  </si>
  <si>
    <t xml:space="preserve">รวม
(10 คะแนน)
</t>
  </si>
  <si>
    <r>
      <t>กรอก</t>
    </r>
    <r>
      <rPr>
        <sz val="16"/>
        <color theme="1"/>
        <rFont val="TH SarabunPSK"/>
        <family val="2"/>
      </rPr>
      <t>คะแนน</t>
    </r>
    <r>
      <rPr>
        <sz val="16"/>
        <color rgb="FFFF0000"/>
        <rFont val="TH SarabunPSK"/>
        <family val="2"/>
      </rPr>
      <t>ในช่องสีเหลืองเพื่อให้สูตรคำนวณ</t>
    </r>
  </si>
  <si>
    <t>หมวด พชอ</t>
  </si>
  <si>
    <r>
      <rPr>
        <b/>
        <u/>
        <sz val="16"/>
        <color theme="1"/>
        <rFont val="TH SarabunPSK"/>
        <family val="2"/>
      </rPr>
      <t>หมวด</t>
    </r>
    <r>
      <rPr>
        <b/>
        <sz val="16"/>
        <color theme="1"/>
        <rFont val="TH SarabunPSK"/>
        <family val="2"/>
      </rPr>
      <t xml:space="preserve"> พชอ</t>
    </r>
  </si>
  <si>
    <t>DHS-PCA</t>
  </si>
  <si>
    <t xml:space="preserve">การจัดทำ  CUP Profile        </t>
  </si>
  <si>
    <t xml:space="preserve">การประเมินตนเองและทำแผนปรับปรุงพัฒนา DHS PCA </t>
  </si>
  <si>
    <t xml:space="preserve">ผลการปรับปรุงและพัฒนา DHS PCA ตามเกณฑ์ UCCARE  </t>
  </si>
  <si>
    <t xml:space="preserve"> การแก้ไขปัญหาสุขภาพตามบริบทอำเภอ (ODOP) 3 เรื่อง</t>
  </si>
  <si>
    <t>การประเมินระดับการพัฒนา DHS PCA ตาม Scoring  UCCARE</t>
  </si>
  <si>
    <t>น้ำหนักคะแนน</t>
  </si>
  <si>
    <r>
      <t>กรอกคะแนน</t>
    </r>
    <r>
      <rPr>
        <sz val="16"/>
        <rFont val="TH SarabunPSK"/>
        <family val="2"/>
      </rPr>
      <t>ในตารางด้านล่าง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</si>
</sst>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##0;###0"/>
  </numFmts>
  <fonts count="26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IT๙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</font>
    <font>
      <b/>
      <sz val="14"/>
      <name val="TH SarabunPSK"/>
      <family val="2"/>
    </font>
    <font>
      <sz val="12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002060"/>
      <name val="TH SarabunPSK"/>
      <family val="2"/>
    </font>
    <font>
      <b/>
      <sz val="18"/>
      <color rgb="FF002060"/>
      <name val="TH SarabunPSK"/>
      <family val="2"/>
    </font>
    <font>
      <b/>
      <u/>
      <sz val="16"/>
      <color theme="1"/>
      <name val="TH SarabunPSK"/>
      <family val="2"/>
    </font>
    <font>
      <sz val="14"/>
      <color rgb="FFFF0000"/>
      <name val="Tahoma"/>
      <family val="2"/>
      <charset val="222"/>
      <scheme val="minor"/>
    </font>
    <font>
      <sz val="14"/>
      <name val="Tahoma"/>
      <family val="2"/>
      <scheme val="minor"/>
    </font>
    <font>
      <sz val="14"/>
      <name val="Tahoma"/>
      <family val="2"/>
      <charset val="222"/>
      <scheme val="minor"/>
    </font>
    <font>
      <sz val="16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2" fillId="0" borderId="0"/>
    <xf numFmtId="43" fontId="10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/>
    <xf numFmtId="2" fontId="4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top"/>
    </xf>
    <xf numFmtId="2" fontId="7" fillId="8" borderId="1" xfId="0" applyNumberFormat="1" applyFont="1" applyFill="1" applyBorder="1" applyAlignment="1">
      <alignment horizontal="center" vertical="top" wrapText="1"/>
    </xf>
    <xf numFmtId="2" fontId="4" fillId="8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2" fontId="8" fillId="6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2" fontId="8" fillId="8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2" fontId="5" fillId="6" borderId="1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4" fillId="9" borderId="0" xfId="0" applyFont="1" applyFill="1" applyAlignment="1">
      <alignment horizontal="center" vertical="top"/>
    </xf>
    <xf numFmtId="2" fontId="7" fillId="4" borderId="5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2" fontId="11" fillId="4" borderId="1" xfId="1" applyNumberFormat="1" applyFont="1" applyFill="1" applyBorder="1" applyAlignment="1">
      <alignment horizontal="center" vertical="top"/>
    </xf>
    <xf numFmtId="2" fontId="11" fillId="4" borderId="3" xfId="1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left" vertical="top" wrapText="1"/>
    </xf>
    <xf numFmtId="2" fontId="13" fillId="6" borderId="5" xfId="2" applyNumberFormat="1" applyFont="1" applyFill="1" applyBorder="1" applyAlignment="1">
      <alignment horizontal="center" vertical="top" wrapText="1"/>
    </xf>
    <xf numFmtId="0" fontId="13" fillId="4" borderId="1" xfId="2" applyFont="1" applyFill="1" applyBorder="1" applyAlignment="1">
      <alignment horizontal="left" vertical="top" wrapText="1"/>
    </xf>
    <xf numFmtId="2" fontId="13" fillId="4" borderId="5" xfId="2" applyNumberFormat="1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4" borderId="0" xfId="0" applyFont="1" applyFill="1"/>
    <xf numFmtId="0" fontId="9" fillId="0" borderId="1" xfId="1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2" fontId="11" fillId="4" borderId="5" xfId="2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2" fontId="13" fillId="6" borderId="1" xfId="2" applyNumberFormat="1" applyFont="1" applyFill="1" applyBorder="1" applyAlignment="1">
      <alignment horizontal="center" vertical="top" wrapText="1"/>
    </xf>
    <xf numFmtId="2" fontId="13" fillId="4" borderId="1" xfId="2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/>
    </xf>
    <xf numFmtId="2" fontId="11" fillId="4" borderId="1" xfId="2" applyNumberFormat="1" applyFont="1" applyFill="1" applyBorder="1" applyAlignment="1">
      <alignment horizontal="center" vertical="top" wrapText="1"/>
    </xf>
    <xf numFmtId="0" fontId="14" fillId="4" borderId="1" xfId="2" applyFont="1" applyFill="1" applyBorder="1" applyAlignment="1">
      <alignment horizontal="left" vertical="top" wrapText="1"/>
    </xf>
    <xf numFmtId="0" fontId="7" fillId="0" borderId="0" xfId="0" applyFont="1"/>
    <xf numFmtId="0" fontId="13" fillId="2" borderId="1" xfId="2" applyFont="1" applyFill="1" applyBorder="1" applyAlignment="1">
      <alignment horizontal="left" vertical="top" wrapText="1"/>
    </xf>
    <xf numFmtId="0" fontId="13" fillId="10" borderId="1" xfId="2" applyFont="1" applyFill="1" applyBorder="1" applyAlignment="1">
      <alignment horizontal="left" vertical="top" wrapText="1"/>
    </xf>
    <xf numFmtId="187" fontId="15" fillId="10" borderId="1" xfId="2" applyNumberFormat="1" applyFont="1" applyFill="1" applyBorder="1" applyAlignment="1">
      <alignment horizontal="left" vertical="top" wrapText="1"/>
    </xf>
    <xf numFmtId="187" fontId="16" fillId="4" borderId="1" xfId="2" applyNumberFormat="1" applyFont="1" applyFill="1" applyBorder="1" applyAlignment="1">
      <alignment horizontal="left" vertical="top" wrapText="1"/>
    </xf>
    <xf numFmtId="2" fontId="15" fillId="6" borderId="1" xfId="2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5" fillId="10" borderId="1" xfId="0" applyFont="1" applyFill="1" applyBorder="1" applyAlignment="1">
      <alignment horizontal="left" vertical="top" wrapText="1"/>
    </xf>
    <xf numFmtId="2" fontId="7" fillId="6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2" fontId="5" fillId="4" borderId="8" xfId="0" applyNumberFormat="1" applyFont="1" applyFill="1" applyBorder="1" applyAlignment="1">
      <alignment horizontal="center" vertical="top" wrapText="1"/>
    </xf>
    <xf numFmtId="2" fontId="5" fillId="4" borderId="1" xfId="1" applyNumberFormat="1" applyFont="1" applyFill="1" applyBorder="1" applyAlignment="1">
      <alignment horizontal="center" vertical="top"/>
    </xf>
    <xf numFmtId="0" fontId="16" fillId="4" borderId="1" xfId="0" applyFont="1" applyFill="1" applyBorder="1" applyAlignment="1">
      <alignment vertical="center" wrapText="1"/>
    </xf>
    <xf numFmtId="2" fontId="7" fillId="4" borderId="1" xfId="1" applyNumberFormat="1" applyFont="1" applyFill="1" applyBorder="1" applyAlignment="1">
      <alignment horizontal="center" vertical="top"/>
    </xf>
    <xf numFmtId="0" fontId="16" fillId="4" borderId="1" xfId="0" applyFont="1" applyFill="1" applyBorder="1" applyAlignment="1">
      <alignment vertical="top" wrapText="1"/>
    </xf>
    <xf numFmtId="2" fontId="7" fillId="4" borderId="1" xfId="1" applyNumberFormat="1" applyFont="1" applyFill="1" applyBorder="1" applyAlignment="1">
      <alignment horizontal="center" vertical="top" wrapText="1"/>
    </xf>
    <xf numFmtId="2" fontId="5" fillId="4" borderId="1" xfId="1" applyNumberFormat="1" applyFont="1" applyFill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center" vertical="top" wrapText="1"/>
    </xf>
    <xf numFmtId="2" fontId="8" fillId="9" borderId="1" xfId="0" applyNumberFormat="1" applyFont="1" applyFill="1" applyBorder="1" applyAlignment="1">
      <alignment horizontal="center" vertical="top"/>
    </xf>
    <xf numFmtId="0" fontId="7" fillId="4" borderId="1" xfId="1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/>
    </xf>
    <xf numFmtId="0" fontId="18" fillId="10" borderId="1" xfId="2" applyFont="1" applyFill="1" applyBorder="1" applyAlignment="1">
      <alignment horizontal="left" vertical="top" wrapText="1"/>
    </xf>
    <xf numFmtId="2" fontId="13" fillId="6" borderId="1" xfId="0" applyNumberFormat="1" applyFont="1" applyFill="1" applyBorder="1" applyAlignment="1">
      <alignment horizontal="center" vertical="top"/>
    </xf>
    <xf numFmtId="0" fontId="18" fillId="4" borderId="1" xfId="2" applyFont="1" applyFill="1" applyBorder="1" applyAlignment="1">
      <alignment horizontal="left" vertical="top" wrapText="1"/>
    </xf>
    <xf numFmtId="0" fontId="2" fillId="0" borderId="1" xfId="0" applyFont="1" applyBorder="1"/>
    <xf numFmtId="0" fontId="8" fillId="4" borderId="1" xfId="2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center" wrapText="1" indent="1"/>
    </xf>
    <xf numFmtId="2" fontId="7" fillId="4" borderId="1" xfId="0" applyNumberFormat="1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left" vertical="top" wrapText="1" indent="1"/>
    </xf>
    <xf numFmtId="0" fontId="18" fillId="2" borderId="1" xfId="2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16" fillId="4" borderId="1" xfId="0" applyNumberFormat="1" applyFont="1" applyFill="1" applyBorder="1" applyAlignment="1">
      <alignment horizontal="center" vertical="top" wrapText="1"/>
    </xf>
    <xf numFmtId="0" fontId="13" fillId="5" borderId="1" xfId="2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vertical="top" wrapText="1"/>
    </xf>
    <xf numFmtId="0" fontId="2" fillId="4" borderId="1" xfId="0" applyFont="1" applyFill="1" applyBorder="1"/>
    <xf numFmtId="2" fontId="5" fillId="11" borderId="1" xfId="0" applyNumberFormat="1" applyFont="1" applyFill="1" applyBorder="1" applyAlignment="1">
      <alignment horizontal="center" vertical="top"/>
    </xf>
    <xf numFmtId="2" fontId="8" fillId="11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2" fillId="4" borderId="3" xfId="0" applyFont="1" applyFill="1" applyBorder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2" fontId="7" fillId="4" borderId="0" xfId="0" applyNumberFormat="1" applyFont="1" applyFill="1" applyAlignment="1">
      <alignment horizontal="center"/>
    </xf>
    <xf numFmtId="2" fontId="19" fillId="0" borderId="1" xfId="0" applyNumberFormat="1" applyFont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4" borderId="1" xfId="0" applyFont="1" applyFill="1" applyBorder="1"/>
    <xf numFmtId="0" fontId="1" fillId="2" borderId="5" xfId="0" applyFont="1" applyFill="1" applyBorder="1" applyAlignment="1">
      <alignment horizontal="center" vertical="top"/>
    </xf>
    <xf numFmtId="2" fontId="1" fillId="2" borderId="5" xfId="0" applyNumberFormat="1" applyFont="1" applyFill="1" applyBorder="1" applyAlignment="1">
      <alignment horizontal="center" vertical="top"/>
    </xf>
    <xf numFmtId="0" fontId="17" fillId="4" borderId="1" xfId="2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" fillId="4" borderId="0" xfId="0" applyFont="1" applyFill="1" applyAlignment="1">
      <alignment vertical="top"/>
    </xf>
    <xf numFmtId="0" fontId="4" fillId="0" borderId="0" xfId="0" applyFont="1"/>
    <xf numFmtId="49" fontId="1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2" fontId="1" fillId="11" borderId="1" xfId="0" applyNumberFormat="1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1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8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left" vertical="top"/>
    </xf>
    <xf numFmtId="0" fontId="1" fillId="13" borderId="1" xfId="0" applyFont="1" applyFill="1" applyBorder="1" applyAlignment="1">
      <alignment horizontal="left" vertical="top" wrapText="1"/>
    </xf>
    <xf numFmtId="0" fontId="4" fillId="14" borderId="1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horizontal="left" vertical="top" wrapText="1"/>
    </xf>
    <xf numFmtId="0" fontId="4" fillId="14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/>
    <xf numFmtId="0" fontId="4" fillId="8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2" fontId="8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15" borderId="1" xfId="0" applyFont="1" applyFill="1" applyBorder="1" applyAlignment="1">
      <alignment horizontal="center" vertical="top"/>
    </xf>
    <xf numFmtId="2" fontId="1" fillId="15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 vertical="center"/>
    </xf>
    <xf numFmtId="0" fontId="20" fillId="4" borderId="2" xfId="0" applyFont="1" applyFill="1" applyBorder="1" applyAlignment="1">
      <alignment horizontal="center" vertical="top"/>
    </xf>
    <xf numFmtId="0" fontId="20" fillId="4" borderId="9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4" borderId="3" xfId="2" applyFont="1" applyFill="1" applyBorder="1" applyAlignment="1">
      <alignment horizontal="left" vertical="top" wrapText="1"/>
    </xf>
    <xf numFmtId="0" fontId="8" fillId="4" borderId="5" xfId="2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17" fillId="4" borderId="3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left" vertical="top" wrapText="1"/>
    </xf>
    <xf numFmtId="0" fontId="11" fillId="4" borderId="3" xfId="2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11" fillId="4" borderId="3" xfId="2" applyFont="1" applyFill="1" applyBorder="1" applyAlignment="1">
      <alignment horizontal="center" vertical="top" wrapText="1"/>
    </xf>
    <xf numFmtId="0" fontId="11" fillId="4" borderId="5" xfId="2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right" vertical="center"/>
    </xf>
  </cellXfs>
  <cellStyles count="9">
    <cellStyle name="Comma 2" xfId="3"/>
    <cellStyle name="Normal" xfId="0" builtinId="0"/>
    <cellStyle name="Normal 2" xfId="2"/>
    <cellStyle name="Normal 2 2" xfId="1"/>
    <cellStyle name="Normal 2 3" xfId="4"/>
    <cellStyle name="ปกติ 2" xfId="5"/>
    <cellStyle name="ปกติ 4" xfId="6"/>
    <cellStyle name="ปกติ 5" xfId="7"/>
    <cellStyle name="ปกติ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'แบบประเมินตนเอง คปสอ.ติดดาว'!$D$212</c:f>
              <c:strCache>
                <c:ptCount val="1"/>
                <c:pt idx="0">
                  <c:v>ค่าเป้าหมาย</c:v>
                </c:pt>
              </c:strCache>
            </c:strRef>
          </c:tx>
          <c:marker>
            <c:symbol val="none"/>
          </c:marker>
          <c:cat>
            <c:strRef>
              <c:f>'แบบประเมินตนเอง คปสอ.ติดดาว'!$C$213:$C$219</c:f>
              <c:strCache>
                <c:ptCount val="7"/>
                <c:pt idx="0">
                  <c:v>การดูแลสุขภาพตามกลุ่มวัย</c:v>
                </c:pt>
                <c:pt idx="1">
                  <c:v>การจัดการโรค และภัยสุขภาพ</c:v>
                </c:pt>
                <c:pt idx="2">
                  <c:v>การบริหารจัดการเพื่อสนับสนุน</c:v>
                </c:pt>
                <c:pt idx="3">
                  <c:v>การพัฒนาระบบบริการ</c:v>
                </c:pt>
                <c:pt idx="4">
                  <c:v>ปริมาณผลงานวิชาการ</c:v>
                </c:pt>
                <c:pt idx="5">
                  <c:v>การเผยแพร่ผลงานวิชาการ</c:v>
                </c:pt>
                <c:pt idx="6">
                  <c:v>DHS-PCA</c:v>
                </c:pt>
              </c:strCache>
            </c:strRef>
          </c:cat>
          <c:val>
            <c:numRef>
              <c:f>'แบบประเมินตนเอง คปสอ.ติดดาว'!$D$213:$D$219</c:f>
              <c:numCache>
                <c:formatCode>0.00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'แบบประเมินตนเอง คปสอ.ติดดาว'!$E$212</c:f>
              <c:strCache>
                <c:ptCount val="1"/>
                <c:pt idx="0">
                  <c:v>ค่าที่ประเมินตนเอง</c:v>
                </c:pt>
              </c:strCache>
            </c:strRef>
          </c:tx>
          <c:marker>
            <c:symbol val="none"/>
          </c:marker>
          <c:cat>
            <c:strRef>
              <c:f>'แบบประเมินตนเอง คปสอ.ติดดาว'!$C$213:$C$219</c:f>
              <c:strCache>
                <c:ptCount val="7"/>
                <c:pt idx="0">
                  <c:v>การดูแลสุขภาพตามกลุ่มวัย</c:v>
                </c:pt>
                <c:pt idx="1">
                  <c:v>การจัดการโรค และภัยสุขภาพ</c:v>
                </c:pt>
                <c:pt idx="2">
                  <c:v>การบริหารจัดการเพื่อสนับสนุน</c:v>
                </c:pt>
                <c:pt idx="3">
                  <c:v>การพัฒนาระบบบริการ</c:v>
                </c:pt>
                <c:pt idx="4">
                  <c:v>ปริมาณผลงานวิชาการ</c:v>
                </c:pt>
                <c:pt idx="5">
                  <c:v>การเผยแพร่ผลงานวิชาการ</c:v>
                </c:pt>
                <c:pt idx="6">
                  <c:v>DHS-PCA</c:v>
                </c:pt>
              </c:strCache>
            </c:strRef>
          </c:cat>
          <c:val>
            <c:numRef>
              <c:f>'แบบประเมินตนเอง คปสอ.ติดดาว'!$E$213:$E$219</c:f>
              <c:numCache>
                <c:formatCode>0.00</c:formatCode>
                <c:ptCount val="7"/>
                <c:pt idx="0">
                  <c:v>0.3235294117647059</c:v>
                </c:pt>
                <c:pt idx="1">
                  <c:v>0.2</c:v>
                </c:pt>
                <c:pt idx="2">
                  <c:v>1.1176470588235294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9584"/>
        <c:axId val="28421120"/>
      </c:radarChart>
      <c:catAx>
        <c:axId val="284195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th-TH"/>
          </a:p>
        </c:txPr>
        <c:crossAx val="28421120"/>
        <c:crosses val="autoZero"/>
        <c:auto val="1"/>
        <c:lblAlgn val="ctr"/>
        <c:lblOffset val="100"/>
        <c:noMultiLvlLbl val="0"/>
      </c:catAx>
      <c:valAx>
        <c:axId val="28421120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2841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'แบบประเมินตนเองเกณฑ์ พชอ.'!$D$75</c:f>
              <c:strCache>
                <c:ptCount val="1"/>
                <c:pt idx="0">
                  <c:v>ค่าเป้าหมาย</c:v>
                </c:pt>
              </c:strCache>
            </c:strRef>
          </c:tx>
          <c:marker>
            <c:symbol val="none"/>
          </c:marker>
          <c:cat>
            <c:strRef>
              <c:f>'แบบประเมินตนเองเกณฑ์ พชอ.'!$C$76:$C$80</c:f>
              <c:strCache>
                <c:ptCount val="5"/>
                <c:pt idx="0">
                  <c:v>การจัดทำ  CUP Profile        </c:v>
                </c:pt>
                <c:pt idx="1">
                  <c:v>การประเมินตนเองและทำแผนปรับปรุงพัฒนา DHS PCA </c:v>
                </c:pt>
                <c:pt idx="2">
                  <c:v>ผลการปรับปรุงและพัฒนา DHS PCA ตามเกณฑ์ UCCARE  </c:v>
                </c:pt>
                <c:pt idx="3">
                  <c:v> การแก้ไขปัญหาสุขภาพตามบริบทอำเภอ (ODOP) 3 เรื่อง</c:v>
                </c:pt>
                <c:pt idx="4">
                  <c:v>การประเมินระดับการพัฒนา DHS PCA ตาม Scoring  UCCARE</c:v>
                </c:pt>
              </c:strCache>
            </c:strRef>
          </c:cat>
          <c:val>
            <c:numRef>
              <c:f>'แบบประเมินตนเองเกณฑ์ พชอ.'!$D$76:$D$80</c:f>
              <c:numCache>
                <c:formatCode>0.00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'แบบประเมินตนเองเกณฑ์ พชอ.'!$E$75</c:f>
              <c:strCache>
                <c:ptCount val="1"/>
                <c:pt idx="0">
                  <c:v>ค่าที่ประเมินตนเอง</c:v>
                </c:pt>
              </c:strCache>
            </c:strRef>
          </c:tx>
          <c:marker>
            <c:symbol val="none"/>
          </c:marker>
          <c:cat>
            <c:strRef>
              <c:f>'แบบประเมินตนเองเกณฑ์ พชอ.'!$C$76:$C$80</c:f>
              <c:strCache>
                <c:ptCount val="5"/>
                <c:pt idx="0">
                  <c:v>การจัดทำ  CUP Profile        </c:v>
                </c:pt>
                <c:pt idx="1">
                  <c:v>การประเมินตนเองและทำแผนปรับปรุงพัฒนา DHS PCA </c:v>
                </c:pt>
                <c:pt idx="2">
                  <c:v>ผลการปรับปรุงและพัฒนา DHS PCA ตามเกณฑ์ UCCARE  </c:v>
                </c:pt>
                <c:pt idx="3">
                  <c:v> การแก้ไขปัญหาสุขภาพตามบริบทอำเภอ (ODOP) 3 เรื่อง</c:v>
                </c:pt>
                <c:pt idx="4">
                  <c:v>การประเมินระดับการพัฒนา DHS PCA ตาม Scoring  UCCARE</c:v>
                </c:pt>
              </c:strCache>
            </c:strRef>
          </c:cat>
          <c:val>
            <c:numRef>
              <c:f>'แบบประเมินตนเองเกณฑ์ พชอ.'!$E$76:$E$80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2784"/>
        <c:axId val="29304320"/>
      </c:radarChart>
      <c:catAx>
        <c:axId val="293027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9304320"/>
        <c:crosses val="autoZero"/>
        <c:auto val="1"/>
        <c:lblAlgn val="ctr"/>
        <c:lblOffset val="100"/>
        <c:noMultiLvlLbl val="0"/>
      </c:catAx>
      <c:valAx>
        <c:axId val="29304320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293027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6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1250157</xdr:colOff>
      <xdr:row>219</xdr:row>
      <xdr:rowOff>261939</xdr:rowOff>
    </xdr:from>
    <xdr:to>
      <xdr:col>4</xdr:col>
      <xdr:colOff>1928814</xdr:colOff>
      <xdr:row>235</xdr:row>
      <xdr:rowOff>285751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1387928</xdr:colOff>
      <xdr:row>81</xdr:row>
      <xdr:rowOff>13608</xdr:rowOff>
    </xdr:from>
    <xdr:to>
      <xdr:col>4</xdr:col>
      <xdr:colOff>775606</xdr:colOff>
      <xdr:row>97</xdr:row>
      <xdr:rowOff>122464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abSelected="1" zoomScale="80" zoomScaleNormal="80" zoomScaleSheetLayoutView="100" workbookViewId="0">
      <pane xSplit="1" ySplit="4" topLeftCell="B167" activePane="bottomRight" state="frozen"/>
      <selection pane="topRight" activeCell="B1" sqref="B1"/>
      <selection pane="bottomLeft" activeCell="A5" sqref="A5"/>
      <selection pane="bottomRight" activeCell="E219" sqref="E219"/>
    </sheetView>
  </sheetViews>
  <sheetFormatPr defaultRowHeight="24"/>
  <cols>
    <col min="1" max="1" width="6.125" style="2" customWidth="1"/>
    <col min="2" max="2" width="62.625" style="109" customWidth="1"/>
    <col min="3" max="3" width="35.25" style="47" customWidth="1"/>
    <col min="4" max="4" width="10.25" style="110" customWidth="1"/>
    <col min="5" max="5" width="31.25" style="69" customWidth="1"/>
    <col min="6" max="6" width="44.75" style="109" customWidth="1"/>
    <col min="7" max="16384" width="9" style="2"/>
  </cols>
  <sheetData>
    <row r="1" spans="1:6" ht="21.75" customHeight="1">
      <c r="A1" s="207" t="s">
        <v>0</v>
      </c>
      <c r="B1" s="207"/>
      <c r="C1" s="207"/>
      <c r="D1" s="207"/>
      <c r="E1" s="111" t="s">
        <v>201</v>
      </c>
    </row>
    <row r="2" spans="1:6" ht="21.75" customHeight="1">
      <c r="A2" s="3"/>
      <c r="B2" s="4"/>
      <c r="C2" s="127" t="s">
        <v>1</v>
      </c>
      <c r="D2" s="128">
        <v>35</v>
      </c>
      <c r="E2" s="5">
        <f t="shared" ref="E2" si="0">E3*35/61.5</f>
        <v>3.0162601626016259</v>
      </c>
    </row>
    <row r="3" spans="1:6" ht="21.75" customHeight="1">
      <c r="A3" s="3"/>
      <c r="B3" s="4"/>
      <c r="C3" s="6" t="s">
        <v>2</v>
      </c>
      <c r="D3" s="7">
        <f>D5+D8+D17+D23+D44+D61+D81+D83+D86+D89+D91+D100+D103+D106+D109+D112+D115+D118+D120+D122+D148+D158+D167+D170</f>
        <v>61.5</v>
      </c>
      <c r="E3" s="8">
        <f>E5+E8+E17+E23+E44+E61+E81+E83+E86+E89+E91+E100+E103+E106+E109+E112+E115+E118+E120+E122+E148+E158+E167+E170</f>
        <v>5.3</v>
      </c>
    </row>
    <row r="4" spans="1:6" ht="21.75">
      <c r="A4" s="9" t="s">
        <v>3</v>
      </c>
      <c r="B4" s="10" t="s">
        <v>4</v>
      </c>
      <c r="C4" s="11" t="s">
        <v>5</v>
      </c>
      <c r="D4" s="12" t="s">
        <v>6</v>
      </c>
      <c r="E4" s="12" t="s">
        <v>6</v>
      </c>
    </row>
    <row r="5" spans="1:6" ht="43.5">
      <c r="A5" s="208">
        <v>1</v>
      </c>
      <c r="B5" s="13" t="s">
        <v>7</v>
      </c>
      <c r="C5" s="14"/>
      <c r="D5" s="15">
        <v>2.5</v>
      </c>
      <c r="E5" s="16">
        <f t="shared" ref="E5" si="1">E6*2.5/5</f>
        <v>0.5</v>
      </c>
    </row>
    <row r="6" spans="1:6" ht="84.75" customHeight="1">
      <c r="A6" s="209"/>
      <c r="B6" s="191" t="s">
        <v>223</v>
      </c>
      <c r="C6" s="183" t="s">
        <v>244</v>
      </c>
      <c r="D6" s="17">
        <v>5</v>
      </c>
      <c r="E6" s="18">
        <f t="shared" ref="E6" si="2">IF(E7&gt;=75,5,IF(E7&gt;=70,4,IF(E7&gt;=65,3,IF(E7&gt;=60,2,IF(E7&lt;60,1)))))</f>
        <v>1</v>
      </c>
    </row>
    <row r="7" spans="1:6">
      <c r="A7" s="210"/>
      <c r="B7" s="190"/>
      <c r="C7" s="184"/>
      <c r="D7" s="19" t="s">
        <v>8</v>
      </c>
      <c r="E7" s="20"/>
      <c r="F7" s="131" t="s">
        <v>247</v>
      </c>
    </row>
    <row r="8" spans="1:6">
      <c r="A8" s="174">
        <v>2</v>
      </c>
      <c r="B8" s="21" t="s">
        <v>9</v>
      </c>
      <c r="C8" s="22"/>
      <c r="D8" s="15">
        <v>2</v>
      </c>
      <c r="E8" s="23">
        <f t="shared" ref="E8" si="3">E9*2/20</f>
        <v>0.3</v>
      </c>
    </row>
    <row r="9" spans="1:6">
      <c r="A9" s="175"/>
      <c r="B9" s="24" t="s">
        <v>2</v>
      </c>
      <c r="C9" s="22"/>
      <c r="D9" s="17">
        <v>20</v>
      </c>
      <c r="E9" s="25">
        <f t="shared" ref="E9" si="4">E10+E12+E14+E16</f>
        <v>3</v>
      </c>
    </row>
    <row r="10" spans="1:6" ht="63" customHeight="1">
      <c r="A10" s="175"/>
      <c r="B10" s="211" t="s">
        <v>222</v>
      </c>
      <c r="C10" s="211" t="s">
        <v>10</v>
      </c>
      <c r="D10" s="17">
        <v>5</v>
      </c>
      <c r="E10" s="26">
        <f t="shared" ref="E10" si="5">IF(E11&gt;=80,5,IF(E11&gt;=70,4,IF(E11&gt;=60,3,IF(E11&gt;=50,2,IF(E11&lt;50,1)))))</f>
        <v>1</v>
      </c>
    </row>
    <row r="11" spans="1:6">
      <c r="A11" s="175"/>
      <c r="B11" s="212"/>
      <c r="C11" s="212"/>
      <c r="D11" s="19" t="s">
        <v>8</v>
      </c>
      <c r="E11" s="27"/>
      <c r="F11" s="131" t="s">
        <v>247</v>
      </c>
    </row>
    <row r="12" spans="1:6" ht="63" customHeight="1">
      <c r="A12" s="175"/>
      <c r="B12" s="211" t="s">
        <v>221</v>
      </c>
      <c r="C12" s="211" t="s">
        <v>10</v>
      </c>
      <c r="D12" s="17">
        <v>5</v>
      </c>
      <c r="E12" s="26">
        <f t="shared" ref="E12" si="6">IF(E13&gt;=20,5,IF(E13&gt;=16,4,IF(E13&gt;=12,3,IF(E13&gt;=8,2,IF(E13&lt;8,1)))))</f>
        <v>1</v>
      </c>
    </row>
    <row r="13" spans="1:6">
      <c r="A13" s="175"/>
      <c r="B13" s="212"/>
      <c r="C13" s="212"/>
      <c r="D13" s="19" t="s">
        <v>8</v>
      </c>
      <c r="E13" s="27"/>
      <c r="F13" s="131" t="s">
        <v>247</v>
      </c>
    </row>
    <row r="14" spans="1:6" ht="66.75" customHeight="1">
      <c r="A14" s="175"/>
      <c r="B14" s="211" t="s">
        <v>220</v>
      </c>
      <c r="C14" s="211" t="s">
        <v>10</v>
      </c>
      <c r="D14" s="17">
        <v>5</v>
      </c>
      <c r="E14" s="26">
        <f t="shared" ref="E14" si="7">IF(E15&gt;=80,5,IF(E15&gt;=70,4,IF(E15&gt;=60,3,IF(E15&gt;=50,2,IF(E15&lt;50,1)))))</f>
        <v>1</v>
      </c>
    </row>
    <row r="15" spans="1:6">
      <c r="A15" s="175"/>
      <c r="B15" s="212"/>
      <c r="C15" s="212"/>
      <c r="D15" s="19" t="s">
        <v>8</v>
      </c>
      <c r="E15" s="27"/>
      <c r="F15" s="131" t="s">
        <v>247</v>
      </c>
    </row>
    <row r="16" spans="1:6" ht="65.25">
      <c r="A16" s="176"/>
      <c r="B16" s="28" t="s">
        <v>219</v>
      </c>
      <c r="C16" s="22"/>
      <c r="D16" s="17">
        <v>5</v>
      </c>
      <c r="E16" s="27"/>
      <c r="F16" s="131" t="s">
        <v>249</v>
      </c>
    </row>
    <row r="17" spans="1:6">
      <c r="A17" s="174">
        <v>3</v>
      </c>
      <c r="B17" s="21" t="s">
        <v>11</v>
      </c>
      <c r="C17" s="22"/>
      <c r="D17" s="15">
        <v>1.5</v>
      </c>
      <c r="E17" s="23">
        <f>E18*1.5/10</f>
        <v>0.3</v>
      </c>
    </row>
    <row r="18" spans="1:6">
      <c r="A18" s="175"/>
      <c r="B18" s="24" t="s">
        <v>2</v>
      </c>
      <c r="C18" s="22"/>
      <c r="D18" s="17">
        <v>10</v>
      </c>
      <c r="E18" s="25">
        <f>E19+E21</f>
        <v>2</v>
      </c>
    </row>
    <row r="19" spans="1:6" ht="65.25" customHeight="1">
      <c r="A19" s="175"/>
      <c r="B19" s="205" t="s">
        <v>218</v>
      </c>
      <c r="C19" s="183" t="s">
        <v>10</v>
      </c>
      <c r="D19" s="17">
        <v>5</v>
      </c>
      <c r="E19" s="26">
        <f>IF(E20&gt;=80,5,IF(E20&gt;=70,4,IF(E20&gt;=60,3,IF(E20&gt;=50,2,IF(E20&lt;50,1)))))</f>
        <v>1</v>
      </c>
    </row>
    <row r="20" spans="1:6">
      <c r="A20" s="175"/>
      <c r="B20" s="206"/>
      <c r="C20" s="184"/>
      <c r="D20" s="19" t="s">
        <v>8</v>
      </c>
      <c r="E20" s="27"/>
      <c r="F20" s="131" t="s">
        <v>247</v>
      </c>
    </row>
    <row r="21" spans="1:6" ht="64.5" customHeight="1">
      <c r="A21" s="175"/>
      <c r="B21" s="205" t="s">
        <v>217</v>
      </c>
      <c r="C21" s="183" t="s">
        <v>10</v>
      </c>
      <c r="D21" s="17">
        <v>5</v>
      </c>
      <c r="E21" s="26">
        <f>IF(E22&gt;=68,5,IF(E22&gt;=66,4,IF(E22&gt;=64,3,IF(E22&gt;=62,2,IF(E22&lt;62,1)))))</f>
        <v>1</v>
      </c>
    </row>
    <row r="22" spans="1:6">
      <c r="A22" s="176"/>
      <c r="B22" s="206"/>
      <c r="C22" s="184"/>
      <c r="D22" s="19" t="s">
        <v>8</v>
      </c>
      <c r="E22" s="27"/>
      <c r="F22" s="131" t="s">
        <v>247</v>
      </c>
    </row>
    <row r="23" spans="1:6">
      <c r="A23" s="174">
        <v>4</v>
      </c>
      <c r="B23" s="29" t="s">
        <v>12</v>
      </c>
      <c r="C23" s="30"/>
      <c r="D23" s="31">
        <v>3</v>
      </c>
      <c r="E23" s="23">
        <f t="shared" ref="E23" si="8">E24*3/5</f>
        <v>0</v>
      </c>
    </row>
    <row r="24" spans="1:6" ht="84.75" customHeight="1">
      <c r="A24" s="175"/>
      <c r="B24" s="191" t="s">
        <v>216</v>
      </c>
      <c r="C24" s="197" t="s">
        <v>13</v>
      </c>
      <c r="D24" s="32">
        <v>5</v>
      </c>
      <c r="E24" s="26">
        <f t="shared" ref="E24" si="9">IF(E25&gt;=80,5,IF(E25&gt;=70,4,IF(E25&gt;=60,3,IF(E25&gt;=50,2,IF(E25&gt;=40,1,IF(E25&lt;40,0))))))</f>
        <v>0</v>
      </c>
    </row>
    <row r="25" spans="1:6">
      <c r="A25" s="175"/>
      <c r="B25" s="190"/>
      <c r="C25" s="198"/>
      <c r="D25" s="19" t="s">
        <v>8</v>
      </c>
      <c r="E25" s="27"/>
      <c r="F25" s="131" t="s">
        <v>247</v>
      </c>
    </row>
    <row r="26" spans="1:6">
      <c r="A26" s="175"/>
      <c r="B26" s="33" t="s">
        <v>14</v>
      </c>
      <c r="C26" s="34"/>
      <c r="D26" s="32">
        <v>100</v>
      </c>
      <c r="E26" s="35"/>
    </row>
    <row r="27" spans="1:6">
      <c r="A27" s="175"/>
      <c r="B27" s="33" t="s">
        <v>15</v>
      </c>
      <c r="C27" s="199" t="s">
        <v>16</v>
      </c>
      <c r="D27" s="36"/>
      <c r="E27" s="35"/>
    </row>
    <row r="28" spans="1:6">
      <c r="A28" s="175"/>
      <c r="B28" s="37" t="s">
        <v>17</v>
      </c>
      <c r="C28" s="200"/>
      <c r="D28" s="38">
        <v>2</v>
      </c>
      <c r="E28" s="35"/>
    </row>
    <row r="29" spans="1:6">
      <c r="A29" s="175"/>
      <c r="B29" s="37" t="s">
        <v>18</v>
      </c>
      <c r="C29" s="201"/>
      <c r="D29" s="38">
        <v>8</v>
      </c>
      <c r="E29" s="35"/>
    </row>
    <row r="30" spans="1:6">
      <c r="A30" s="175"/>
      <c r="B30" s="33" t="s">
        <v>19</v>
      </c>
      <c r="C30" s="199" t="s">
        <v>16</v>
      </c>
      <c r="D30" s="38"/>
      <c r="E30" s="35"/>
    </row>
    <row r="31" spans="1:6">
      <c r="A31" s="175"/>
      <c r="B31" s="37" t="s">
        <v>20</v>
      </c>
      <c r="C31" s="200"/>
      <c r="D31" s="38">
        <v>10</v>
      </c>
      <c r="E31" s="35"/>
    </row>
    <row r="32" spans="1:6">
      <c r="A32" s="175"/>
      <c r="B32" s="37" t="s">
        <v>21</v>
      </c>
      <c r="C32" s="200"/>
      <c r="D32" s="38">
        <v>10</v>
      </c>
      <c r="E32" s="35"/>
    </row>
    <row r="33" spans="1:6">
      <c r="A33" s="175"/>
      <c r="B33" s="37" t="s">
        <v>22</v>
      </c>
      <c r="C33" s="201"/>
      <c r="D33" s="39">
        <v>10</v>
      </c>
      <c r="E33" s="35"/>
    </row>
    <row r="34" spans="1:6" ht="65.25">
      <c r="A34" s="175"/>
      <c r="B34" s="33" t="s">
        <v>23</v>
      </c>
      <c r="C34" s="197" t="s">
        <v>24</v>
      </c>
      <c r="D34" s="38"/>
      <c r="E34" s="35"/>
    </row>
    <row r="35" spans="1:6" ht="43.5">
      <c r="A35" s="175"/>
      <c r="B35" s="37" t="s">
        <v>25</v>
      </c>
      <c r="C35" s="202"/>
      <c r="D35" s="38">
        <v>5</v>
      </c>
      <c r="E35" s="35"/>
    </row>
    <row r="36" spans="1:6">
      <c r="A36" s="175"/>
      <c r="B36" s="37" t="s">
        <v>26</v>
      </c>
      <c r="C36" s="198"/>
      <c r="D36" s="38">
        <v>5</v>
      </c>
      <c r="E36" s="35"/>
    </row>
    <row r="37" spans="1:6">
      <c r="A37" s="175"/>
      <c r="B37" s="33" t="s">
        <v>27</v>
      </c>
      <c r="C37" s="197" t="s">
        <v>16</v>
      </c>
      <c r="D37" s="38"/>
      <c r="E37" s="35"/>
    </row>
    <row r="38" spans="1:6">
      <c r="A38" s="175"/>
      <c r="B38" s="37" t="s">
        <v>28</v>
      </c>
      <c r="C38" s="202"/>
      <c r="D38" s="38">
        <v>10</v>
      </c>
      <c r="E38" s="35"/>
    </row>
    <row r="39" spans="1:6">
      <c r="A39" s="175"/>
      <c r="B39" s="37" t="s">
        <v>29</v>
      </c>
      <c r="C39" s="202"/>
      <c r="D39" s="38">
        <v>10</v>
      </c>
      <c r="E39" s="35"/>
    </row>
    <row r="40" spans="1:6" ht="26.25" customHeight="1">
      <c r="A40" s="175"/>
      <c r="B40" s="37" t="s">
        <v>30</v>
      </c>
      <c r="C40" s="198"/>
      <c r="D40" s="38">
        <v>10</v>
      </c>
      <c r="E40" s="35"/>
    </row>
    <row r="41" spans="1:6">
      <c r="A41" s="175"/>
      <c r="B41" s="33" t="s">
        <v>31</v>
      </c>
      <c r="C41" s="197" t="s">
        <v>16</v>
      </c>
      <c r="D41" s="38"/>
      <c r="E41" s="35"/>
    </row>
    <row r="42" spans="1:6">
      <c r="A42" s="175"/>
      <c r="B42" s="37" t="s">
        <v>32</v>
      </c>
      <c r="C42" s="202"/>
      <c r="D42" s="38">
        <v>10</v>
      </c>
      <c r="E42" s="35"/>
    </row>
    <row r="43" spans="1:6">
      <c r="A43" s="176"/>
      <c r="B43" s="37" t="s">
        <v>33</v>
      </c>
      <c r="C43" s="198"/>
      <c r="D43" s="38">
        <v>10</v>
      </c>
      <c r="E43" s="35"/>
    </row>
    <row r="44" spans="1:6">
      <c r="A44" s="174">
        <v>5</v>
      </c>
      <c r="B44" s="40" t="s">
        <v>34</v>
      </c>
      <c r="C44" s="41"/>
      <c r="D44" s="42">
        <v>4</v>
      </c>
      <c r="E44" s="23">
        <f t="shared" ref="E44" si="10">E45*4/5</f>
        <v>0.4</v>
      </c>
    </row>
    <row r="45" spans="1:6">
      <c r="A45" s="175"/>
      <c r="B45" s="43" t="s">
        <v>2</v>
      </c>
      <c r="C45" s="41"/>
      <c r="D45" s="44">
        <v>5</v>
      </c>
      <c r="E45" s="25">
        <f t="shared" ref="E45" si="11">E46+E47+E48+E49+E50+E51+E52+E53+E54+E55+E57+E59+E60</f>
        <v>0.5</v>
      </c>
    </row>
    <row r="46" spans="1:6" s="47" customFormat="1" ht="43.5">
      <c r="A46" s="175"/>
      <c r="B46" s="45" t="s">
        <v>35</v>
      </c>
      <c r="C46" s="46" t="s">
        <v>36</v>
      </c>
      <c r="D46" s="38">
        <v>0.5</v>
      </c>
      <c r="E46" s="27"/>
      <c r="F46" s="131" t="s">
        <v>248</v>
      </c>
    </row>
    <row r="47" spans="1:6" s="47" customFormat="1">
      <c r="A47" s="175"/>
      <c r="B47" s="45" t="s">
        <v>37</v>
      </c>
      <c r="C47" s="48" t="s">
        <v>38</v>
      </c>
      <c r="D47" s="38">
        <v>0.5</v>
      </c>
      <c r="E47" s="27"/>
      <c r="F47" s="131" t="s">
        <v>248</v>
      </c>
    </row>
    <row r="48" spans="1:6" s="47" customFormat="1" ht="43.5" customHeight="1">
      <c r="A48" s="175"/>
      <c r="B48" s="45" t="s">
        <v>39</v>
      </c>
      <c r="C48" s="49"/>
      <c r="D48" s="38">
        <v>0.4</v>
      </c>
      <c r="E48" s="27"/>
      <c r="F48" s="131" t="s">
        <v>248</v>
      </c>
    </row>
    <row r="49" spans="1:6" s="47" customFormat="1">
      <c r="A49" s="175"/>
      <c r="B49" s="45" t="s">
        <v>40</v>
      </c>
      <c r="C49" s="48" t="s">
        <v>41</v>
      </c>
      <c r="D49" s="38">
        <v>0.4</v>
      </c>
      <c r="E49" s="27"/>
      <c r="F49" s="131" t="s">
        <v>248</v>
      </c>
    </row>
    <row r="50" spans="1:6" s="47" customFormat="1" ht="65.25">
      <c r="A50" s="175"/>
      <c r="B50" s="45" t="s">
        <v>42</v>
      </c>
      <c r="C50" s="48" t="s">
        <v>43</v>
      </c>
      <c r="D50" s="38">
        <v>0.2</v>
      </c>
      <c r="E50" s="27"/>
      <c r="F50" s="131" t="s">
        <v>248</v>
      </c>
    </row>
    <row r="51" spans="1:6" s="47" customFormat="1" ht="43.5">
      <c r="A51" s="175"/>
      <c r="B51" s="45" t="s">
        <v>44</v>
      </c>
      <c r="C51" s="46" t="s">
        <v>45</v>
      </c>
      <c r="D51" s="38">
        <v>0.25</v>
      </c>
      <c r="E51" s="27"/>
      <c r="F51" s="131" t="s">
        <v>248</v>
      </c>
    </row>
    <row r="52" spans="1:6" s="47" customFormat="1">
      <c r="A52" s="175"/>
      <c r="B52" s="45" t="s">
        <v>46</v>
      </c>
      <c r="C52" s="41"/>
      <c r="D52" s="38">
        <v>0.25</v>
      </c>
      <c r="E52" s="27"/>
      <c r="F52" s="131" t="s">
        <v>248</v>
      </c>
    </row>
    <row r="53" spans="1:6" s="47" customFormat="1">
      <c r="A53" s="175"/>
      <c r="B53" s="45" t="s">
        <v>47</v>
      </c>
      <c r="C53" s="41"/>
      <c r="D53" s="38">
        <v>0.25</v>
      </c>
      <c r="E53" s="27"/>
      <c r="F53" s="131" t="s">
        <v>248</v>
      </c>
    </row>
    <row r="54" spans="1:6" s="47" customFormat="1">
      <c r="A54" s="175"/>
      <c r="B54" s="45" t="s">
        <v>48</v>
      </c>
      <c r="C54" s="41"/>
      <c r="D54" s="38">
        <v>0.25</v>
      </c>
      <c r="E54" s="27"/>
      <c r="F54" s="131" t="s">
        <v>248</v>
      </c>
    </row>
    <row r="55" spans="1:6" s="47" customFormat="1" ht="64.5" customHeight="1">
      <c r="A55" s="175"/>
      <c r="B55" s="196" t="s">
        <v>215</v>
      </c>
      <c r="C55" s="203"/>
      <c r="D55" s="50">
        <v>0.75</v>
      </c>
      <c r="E55" s="26">
        <f t="shared" ref="E55" si="12">IF(E56&gt;=85,0.75,IF(E56&gt;=84,0.6,IF(E56&gt;=83,0.45,IF(E56&gt;=82,0.3,IF(E56&lt;82,0.25)))))</f>
        <v>0.25</v>
      </c>
      <c r="F55" s="133"/>
    </row>
    <row r="56" spans="1:6" s="47" customFormat="1">
      <c r="A56" s="175"/>
      <c r="B56" s="195"/>
      <c r="C56" s="204"/>
      <c r="D56" s="19" t="s">
        <v>8</v>
      </c>
      <c r="E56" s="27"/>
      <c r="F56" s="131" t="s">
        <v>247</v>
      </c>
    </row>
    <row r="57" spans="1:6" s="47" customFormat="1" ht="64.5" customHeight="1">
      <c r="A57" s="175"/>
      <c r="B57" s="196" t="s">
        <v>214</v>
      </c>
      <c r="C57" s="203"/>
      <c r="D57" s="50">
        <v>0.25</v>
      </c>
      <c r="E57" s="26">
        <f t="shared" ref="E57" si="13">IF(E58&gt;=6.51,0.05,IF(E58&gt;=6.01,0.1,IF(E58&gt;=5.51,0.15,IF(E58&gt;=5.01,0.2,IF(E58&lt;5.01,0.25)))))</f>
        <v>0.25</v>
      </c>
      <c r="F57" s="133"/>
    </row>
    <row r="58" spans="1:6" s="47" customFormat="1">
      <c r="A58" s="175"/>
      <c r="B58" s="195"/>
      <c r="C58" s="204"/>
      <c r="D58" s="19" t="s">
        <v>8</v>
      </c>
      <c r="E58" s="27"/>
      <c r="F58" s="131" t="s">
        <v>247</v>
      </c>
    </row>
    <row r="59" spans="1:6" s="47" customFormat="1">
      <c r="A59" s="175"/>
      <c r="B59" s="45" t="s">
        <v>49</v>
      </c>
      <c r="C59" s="51" t="s">
        <v>50</v>
      </c>
      <c r="D59" s="50">
        <v>0.5</v>
      </c>
      <c r="E59" s="27"/>
      <c r="F59" s="131" t="s">
        <v>248</v>
      </c>
    </row>
    <row r="60" spans="1:6" s="47" customFormat="1">
      <c r="A60" s="176"/>
      <c r="B60" s="45" t="s">
        <v>51</v>
      </c>
      <c r="C60" s="41"/>
      <c r="D60" s="50">
        <v>0.5</v>
      </c>
      <c r="E60" s="27"/>
      <c r="F60" s="131" t="s">
        <v>248</v>
      </c>
    </row>
    <row r="61" spans="1:6" ht="43.5">
      <c r="A61" s="174">
        <v>6</v>
      </c>
      <c r="B61" s="40" t="s">
        <v>52</v>
      </c>
      <c r="C61" s="45"/>
      <c r="D61" s="52">
        <v>3</v>
      </c>
      <c r="E61" s="23">
        <f t="shared" ref="E61" si="14">E62*3/100</f>
        <v>0</v>
      </c>
    </row>
    <row r="62" spans="1:6">
      <c r="A62" s="175"/>
      <c r="B62" s="43" t="s">
        <v>2</v>
      </c>
      <c r="C62" s="45"/>
      <c r="D62" s="53">
        <v>100</v>
      </c>
      <c r="E62" s="25">
        <f t="shared" ref="E62" si="15">E63+E66+E70+E74+E78</f>
        <v>0</v>
      </c>
    </row>
    <row r="63" spans="1:6" s="47" customFormat="1">
      <c r="A63" s="175"/>
      <c r="B63" s="43" t="s">
        <v>53</v>
      </c>
      <c r="C63" s="45"/>
      <c r="D63" s="53">
        <v>10</v>
      </c>
      <c r="E63" s="54">
        <f t="shared" ref="E63" si="16">E64+E65</f>
        <v>0</v>
      </c>
      <c r="F63" s="133"/>
    </row>
    <row r="64" spans="1:6" s="47" customFormat="1" ht="43.5">
      <c r="A64" s="175"/>
      <c r="B64" s="45" t="s">
        <v>54</v>
      </c>
      <c r="C64" s="45" t="s">
        <v>55</v>
      </c>
      <c r="D64" s="55">
        <v>5</v>
      </c>
      <c r="E64" s="27"/>
      <c r="F64" s="131" t="s">
        <v>248</v>
      </c>
    </row>
    <row r="65" spans="1:6" s="47" customFormat="1" ht="43.5">
      <c r="A65" s="175"/>
      <c r="B65" s="45" t="s">
        <v>56</v>
      </c>
      <c r="C65" s="45" t="s">
        <v>57</v>
      </c>
      <c r="D65" s="55">
        <v>5</v>
      </c>
      <c r="E65" s="27"/>
      <c r="F65" s="131" t="s">
        <v>248</v>
      </c>
    </row>
    <row r="66" spans="1:6" s="47" customFormat="1" ht="22.5" customHeight="1">
      <c r="A66" s="175"/>
      <c r="B66" s="43" t="s">
        <v>58</v>
      </c>
      <c r="C66" s="45"/>
      <c r="D66" s="53">
        <v>15</v>
      </c>
      <c r="E66" s="54">
        <f t="shared" ref="E66" si="17">E67+E68+E69</f>
        <v>0</v>
      </c>
      <c r="F66" s="133"/>
    </row>
    <row r="67" spans="1:6" s="47" customFormat="1" ht="28.5" customHeight="1">
      <c r="A67" s="175"/>
      <c r="B67" s="45" t="s">
        <v>59</v>
      </c>
      <c r="C67" s="45" t="s">
        <v>60</v>
      </c>
      <c r="D67" s="55">
        <v>5</v>
      </c>
      <c r="E67" s="27"/>
      <c r="F67" s="131" t="s">
        <v>248</v>
      </c>
    </row>
    <row r="68" spans="1:6" s="47" customFormat="1" ht="48.75" customHeight="1">
      <c r="A68" s="175"/>
      <c r="B68" s="45" t="s">
        <v>61</v>
      </c>
      <c r="C68" s="45" t="s">
        <v>62</v>
      </c>
      <c r="D68" s="55">
        <v>5</v>
      </c>
      <c r="E68" s="27"/>
      <c r="F68" s="131" t="s">
        <v>248</v>
      </c>
    </row>
    <row r="69" spans="1:6" s="47" customFormat="1">
      <c r="A69" s="175"/>
      <c r="B69" s="45" t="s">
        <v>63</v>
      </c>
      <c r="C69" s="45" t="s">
        <v>64</v>
      </c>
      <c r="D69" s="55">
        <v>5</v>
      </c>
      <c r="E69" s="27"/>
      <c r="F69" s="131" t="s">
        <v>248</v>
      </c>
    </row>
    <row r="70" spans="1:6" s="47" customFormat="1">
      <c r="A70" s="175"/>
      <c r="B70" s="43" t="s">
        <v>65</v>
      </c>
      <c r="C70" s="45"/>
      <c r="D70" s="53">
        <v>20</v>
      </c>
      <c r="E70" s="54">
        <f t="shared" ref="E70" si="18">E71+E72+E73</f>
        <v>0</v>
      </c>
      <c r="F70" s="133"/>
    </row>
    <row r="71" spans="1:6" s="47" customFormat="1">
      <c r="A71" s="175"/>
      <c r="B71" s="45" t="s">
        <v>66</v>
      </c>
      <c r="C71" s="45" t="s">
        <v>67</v>
      </c>
      <c r="D71" s="55">
        <v>5</v>
      </c>
      <c r="E71" s="27"/>
      <c r="F71" s="131" t="s">
        <v>248</v>
      </c>
    </row>
    <row r="72" spans="1:6" s="47" customFormat="1" ht="98.25" customHeight="1">
      <c r="A72" s="175"/>
      <c r="B72" s="45" t="s">
        <v>68</v>
      </c>
      <c r="C72" s="56" t="s">
        <v>69</v>
      </c>
      <c r="D72" s="55">
        <v>10</v>
      </c>
      <c r="E72" s="27"/>
      <c r="F72" s="131" t="s">
        <v>248</v>
      </c>
    </row>
    <row r="73" spans="1:6" s="47" customFormat="1">
      <c r="A73" s="175"/>
      <c r="B73" s="45" t="s">
        <v>70</v>
      </c>
      <c r="C73" s="45" t="s">
        <v>71</v>
      </c>
      <c r="D73" s="55">
        <v>5</v>
      </c>
      <c r="E73" s="27"/>
      <c r="F73" s="131" t="s">
        <v>248</v>
      </c>
    </row>
    <row r="74" spans="1:6" s="47" customFormat="1">
      <c r="A74" s="175"/>
      <c r="B74" s="43" t="s">
        <v>72</v>
      </c>
      <c r="C74" s="45"/>
      <c r="D74" s="53">
        <v>40</v>
      </c>
      <c r="E74" s="54">
        <f t="shared" ref="E74" si="19">E75+E76+E77</f>
        <v>0</v>
      </c>
      <c r="F74" s="133"/>
    </row>
    <row r="75" spans="1:6" s="47" customFormat="1">
      <c r="A75" s="175"/>
      <c r="B75" s="45" t="s">
        <v>73</v>
      </c>
      <c r="C75" s="45" t="s">
        <v>74</v>
      </c>
      <c r="D75" s="55">
        <v>10</v>
      </c>
      <c r="E75" s="27"/>
      <c r="F75" s="131" t="s">
        <v>248</v>
      </c>
    </row>
    <row r="76" spans="1:6" s="47" customFormat="1">
      <c r="A76" s="175"/>
      <c r="B76" s="45" t="s">
        <v>75</v>
      </c>
      <c r="C76" s="45" t="s">
        <v>76</v>
      </c>
      <c r="D76" s="55">
        <v>10</v>
      </c>
      <c r="E76" s="27"/>
      <c r="F76" s="131" t="s">
        <v>248</v>
      </c>
    </row>
    <row r="77" spans="1:6" s="47" customFormat="1" ht="68.25" customHeight="1">
      <c r="A77" s="175"/>
      <c r="B77" s="45" t="s">
        <v>77</v>
      </c>
      <c r="C77" s="45" t="s">
        <v>78</v>
      </c>
      <c r="D77" s="55">
        <v>20</v>
      </c>
      <c r="E77" s="27"/>
      <c r="F77" s="131" t="s">
        <v>248</v>
      </c>
    </row>
    <row r="78" spans="1:6" s="47" customFormat="1" ht="26.25" customHeight="1">
      <c r="A78" s="175"/>
      <c r="B78" s="45" t="s">
        <v>79</v>
      </c>
      <c r="C78" s="45"/>
      <c r="D78" s="53">
        <v>15</v>
      </c>
      <c r="E78" s="54">
        <f t="shared" ref="E78" si="20">E79+E80</f>
        <v>0</v>
      </c>
      <c r="F78" s="133"/>
    </row>
    <row r="79" spans="1:6" s="47" customFormat="1">
      <c r="A79" s="175"/>
      <c r="B79" s="57" t="s">
        <v>80</v>
      </c>
      <c r="C79" s="45" t="s">
        <v>81</v>
      </c>
      <c r="D79" s="55">
        <v>10</v>
      </c>
      <c r="E79" s="27"/>
      <c r="F79" s="131" t="s">
        <v>248</v>
      </c>
    </row>
    <row r="80" spans="1:6" s="47" customFormat="1">
      <c r="A80" s="176"/>
      <c r="B80" s="45" t="s">
        <v>82</v>
      </c>
      <c r="C80" s="45"/>
      <c r="D80" s="55">
        <v>5</v>
      </c>
      <c r="E80" s="27"/>
      <c r="F80" s="131" t="s">
        <v>248</v>
      </c>
    </row>
    <row r="81" spans="1:6" ht="24.75" customHeight="1">
      <c r="A81" s="174">
        <v>7</v>
      </c>
      <c r="B81" s="58" t="s">
        <v>83</v>
      </c>
      <c r="C81" s="45"/>
      <c r="D81" s="52">
        <v>2.5</v>
      </c>
      <c r="E81" s="23">
        <f t="shared" ref="E81" si="21">E82*2.5/3</f>
        <v>0</v>
      </c>
    </row>
    <row r="82" spans="1:6" ht="45" customHeight="1">
      <c r="A82" s="176"/>
      <c r="B82" s="129" t="s">
        <v>84</v>
      </c>
      <c r="C82" s="45" t="s">
        <v>252</v>
      </c>
      <c r="D82" s="55">
        <v>3</v>
      </c>
      <c r="E82" s="27"/>
      <c r="F82" s="131" t="s">
        <v>248</v>
      </c>
    </row>
    <row r="83" spans="1:6" ht="46.5" customHeight="1">
      <c r="A83" s="174">
        <v>8</v>
      </c>
      <c r="B83" s="58" t="s">
        <v>85</v>
      </c>
      <c r="C83" s="45"/>
      <c r="D83" s="52">
        <v>2.5</v>
      </c>
      <c r="E83" s="23">
        <f t="shared" ref="E83" si="22">E84*2.5/2</f>
        <v>0</v>
      </c>
    </row>
    <row r="84" spans="1:6" ht="37.5" customHeight="1">
      <c r="A84" s="175"/>
      <c r="B84" s="194" t="s">
        <v>86</v>
      </c>
      <c r="C84" s="196" t="s">
        <v>87</v>
      </c>
      <c r="D84" s="55">
        <v>2</v>
      </c>
      <c r="E84" s="26">
        <f t="shared" ref="E84" si="23">IF(E85&gt;=80,2,IF(E85&gt;=60,1,IF(E85&lt;60,0)))</f>
        <v>0</v>
      </c>
    </row>
    <row r="85" spans="1:6" ht="31.5" customHeight="1">
      <c r="A85" s="176"/>
      <c r="B85" s="195"/>
      <c r="C85" s="195"/>
      <c r="D85" s="19" t="s">
        <v>8</v>
      </c>
      <c r="E85" s="27"/>
      <c r="F85" s="131" t="s">
        <v>247</v>
      </c>
    </row>
    <row r="86" spans="1:6">
      <c r="A86" s="174">
        <v>9</v>
      </c>
      <c r="B86" s="59" t="s">
        <v>88</v>
      </c>
      <c r="C86" s="45"/>
      <c r="D86" s="52">
        <v>2.5</v>
      </c>
      <c r="E86" s="23">
        <f t="shared" ref="E86" si="24">E87*2.5/5</f>
        <v>0.5</v>
      </c>
    </row>
    <row r="87" spans="1:6" ht="83.25" customHeight="1">
      <c r="A87" s="175"/>
      <c r="B87" s="194" t="s">
        <v>89</v>
      </c>
      <c r="C87" s="196" t="s">
        <v>90</v>
      </c>
      <c r="D87" s="55">
        <v>5</v>
      </c>
      <c r="E87" s="26">
        <f t="shared" ref="E87" si="25">IF(E88&gt;=90,5,IF(E88&gt;=85,4,IF(E88&gt;=80,3,IF(E88&gt;=75,2,IF(E88&lt;75,1)))))</f>
        <v>1</v>
      </c>
    </row>
    <row r="88" spans="1:6">
      <c r="A88" s="176"/>
      <c r="B88" s="195"/>
      <c r="C88" s="195"/>
      <c r="D88" s="19" t="s">
        <v>8</v>
      </c>
      <c r="E88" s="27"/>
      <c r="F88" s="131" t="s">
        <v>247</v>
      </c>
    </row>
    <row r="89" spans="1:6">
      <c r="A89" s="174">
        <v>10</v>
      </c>
      <c r="B89" s="60" t="s">
        <v>91</v>
      </c>
      <c r="C89" s="61"/>
      <c r="D89" s="62">
        <v>2.5</v>
      </c>
      <c r="E89" s="16">
        <f t="shared" ref="E89" si="26">E90*2.5/5</f>
        <v>0</v>
      </c>
    </row>
    <row r="90" spans="1:6" ht="261">
      <c r="A90" s="175"/>
      <c r="B90" s="63" t="s">
        <v>92</v>
      </c>
      <c r="C90" s="64" t="s">
        <v>93</v>
      </c>
      <c r="D90" s="65">
        <v>5</v>
      </c>
      <c r="E90" s="20"/>
      <c r="F90" s="131" t="s">
        <v>248</v>
      </c>
    </row>
    <row r="91" spans="1:6">
      <c r="A91" s="174">
        <v>11</v>
      </c>
      <c r="B91" s="59" t="s">
        <v>94</v>
      </c>
      <c r="C91" s="45"/>
      <c r="D91" s="52">
        <v>4</v>
      </c>
      <c r="E91" s="16">
        <f t="shared" ref="E91" si="27">E92*4/5</f>
        <v>0.8</v>
      </c>
    </row>
    <row r="92" spans="1:6" ht="133.5" customHeight="1">
      <c r="A92" s="175"/>
      <c r="B92" s="45" t="s">
        <v>213</v>
      </c>
      <c r="C92" s="45" t="s">
        <v>95</v>
      </c>
      <c r="D92" s="55">
        <v>5</v>
      </c>
      <c r="E92" s="18">
        <f t="shared" ref="E92" si="28">IF(E93&gt;=81,5,IF(E93&gt;=61,4,IF(E93&gt;=41,3,IF(E93&gt;=21,2,IF(E93&lt;21,1)))))</f>
        <v>1</v>
      </c>
    </row>
    <row r="93" spans="1:6" ht="21" customHeight="1">
      <c r="A93" s="175"/>
      <c r="B93" s="43" t="s">
        <v>2</v>
      </c>
      <c r="C93" s="45"/>
      <c r="D93" s="53">
        <v>100</v>
      </c>
      <c r="E93" s="66">
        <f t="shared" ref="E93" si="29">E94+E95+E96+E97+E98+E99</f>
        <v>0</v>
      </c>
    </row>
    <row r="94" spans="1:6" ht="135" customHeight="1">
      <c r="A94" s="175"/>
      <c r="B94" s="45" t="s">
        <v>212</v>
      </c>
      <c r="C94" s="45" t="s">
        <v>96</v>
      </c>
      <c r="D94" s="55">
        <v>10</v>
      </c>
      <c r="E94" s="20"/>
      <c r="F94" s="131" t="s">
        <v>248</v>
      </c>
    </row>
    <row r="95" spans="1:6" ht="111.75" customHeight="1">
      <c r="A95" s="175"/>
      <c r="B95" s="45" t="s">
        <v>211</v>
      </c>
      <c r="C95" s="45" t="s">
        <v>97</v>
      </c>
      <c r="D95" s="55">
        <v>10</v>
      </c>
      <c r="E95" s="20"/>
      <c r="F95" s="131" t="s">
        <v>248</v>
      </c>
    </row>
    <row r="96" spans="1:6" ht="187.5">
      <c r="A96" s="175"/>
      <c r="B96" s="45" t="s">
        <v>210</v>
      </c>
      <c r="C96" s="56" t="s">
        <v>98</v>
      </c>
      <c r="D96" s="55">
        <v>20</v>
      </c>
      <c r="E96" s="20"/>
      <c r="F96" s="131" t="s">
        <v>248</v>
      </c>
    </row>
    <row r="97" spans="1:6" ht="129.75" customHeight="1">
      <c r="A97" s="175"/>
      <c r="B97" s="45" t="s">
        <v>209</v>
      </c>
      <c r="C97" s="45" t="s">
        <v>99</v>
      </c>
      <c r="D97" s="55">
        <v>10</v>
      </c>
      <c r="E97" s="20"/>
      <c r="F97" s="131" t="s">
        <v>248</v>
      </c>
    </row>
    <row r="98" spans="1:6" ht="87">
      <c r="A98" s="175"/>
      <c r="B98" s="45" t="s">
        <v>208</v>
      </c>
      <c r="C98" s="45" t="s">
        <v>100</v>
      </c>
      <c r="D98" s="55">
        <v>10</v>
      </c>
      <c r="E98" s="20"/>
      <c r="F98" s="131" t="s">
        <v>245</v>
      </c>
    </row>
    <row r="99" spans="1:6" ht="113.25" customHeight="1">
      <c r="A99" s="176"/>
      <c r="B99" s="45" t="s">
        <v>207</v>
      </c>
      <c r="C99" s="45"/>
      <c r="D99" s="55">
        <v>40</v>
      </c>
      <c r="E99" s="20"/>
      <c r="F99" s="131" t="s">
        <v>248</v>
      </c>
    </row>
    <row r="100" spans="1:6">
      <c r="A100" s="174">
        <v>12</v>
      </c>
      <c r="B100" s="67" t="s">
        <v>101</v>
      </c>
      <c r="C100" s="22"/>
      <c r="D100" s="68">
        <v>2.5</v>
      </c>
      <c r="E100" s="23">
        <f>E101*2.5/5</f>
        <v>2.5</v>
      </c>
    </row>
    <row r="101" spans="1:6" ht="66" customHeight="1">
      <c r="A101" s="175"/>
      <c r="B101" s="191" t="s">
        <v>206</v>
      </c>
      <c r="C101" s="192"/>
      <c r="D101" s="17">
        <v>5</v>
      </c>
      <c r="E101" s="26">
        <f>IF(E102&gt;=30,1,IF(E102&gt;=27,2,IF(E102&gt;=24,3,IF(E102&gt;=20,4,IF(E102&lt;20,5)))))</f>
        <v>5</v>
      </c>
    </row>
    <row r="102" spans="1:6">
      <c r="A102" s="176"/>
      <c r="B102" s="190"/>
      <c r="C102" s="193"/>
      <c r="D102" s="19" t="s">
        <v>8</v>
      </c>
      <c r="E102" s="27"/>
      <c r="F102" s="131" t="s">
        <v>247</v>
      </c>
    </row>
    <row r="103" spans="1:6">
      <c r="A103" s="174">
        <v>13</v>
      </c>
      <c r="B103" s="21" t="s">
        <v>102</v>
      </c>
      <c r="C103" s="22"/>
      <c r="D103" s="15">
        <v>2</v>
      </c>
      <c r="E103" s="16">
        <f t="shared" ref="E103" si="30">E104*2/1</f>
        <v>0</v>
      </c>
    </row>
    <row r="104" spans="1:6" ht="43.5" customHeight="1">
      <c r="A104" s="175"/>
      <c r="B104" s="189" t="s">
        <v>103</v>
      </c>
      <c r="C104" s="183" t="s">
        <v>10</v>
      </c>
      <c r="D104" s="17">
        <v>1</v>
      </c>
      <c r="E104" s="18">
        <f t="shared" ref="E104" si="31">IF(E105&gt;=40,1,IF(E105&gt;=35,0.5,IF(E105&lt;35,0)))</f>
        <v>0</v>
      </c>
    </row>
    <row r="105" spans="1:6">
      <c r="A105" s="176"/>
      <c r="B105" s="190"/>
      <c r="C105" s="184"/>
      <c r="D105" s="19" t="s">
        <v>8</v>
      </c>
      <c r="E105" s="20"/>
      <c r="F105" s="131" t="s">
        <v>247</v>
      </c>
    </row>
    <row r="106" spans="1:6">
      <c r="A106" s="174">
        <v>14</v>
      </c>
      <c r="B106" s="21" t="s">
        <v>104</v>
      </c>
      <c r="C106" s="22"/>
      <c r="D106" s="15">
        <v>2</v>
      </c>
      <c r="E106" s="16">
        <f t="shared" ref="E106" si="32">E107*2/1</f>
        <v>0</v>
      </c>
    </row>
    <row r="107" spans="1:6" ht="44.25" customHeight="1">
      <c r="A107" s="175"/>
      <c r="B107" s="189" t="s">
        <v>105</v>
      </c>
      <c r="C107" s="183" t="s">
        <v>10</v>
      </c>
      <c r="D107" s="17">
        <v>1</v>
      </c>
      <c r="E107" s="18">
        <f t="shared" ref="E107" si="33">IF(E108&gt;=50,1,IF(E108&gt;=45,0.5,IF(E108&lt;45,0)))</f>
        <v>0</v>
      </c>
    </row>
    <row r="108" spans="1:6">
      <c r="A108" s="176"/>
      <c r="B108" s="190"/>
      <c r="C108" s="184"/>
      <c r="D108" s="19" t="s">
        <v>8</v>
      </c>
      <c r="E108" s="20"/>
      <c r="F108" s="131" t="s">
        <v>247</v>
      </c>
    </row>
    <row r="109" spans="1:6" ht="43.5">
      <c r="A109" s="174">
        <v>15</v>
      </c>
      <c r="B109" s="21" t="s">
        <v>106</v>
      </c>
      <c r="C109" s="22"/>
      <c r="D109" s="15">
        <v>1.5</v>
      </c>
      <c r="E109" s="16">
        <f t="shared" ref="E109" si="34">E110*1.5/1</f>
        <v>0</v>
      </c>
    </row>
    <row r="110" spans="1:6" ht="42" customHeight="1">
      <c r="A110" s="175"/>
      <c r="B110" s="189" t="s">
        <v>107</v>
      </c>
      <c r="C110" s="183" t="s">
        <v>10</v>
      </c>
      <c r="D110" s="17">
        <v>1</v>
      </c>
      <c r="E110" s="18">
        <f t="shared" ref="E110" si="35">IF(E111&gt;=85,1,IF(E111&gt;=80,0.5,IF(E111&lt;80,0)))</f>
        <v>0</v>
      </c>
    </row>
    <row r="111" spans="1:6">
      <c r="A111" s="176"/>
      <c r="B111" s="190"/>
      <c r="C111" s="184"/>
      <c r="D111" s="19" t="s">
        <v>8</v>
      </c>
      <c r="E111" s="20"/>
      <c r="F111" s="131" t="s">
        <v>247</v>
      </c>
    </row>
    <row r="112" spans="1:6">
      <c r="A112" s="174">
        <v>16</v>
      </c>
      <c r="B112" s="21" t="s">
        <v>108</v>
      </c>
      <c r="C112" s="22"/>
      <c r="D112" s="15">
        <v>2</v>
      </c>
      <c r="E112" s="16">
        <f t="shared" ref="E112" si="36">E113*2/1</f>
        <v>0</v>
      </c>
    </row>
    <row r="113" spans="1:6" ht="44.25" customHeight="1">
      <c r="A113" s="175"/>
      <c r="B113" s="189" t="s">
        <v>109</v>
      </c>
      <c r="C113" s="183" t="s">
        <v>10</v>
      </c>
      <c r="D113" s="17">
        <v>1</v>
      </c>
      <c r="E113" s="18">
        <f t="shared" ref="E113" si="37">IF(E114&gt;=66,1,IF(E114&gt;=64,0.5,IF(E114&lt;64,0)))</f>
        <v>0</v>
      </c>
    </row>
    <row r="114" spans="1:6">
      <c r="A114" s="176"/>
      <c r="B114" s="190"/>
      <c r="C114" s="184"/>
      <c r="D114" s="19" t="s">
        <v>8</v>
      </c>
      <c r="E114" s="20"/>
      <c r="F114" s="131" t="s">
        <v>247</v>
      </c>
    </row>
    <row r="115" spans="1:6">
      <c r="A115" s="174">
        <v>17</v>
      </c>
      <c r="B115" s="21" t="s">
        <v>110</v>
      </c>
      <c r="C115" s="22"/>
      <c r="D115" s="15">
        <v>1.5</v>
      </c>
      <c r="E115" s="16">
        <f t="shared" ref="E115" si="38">E116*1.5/1</f>
        <v>0</v>
      </c>
    </row>
    <row r="116" spans="1:6" ht="21.75" customHeight="1">
      <c r="A116" s="175"/>
      <c r="B116" s="189" t="s">
        <v>111</v>
      </c>
      <c r="C116" s="183" t="s">
        <v>10</v>
      </c>
      <c r="D116" s="17">
        <v>1</v>
      </c>
      <c r="E116" s="18">
        <f t="shared" ref="E116" si="39">IF(E117&gt;=52,1,IF(E117&lt;52,0))</f>
        <v>0</v>
      </c>
    </row>
    <row r="117" spans="1:6">
      <c r="A117" s="176"/>
      <c r="B117" s="190"/>
      <c r="C117" s="184"/>
      <c r="D117" s="19" t="s">
        <v>8</v>
      </c>
      <c r="E117" s="20"/>
      <c r="F117" s="131" t="s">
        <v>247</v>
      </c>
    </row>
    <row r="118" spans="1:6" ht="43.5">
      <c r="A118" s="70">
        <v>18</v>
      </c>
      <c r="B118" s="58" t="s">
        <v>112</v>
      </c>
      <c r="C118" s="45"/>
      <c r="D118" s="52">
        <v>3</v>
      </c>
      <c r="E118" s="23">
        <f t="shared" ref="E118" si="40">E119*3/5</f>
        <v>0</v>
      </c>
    </row>
    <row r="119" spans="1:6" ht="130.5">
      <c r="A119" s="70"/>
      <c r="B119" s="45" t="s">
        <v>113</v>
      </c>
      <c r="C119" s="45" t="s">
        <v>114</v>
      </c>
      <c r="D119" s="55">
        <v>5</v>
      </c>
      <c r="E119" s="27"/>
      <c r="F119" s="131" t="s">
        <v>248</v>
      </c>
    </row>
    <row r="120" spans="1:6">
      <c r="A120" s="71">
        <v>19</v>
      </c>
      <c r="B120" s="58" t="s">
        <v>115</v>
      </c>
      <c r="C120" s="45"/>
      <c r="D120" s="52">
        <v>3.5</v>
      </c>
      <c r="E120" s="23">
        <f t="shared" ref="E120" si="41">E121*3.5/3</f>
        <v>0</v>
      </c>
    </row>
    <row r="121" spans="1:6" ht="217.5">
      <c r="A121" s="71"/>
      <c r="B121" s="45" t="s">
        <v>116</v>
      </c>
      <c r="C121" s="45" t="s">
        <v>117</v>
      </c>
      <c r="D121" s="55">
        <v>3</v>
      </c>
      <c r="E121" s="27"/>
      <c r="F121" s="131" t="s">
        <v>248</v>
      </c>
    </row>
    <row r="122" spans="1:6" ht="68.25" customHeight="1">
      <c r="A122" s="174">
        <v>20</v>
      </c>
      <c r="B122" s="72" t="s">
        <v>118</v>
      </c>
      <c r="C122" s="73"/>
      <c r="D122" s="15">
        <v>2</v>
      </c>
      <c r="E122" s="23">
        <f t="shared" ref="E122" si="42">E123*2/46</f>
        <v>0</v>
      </c>
    </row>
    <row r="123" spans="1:6" s="47" customFormat="1">
      <c r="A123" s="175"/>
      <c r="B123" s="74" t="s">
        <v>119</v>
      </c>
      <c r="C123" s="75"/>
      <c r="D123" s="76">
        <v>46</v>
      </c>
      <c r="E123" s="54">
        <f t="shared" ref="E123" si="43">E124+E128+E132+E137+E138+E139+E142</f>
        <v>0</v>
      </c>
      <c r="F123" s="133"/>
    </row>
    <row r="124" spans="1:6" s="47" customFormat="1">
      <c r="A124" s="175"/>
      <c r="B124" s="74" t="s">
        <v>120</v>
      </c>
      <c r="C124" s="75"/>
      <c r="D124" s="77">
        <v>4</v>
      </c>
      <c r="E124" s="54">
        <f t="shared" ref="E124" si="44">E125+E126+E127</f>
        <v>0</v>
      </c>
      <c r="F124" s="133"/>
    </row>
    <row r="125" spans="1:6" s="47" customFormat="1">
      <c r="A125" s="175"/>
      <c r="B125" s="78" t="s">
        <v>121</v>
      </c>
      <c r="C125" s="75" t="s">
        <v>122</v>
      </c>
      <c r="D125" s="77">
        <v>1</v>
      </c>
      <c r="E125" s="27"/>
      <c r="F125" s="131" t="s">
        <v>248</v>
      </c>
    </row>
    <row r="126" spans="1:6" s="47" customFormat="1" ht="43.5">
      <c r="A126" s="175"/>
      <c r="B126" s="78" t="s">
        <v>123</v>
      </c>
      <c r="C126" s="78" t="s">
        <v>124</v>
      </c>
      <c r="D126" s="79">
        <v>2</v>
      </c>
      <c r="E126" s="27"/>
      <c r="F126" s="131" t="s">
        <v>248</v>
      </c>
    </row>
    <row r="127" spans="1:6" s="47" customFormat="1">
      <c r="A127" s="175"/>
      <c r="B127" s="78" t="s">
        <v>125</v>
      </c>
      <c r="C127" s="75" t="s">
        <v>126</v>
      </c>
      <c r="D127" s="79">
        <v>1</v>
      </c>
      <c r="E127" s="27"/>
      <c r="F127" s="131" t="s">
        <v>248</v>
      </c>
    </row>
    <row r="128" spans="1:6" s="47" customFormat="1">
      <c r="A128" s="175"/>
      <c r="B128" s="74" t="s">
        <v>127</v>
      </c>
      <c r="C128" s="75"/>
      <c r="D128" s="77">
        <v>5</v>
      </c>
      <c r="E128" s="54">
        <f t="shared" ref="E128" si="45">E129+E130+E131</f>
        <v>0</v>
      </c>
      <c r="F128" s="133"/>
    </row>
    <row r="129" spans="1:6" s="47" customFormat="1" ht="43.5">
      <c r="A129" s="175"/>
      <c r="B129" s="78" t="s">
        <v>128</v>
      </c>
      <c r="C129" s="78" t="s">
        <v>129</v>
      </c>
      <c r="D129" s="79">
        <v>2</v>
      </c>
      <c r="E129" s="27"/>
      <c r="F129" s="131" t="s">
        <v>248</v>
      </c>
    </row>
    <row r="130" spans="1:6" s="47" customFormat="1" ht="43.5">
      <c r="A130" s="175"/>
      <c r="B130" s="80" t="s">
        <v>130</v>
      </c>
      <c r="C130" s="78" t="s">
        <v>131</v>
      </c>
      <c r="D130" s="79">
        <v>1</v>
      </c>
      <c r="E130" s="27"/>
      <c r="F130" s="131" t="s">
        <v>248</v>
      </c>
    </row>
    <row r="131" spans="1:6" ht="43.5">
      <c r="A131" s="175"/>
      <c r="B131" s="80" t="s">
        <v>132</v>
      </c>
      <c r="C131" s="80" t="s">
        <v>133</v>
      </c>
      <c r="D131" s="79">
        <v>2</v>
      </c>
      <c r="E131" s="27"/>
      <c r="F131" s="131" t="s">
        <v>248</v>
      </c>
    </row>
    <row r="132" spans="1:6">
      <c r="A132" s="175"/>
      <c r="B132" s="74" t="s">
        <v>134</v>
      </c>
      <c r="C132" s="75"/>
      <c r="D132" s="77">
        <v>8</v>
      </c>
      <c r="E132" s="25">
        <f t="shared" ref="E132" si="46">E133+E134+E135+E136</f>
        <v>0</v>
      </c>
    </row>
    <row r="133" spans="1:6" ht="65.25">
      <c r="A133" s="175"/>
      <c r="B133" s="78" t="s">
        <v>135</v>
      </c>
      <c r="C133" s="80" t="s">
        <v>136</v>
      </c>
      <c r="D133" s="77">
        <v>2</v>
      </c>
      <c r="E133" s="27"/>
      <c r="F133" s="131" t="s">
        <v>248</v>
      </c>
    </row>
    <row r="134" spans="1:6" ht="25.5" customHeight="1">
      <c r="A134" s="175"/>
      <c r="B134" s="80" t="s">
        <v>137</v>
      </c>
      <c r="C134" s="80" t="s">
        <v>138</v>
      </c>
      <c r="D134" s="79">
        <v>2</v>
      </c>
      <c r="E134" s="27"/>
      <c r="F134" s="131" t="s">
        <v>248</v>
      </c>
    </row>
    <row r="135" spans="1:6" ht="65.25">
      <c r="A135" s="175"/>
      <c r="B135" s="78" t="s">
        <v>139</v>
      </c>
      <c r="C135" s="80" t="s">
        <v>140</v>
      </c>
      <c r="D135" s="81">
        <v>2</v>
      </c>
      <c r="E135" s="27"/>
      <c r="F135" s="131" t="s">
        <v>248</v>
      </c>
    </row>
    <row r="136" spans="1:6" ht="43.5">
      <c r="A136" s="175"/>
      <c r="B136" s="78" t="s">
        <v>141</v>
      </c>
      <c r="C136" s="78" t="s">
        <v>142</v>
      </c>
      <c r="D136" s="79">
        <v>2</v>
      </c>
      <c r="E136" s="27"/>
      <c r="F136" s="131" t="s">
        <v>248</v>
      </c>
    </row>
    <row r="137" spans="1:6" ht="65.25">
      <c r="A137" s="175"/>
      <c r="B137" s="74" t="s">
        <v>143</v>
      </c>
      <c r="C137" s="78" t="s">
        <v>144</v>
      </c>
      <c r="D137" s="77">
        <v>3</v>
      </c>
      <c r="E137" s="27"/>
      <c r="F137" s="131" t="s">
        <v>248</v>
      </c>
    </row>
    <row r="138" spans="1:6" ht="43.5">
      <c r="A138" s="175"/>
      <c r="B138" s="74" t="s">
        <v>145</v>
      </c>
      <c r="C138" s="78" t="s">
        <v>146</v>
      </c>
      <c r="D138" s="82">
        <v>2</v>
      </c>
      <c r="E138" s="27"/>
      <c r="F138" s="131" t="s">
        <v>248</v>
      </c>
    </row>
    <row r="139" spans="1:6">
      <c r="A139" s="175"/>
      <c r="B139" s="74" t="s">
        <v>147</v>
      </c>
      <c r="C139" s="78"/>
      <c r="D139" s="79">
        <v>4</v>
      </c>
      <c r="E139" s="25">
        <f t="shared" ref="E139" si="47">E140+E141</f>
        <v>0</v>
      </c>
    </row>
    <row r="140" spans="1:6">
      <c r="A140" s="175"/>
      <c r="B140" s="78" t="s">
        <v>148</v>
      </c>
      <c r="C140" s="78" t="s">
        <v>140</v>
      </c>
      <c r="D140" s="79">
        <v>2</v>
      </c>
      <c r="E140" s="27"/>
      <c r="F140" s="131" t="s">
        <v>248</v>
      </c>
    </row>
    <row r="141" spans="1:6" ht="25.5" customHeight="1">
      <c r="A141" s="175"/>
      <c r="B141" s="80" t="s">
        <v>149</v>
      </c>
      <c r="C141" s="80" t="s">
        <v>140</v>
      </c>
      <c r="D141" s="79">
        <v>2</v>
      </c>
      <c r="E141" s="27"/>
      <c r="F141" s="131" t="s">
        <v>248</v>
      </c>
    </row>
    <row r="142" spans="1:6">
      <c r="A142" s="175"/>
      <c r="B142" s="74" t="s">
        <v>150</v>
      </c>
      <c r="C142" s="75" t="s">
        <v>151</v>
      </c>
      <c r="D142" s="79">
        <v>20</v>
      </c>
      <c r="E142" s="25">
        <f t="shared" ref="E142" si="48">E144+E145+E146+E147</f>
        <v>0</v>
      </c>
    </row>
    <row r="143" spans="1:6" ht="87">
      <c r="A143" s="175"/>
      <c r="B143" s="80" t="s">
        <v>228</v>
      </c>
      <c r="C143" s="78" t="s">
        <v>152</v>
      </c>
      <c r="D143" s="83"/>
      <c r="E143" s="84"/>
    </row>
    <row r="144" spans="1:6">
      <c r="A144" s="175"/>
      <c r="B144" s="85" t="s">
        <v>225</v>
      </c>
      <c r="C144" s="177"/>
      <c r="D144" s="82">
        <v>5</v>
      </c>
      <c r="E144" s="27"/>
      <c r="F144" s="131" t="s">
        <v>248</v>
      </c>
    </row>
    <row r="145" spans="1:6">
      <c r="A145" s="175"/>
      <c r="B145" s="85" t="s">
        <v>224</v>
      </c>
      <c r="C145" s="177"/>
      <c r="D145" s="82">
        <v>5</v>
      </c>
      <c r="E145" s="27"/>
      <c r="F145" s="131" t="s">
        <v>248</v>
      </c>
    </row>
    <row r="146" spans="1:6">
      <c r="A146" s="175"/>
      <c r="B146" s="85" t="s">
        <v>226</v>
      </c>
      <c r="C146" s="177"/>
      <c r="D146" s="82">
        <v>5</v>
      </c>
      <c r="E146" s="27"/>
      <c r="F146" s="131" t="s">
        <v>248</v>
      </c>
    </row>
    <row r="147" spans="1:6" ht="20.25" customHeight="1">
      <c r="A147" s="176"/>
      <c r="B147" s="85" t="s">
        <v>227</v>
      </c>
      <c r="C147" s="177"/>
      <c r="D147" s="82">
        <v>5</v>
      </c>
      <c r="E147" s="27"/>
      <c r="F147" s="131" t="s">
        <v>248</v>
      </c>
    </row>
    <row r="148" spans="1:6">
      <c r="A148" s="174">
        <v>21</v>
      </c>
      <c r="B148" s="58" t="s">
        <v>153</v>
      </c>
      <c r="C148" s="45"/>
      <c r="D148" s="52">
        <v>3.5</v>
      </c>
      <c r="E148" s="23">
        <f t="shared" ref="E148" si="49">E149*3.5/8</f>
        <v>0</v>
      </c>
    </row>
    <row r="149" spans="1:6">
      <c r="A149" s="175"/>
      <c r="B149" s="43" t="s">
        <v>2</v>
      </c>
      <c r="C149" s="45"/>
      <c r="D149" s="55">
        <v>8</v>
      </c>
      <c r="E149" s="25">
        <f t="shared" ref="E149" si="50">E150+E151+E152+E153+E154+E155+E156+E157</f>
        <v>0</v>
      </c>
    </row>
    <row r="150" spans="1:6" ht="43.5">
      <c r="A150" s="175"/>
      <c r="B150" s="45" t="s">
        <v>229</v>
      </c>
      <c r="C150" s="45"/>
      <c r="D150" s="86">
        <v>1</v>
      </c>
      <c r="E150" s="27"/>
      <c r="F150" s="131" t="s">
        <v>248</v>
      </c>
    </row>
    <row r="151" spans="1:6" ht="43.5">
      <c r="A151" s="175"/>
      <c r="B151" s="45" t="s">
        <v>230</v>
      </c>
      <c r="C151" s="45"/>
      <c r="D151" s="86">
        <v>1</v>
      </c>
      <c r="E151" s="27"/>
      <c r="F151" s="131" t="s">
        <v>248</v>
      </c>
    </row>
    <row r="152" spans="1:6" ht="43.5">
      <c r="A152" s="175"/>
      <c r="B152" s="45" t="s">
        <v>231</v>
      </c>
      <c r="C152" s="45"/>
      <c r="D152" s="86">
        <v>1</v>
      </c>
      <c r="E152" s="27"/>
      <c r="F152" s="131" t="s">
        <v>248</v>
      </c>
    </row>
    <row r="153" spans="1:6" ht="43.5">
      <c r="A153" s="175"/>
      <c r="B153" s="45" t="s">
        <v>232</v>
      </c>
      <c r="C153" s="45"/>
      <c r="D153" s="86">
        <v>1</v>
      </c>
      <c r="E153" s="27"/>
      <c r="F153" s="131" t="s">
        <v>248</v>
      </c>
    </row>
    <row r="154" spans="1:6" ht="43.5">
      <c r="A154" s="175"/>
      <c r="B154" s="45" t="s">
        <v>233</v>
      </c>
      <c r="C154" s="45"/>
      <c r="D154" s="86">
        <v>1</v>
      </c>
      <c r="E154" s="27"/>
      <c r="F154" s="131" t="s">
        <v>248</v>
      </c>
    </row>
    <row r="155" spans="1:6" ht="43.5">
      <c r="A155" s="175"/>
      <c r="B155" s="45" t="s">
        <v>234</v>
      </c>
      <c r="C155" s="45"/>
      <c r="D155" s="86">
        <v>1</v>
      </c>
      <c r="E155" s="27"/>
      <c r="F155" s="131" t="s">
        <v>248</v>
      </c>
    </row>
    <row r="156" spans="1:6" ht="43.5">
      <c r="A156" s="175"/>
      <c r="B156" s="45" t="s">
        <v>235</v>
      </c>
      <c r="C156" s="45"/>
      <c r="D156" s="86">
        <v>1</v>
      </c>
      <c r="E156" s="27"/>
      <c r="F156" s="131" t="s">
        <v>248</v>
      </c>
    </row>
    <row r="157" spans="1:6" ht="65.25">
      <c r="A157" s="176"/>
      <c r="B157" s="45" t="s">
        <v>236</v>
      </c>
      <c r="C157" s="45"/>
      <c r="D157" s="86">
        <v>1</v>
      </c>
      <c r="E157" s="27"/>
      <c r="F157" s="131" t="s">
        <v>248</v>
      </c>
    </row>
    <row r="158" spans="1:6">
      <c r="A158" s="178">
        <v>22</v>
      </c>
      <c r="B158" s="87" t="s">
        <v>154</v>
      </c>
      <c r="C158" s="2"/>
      <c r="D158" s="88">
        <v>4</v>
      </c>
      <c r="E158" s="23">
        <f t="shared" ref="E158" si="51">E159*4/15</f>
        <v>0</v>
      </c>
    </row>
    <row r="159" spans="1:6">
      <c r="A159" s="179"/>
      <c r="B159" s="89" t="s">
        <v>2</v>
      </c>
      <c r="C159" s="90"/>
      <c r="D159" s="86">
        <v>15</v>
      </c>
      <c r="E159" s="54">
        <f t="shared" ref="E159" si="52">E160+E161+E162+E163+E164+E165+E166</f>
        <v>0</v>
      </c>
    </row>
    <row r="160" spans="1:6" ht="48">
      <c r="A160" s="179"/>
      <c r="B160" s="91" t="s">
        <v>155</v>
      </c>
      <c r="C160" s="92" t="s">
        <v>156</v>
      </c>
      <c r="D160" s="93">
        <v>1</v>
      </c>
      <c r="E160" s="27"/>
      <c r="F160" s="131" t="s">
        <v>248</v>
      </c>
    </row>
    <row r="161" spans="1:6" ht="48">
      <c r="A161" s="179"/>
      <c r="B161" s="91" t="s">
        <v>157</v>
      </c>
      <c r="C161" s="92" t="s">
        <v>158</v>
      </c>
      <c r="D161" s="93">
        <v>2</v>
      </c>
      <c r="E161" s="27"/>
      <c r="F161" s="131" t="s">
        <v>248</v>
      </c>
    </row>
    <row r="162" spans="1:6" ht="48">
      <c r="A162" s="179"/>
      <c r="B162" s="91" t="s">
        <v>159</v>
      </c>
      <c r="C162" s="92" t="s">
        <v>160</v>
      </c>
      <c r="D162" s="93">
        <v>2</v>
      </c>
      <c r="E162" s="27"/>
      <c r="F162" s="131" t="s">
        <v>248</v>
      </c>
    </row>
    <row r="163" spans="1:6" ht="192">
      <c r="A163" s="179"/>
      <c r="B163" s="91" t="s">
        <v>237</v>
      </c>
      <c r="C163" s="92" t="s">
        <v>161</v>
      </c>
      <c r="D163" s="93">
        <v>5</v>
      </c>
      <c r="E163" s="27"/>
      <c r="F163" s="131" t="s">
        <v>248</v>
      </c>
    </row>
    <row r="164" spans="1:6" ht="48">
      <c r="A164" s="179"/>
      <c r="B164" s="91" t="s">
        <v>162</v>
      </c>
      <c r="C164" s="94" t="s">
        <v>163</v>
      </c>
      <c r="D164" s="93">
        <v>1</v>
      </c>
      <c r="E164" s="27"/>
      <c r="F164" s="131" t="s">
        <v>248</v>
      </c>
    </row>
    <row r="165" spans="1:6" ht="48">
      <c r="A165" s="179"/>
      <c r="B165" s="91" t="s">
        <v>164</v>
      </c>
      <c r="C165" s="94" t="s">
        <v>165</v>
      </c>
      <c r="D165" s="93">
        <v>2</v>
      </c>
      <c r="E165" s="27"/>
      <c r="F165" s="131" t="s">
        <v>248</v>
      </c>
    </row>
    <row r="166" spans="1:6">
      <c r="A166" s="180"/>
      <c r="B166" s="91" t="s">
        <v>166</v>
      </c>
      <c r="C166" s="94" t="s">
        <v>167</v>
      </c>
      <c r="D166" s="93">
        <v>2</v>
      </c>
      <c r="E166" s="27"/>
      <c r="F166" s="131" t="s">
        <v>248</v>
      </c>
    </row>
    <row r="167" spans="1:6">
      <c r="A167" s="178">
        <v>23</v>
      </c>
      <c r="B167" s="95" t="s">
        <v>168</v>
      </c>
      <c r="C167" s="45"/>
      <c r="D167" s="88">
        <v>2.5</v>
      </c>
      <c r="E167" s="23">
        <f t="shared" ref="E167" si="53">E168*2.5/10</f>
        <v>0</v>
      </c>
    </row>
    <row r="168" spans="1:6" ht="72.75" customHeight="1">
      <c r="A168" s="179"/>
      <c r="B168" s="181" t="s">
        <v>169</v>
      </c>
      <c r="C168" s="183" t="s">
        <v>10</v>
      </c>
      <c r="D168" s="86">
        <v>10</v>
      </c>
      <c r="E168" s="26">
        <f>(IF(E169&gt;20,10))*AND((E169*10)/20)</f>
        <v>0</v>
      </c>
      <c r="F168" s="132" t="s">
        <v>246</v>
      </c>
    </row>
    <row r="169" spans="1:6" ht="27" customHeight="1">
      <c r="A169" s="180"/>
      <c r="B169" s="182"/>
      <c r="C169" s="184"/>
      <c r="D169" s="19" t="s">
        <v>8</v>
      </c>
      <c r="E169" s="27"/>
      <c r="F169" s="131" t="s">
        <v>247</v>
      </c>
    </row>
    <row r="170" spans="1:6">
      <c r="A170" s="174">
        <v>24</v>
      </c>
      <c r="B170" s="96" t="s">
        <v>170</v>
      </c>
      <c r="C170" s="97"/>
      <c r="D170" s="88">
        <v>1.5</v>
      </c>
      <c r="E170" s="23">
        <f t="shared" ref="E170" si="54">E171*1.5/100</f>
        <v>0</v>
      </c>
    </row>
    <row r="171" spans="1:6">
      <c r="A171" s="175"/>
      <c r="B171" s="98" t="s">
        <v>2</v>
      </c>
      <c r="C171" s="97"/>
      <c r="D171" s="86">
        <v>100</v>
      </c>
      <c r="E171" s="25">
        <f t="shared" ref="E171" si="55">E172+E173+E195+E196+E197+E198+E199+E200+E201</f>
        <v>0</v>
      </c>
    </row>
    <row r="172" spans="1:6" ht="24" customHeight="1">
      <c r="A172" s="175"/>
      <c r="B172" s="99" t="s">
        <v>171</v>
      </c>
      <c r="C172" s="183" t="s">
        <v>253</v>
      </c>
      <c r="D172" s="100">
        <v>10</v>
      </c>
      <c r="E172" s="27"/>
      <c r="F172" s="131" t="s">
        <v>248</v>
      </c>
    </row>
    <row r="173" spans="1:6" ht="22.5" customHeight="1">
      <c r="A173" s="175"/>
      <c r="B173" s="45" t="s">
        <v>172</v>
      </c>
      <c r="C173" s="185"/>
      <c r="D173" s="100">
        <v>20</v>
      </c>
      <c r="E173" s="27"/>
      <c r="F173" s="131" t="s">
        <v>248</v>
      </c>
    </row>
    <row r="174" spans="1:6" ht="43.5" hidden="1" customHeight="1">
      <c r="A174" s="175"/>
      <c r="B174" s="45" t="s">
        <v>173</v>
      </c>
      <c r="C174" s="185"/>
      <c r="D174" s="100">
        <v>15</v>
      </c>
      <c r="E174" s="27"/>
      <c r="F174" s="131" t="s">
        <v>248</v>
      </c>
    </row>
    <row r="175" spans="1:6" ht="43.5" hidden="1" customHeight="1">
      <c r="A175" s="175"/>
      <c r="B175" s="45" t="s">
        <v>174</v>
      </c>
      <c r="C175" s="185"/>
      <c r="D175" s="100">
        <v>5</v>
      </c>
      <c r="E175" s="27"/>
      <c r="F175" s="131" t="s">
        <v>248</v>
      </c>
    </row>
    <row r="176" spans="1:6" ht="130.5" hidden="1" customHeight="1">
      <c r="A176" s="175"/>
      <c r="B176" s="45" t="s">
        <v>175</v>
      </c>
      <c r="C176" s="185"/>
      <c r="D176" s="100">
        <v>5</v>
      </c>
      <c r="E176" s="27"/>
      <c r="F176" s="131" t="s">
        <v>248</v>
      </c>
    </row>
    <row r="177" spans="1:6" ht="65.25" hidden="1" customHeight="1">
      <c r="A177" s="175"/>
      <c r="B177" s="45" t="s">
        <v>176</v>
      </c>
      <c r="C177" s="185"/>
      <c r="D177" s="100">
        <v>15</v>
      </c>
      <c r="E177" s="27"/>
      <c r="F177" s="131" t="s">
        <v>248</v>
      </c>
    </row>
    <row r="178" spans="1:6" ht="134.25" hidden="1" customHeight="1">
      <c r="A178" s="175"/>
      <c r="B178" s="45" t="s">
        <v>177</v>
      </c>
      <c r="C178" s="185"/>
      <c r="D178" s="100">
        <v>10</v>
      </c>
      <c r="E178" s="27"/>
      <c r="F178" s="131" t="s">
        <v>248</v>
      </c>
    </row>
    <row r="179" spans="1:6" ht="108.75" hidden="1" customHeight="1">
      <c r="A179" s="175"/>
      <c r="B179" s="45" t="s">
        <v>178</v>
      </c>
      <c r="C179" s="185"/>
      <c r="D179" s="100">
        <v>10</v>
      </c>
      <c r="E179" s="27"/>
      <c r="F179" s="131" t="s">
        <v>248</v>
      </c>
    </row>
    <row r="180" spans="1:6" ht="21.75" hidden="1" customHeight="1">
      <c r="A180" s="175"/>
      <c r="B180" s="101" t="s">
        <v>154</v>
      </c>
      <c r="C180" s="185"/>
      <c r="D180" s="100">
        <v>10</v>
      </c>
      <c r="E180" s="27"/>
      <c r="F180" s="131" t="s">
        <v>248</v>
      </c>
    </row>
    <row r="181" spans="1:6" ht="21.75" hidden="1" customHeight="1">
      <c r="A181" s="175"/>
      <c r="B181" s="45" t="s">
        <v>179</v>
      </c>
      <c r="C181" s="185"/>
      <c r="D181" s="93">
        <v>1</v>
      </c>
      <c r="E181" s="27"/>
      <c r="F181" s="131" t="s">
        <v>248</v>
      </c>
    </row>
    <row r="182" spans="1:6" ht="21.75" hidden="1" customHeight="1">
      <c r="A182" s="175"/>
      <c r="B182" s="45" t="s">
        <v>180</v>
      </c>
      <c r="C182" s="185"/>
      <c r="D182" s="93">
        <v>2</v>
      </c>
      <c r="E182" s="27"/>
      <c r="F182" s="131" t="s">
        <v>248</v>
      </c>
    </row>
    <row r="183" spans="1:6" ht="43.5" hidden="1" customHeight="1">
      <c r="A183" s="175"/>
      <c r="B183" s="45" t="s">
        <v>181</v>
      </c>
      <c r="C183" s="185"/>
      <c r="D183" s="93">
        <v>2</v>
      </c>
      <c r="E183" s="27"/>
      <c r="F183" s="131" t="s">
        <v>248</v>
      </c>
    </row>
    <row r="184" spans="1:6" ht="108.75" hidden="1" customHeight="1">
      <c r="A184" s="175"/>
      <c r="B184" s="45" t="s">
        <v>182</v>
      </c>
      <c r="C184" s="185"/>
      <c r="D184" s="93">
        <v>5</v>
      </c>
      <c r="E184" s="27"/>
      <c r="F184" s="131" t="s">
        <v>248</v>
      </c>
    </row>
    <row r="185" spans="1:6" ht="21.75" hidden="1" customHeight="1">
      <c r="A185" s="175"/>
      <c r="B185" s="45" t="s">
        <v>183</v>
      </c>
      <c r="C185" s="185"/>
      <c r="D185" s="93">
        <v>1</v>
      </c>
      <c r="E185" s="27"/>
      <c r="F185" s="131" t="s">
        <v>248</v>
      </c>
    </row>
    <row r="186" spans="1:6" ht="21.75" hidden="1" customHeight="1">
      <c r="A186" s="175"/>
      <c r="B186" s="45" t="s">
        <v>184</v>
      </c>
      <c r="C186" s="185"/>
      <c r="D186" s="93">
        <v>2</v>
      </c>
      <c r="E186" s="27"/>
      <c r="F186" s="131" t="s">
        <v>248</v>
      </c>
    </row>
    <row r="187" spans="1:6" ht="21.75" hidden="1" customHeight="1">
      <c r="A187" s="175"/>
      <c r="B187" s="45" t="s">
        <v>185</v>
      </c>
      <c r="C187" s="185"/>
      <c r="D187" s="93">
        <v>2</v>
      </c>
      <c r="E187" s="27"/>
      <c r="F187" s="131" t="s">
        <v>248</v>
      </c>
    </row>
    <row r="188" spans="1:6" ht="21.75" hidden="1" customHeight="1">
      <c r="A188" s="175"/>
      <c r="B188" s="101" t="s">
        <v>168</v>
      </c>
      <c r="C188" s="185"/>
      <c r="D188" s="55">
        <v>10</v>
      </c>
      <c r="E188" s="27"/>
      <c r="F188" s="131" t="s">
        <v>248</v>
      </c>
    </row>
    <row r="189" spans="1:6" ht="108.75" hidden="1" customHeight="1">
      <c r="A189" s="175"/>
      <c r="B189" s="45" t="s">
        <v>186</v>
      </c>
      <c r="C189" s="185"/>
      <c r="D189" s="55"/>
      <c r="E189" s="27"/>
      <c r="F189" s="131" t="s">
        <v>248</v>
      </c>
    </row>
    <row r="190" spans="1:6" ht="21.75" hidden="1" customHeight="1">
      <c r="A190" s="175"/>
      <c r="B190" s="21" t="s">
        <v>170</v>
      </c>
      <c r="C190" s="185"/>
      <c r="D190" s="17">
        <v>100</v>
      </c>
      <c r="E190" s="27"/>
      <c r="F190" s="131" t="s">
        <v>248</v>
      </c>
    </row>
    <row r="191" spans="1:6" ht="65.25" hidden="1" customHeight="1">
      <c r="A191" s="175"/>
      <c r="B191" s="28" t="s">
        <v>187</v>
      </c>
      <c r="C191" s="185"/>
      <c r="D191" s="17"/>
      <c r="E191" s="27"/>
      <c r="F191" s="131" t="s">
        <v>248</v>
      </c>
    </row>
    <row r="192" spans="1:6" ht="21.75" hidden="1" customHeight="1">
      <c r="A192" s="175"/>
      <c r="B192" s="28" t="s">
        <v>171</v>
      </c>
      <c r="C192" s="185"/>
      <c r="D192" s="100">
        <v>10</v>
      </c>
      <c r="E192" s="27"/>
      <c r="F192" s="131" t="s">
        <v>248</v>
      </c>
    </row>
    <row r="193" spans="1:6" ht="21.75" hidden="1" customHeight="1">
      <c r="A193" s="175"/>
      <c r="B193" s="28" t="s">
        <v>172</v>
      </c>
      <c r="C193" s="185"/>
      <c r="D193" s="100">
        <v>20</v>
      </c>
      <c r="E193" s="27"/>
      <c r="F193" s="131" t="s">
        <v>248</v>
      </c>
    </row>
    <row r="194" spans="1:6" ht="21.75" hidden="1" customHeight="1">
      <c r="A194" s="175"/>
      <c r="B194" s="28" t="s">
        <v>188</v>
      </c>
      <c r="C194" s="185"/>
      <c r="D194" s="100">
        <v>15</v>
      </c>
      <c r="E194" s="27"/>
      <c r="F194" s="131" t="s">
        <v>248</v>
      </c>
    </row>
    <row r="195" spans="1:6" ht="21.75" customHeight="1">
      <c r="A195" s="175"/>
      <c r="B195" s="28" t="s">
        <v>188</v>
      </c>
      <c r="C195" s="185"/>
      <c r="D195" s="100">
        <v>15</v>
      </c>
      <c r="E195" s="27"/>
      <c r="F195" s="131" t="s">
        <v>248</v>
      </c>
    </row>
    <row r="196" spans="1:6">
      <c r="A196" s="175"/>
      <c r="B196" s="28" t="s">
        <v>189</v>
      </c>
      <c r="C196" s="185"/>
      <c r="D196" s="100">
        <v>5</v>
      </c>
      <c r="E196" s="27"/>
      <c r="F196" s="131" t="s">
        <v>248</v>
      </c>
    </row>
    <row r="197" spans="1:6">
      <c r="A197" s="175"/>
      <c r="B197" s="28" t="s">
        <v>190</v>
      </c>
      <c r="C197" s="185"/>
      <c r="D197" s="100">
        <v>5</v>
      </c>
      <c r="E197" s="27"/>
      <c r="F197" s="131" t="s">
        <v>248</v>
      </c>
    </row>
    <row r="198" spans="1:6">
      <c r="A198" s="175"/>
      <c r="B198" s="28" t="s">
        <v>191</v>
      </c>
      <c r="C198" s="185"/>
      <c r="D198" s="100">
        <v>15</v>
      </c>
      <c r="E198" s="27"/>
      <c r="F198" s="131" t="s">
        <v>248</v>
      </c>
    </row>
    <row r="199" spans="1:6">
      <c r="A199" s="175"/>
      <c r="B199" s="28" t="s">
        <v>192</v>
      </c>
      <c r="C199" s="185"/>
      <c r="D199" s="100">
        <v>10</v>
      </c>
      <c r="E199" s="27"/>
      <c r="F199" s="131" t="s">
        <v>248</v>
      </c>
    </row>
    <row r="200" spans="1:6">
      <c r="A200" s="175"/>
      <c r="B200" s="28" t="s">
        <v>193</v>
      </c>
      <c r="C200" s="185"/>
      <c r="D200" s="100">
        <v>10</v>
      </c>
      <c r="E200" s="27"/>
      <c r="F200" s="131" t="s">
        <v>248</v>
      </c>
    </row>
    <row r="201" spans="1:6">
      <c r="A201" s="176"/>
      <c r="B201" s="28" t="s">
        <v>194</v>
      </c>
      <c r="C201" s="184"/>
      <c r="D201" s="100">
        <v>10</v>
      </c>
      <c r="E201" s="27"/>
      <c r="F201" s="131" t="s">
        <v>248</v>
      </c>
    </row>
    <row r="203" spans="1:6" ht="43.5">
      <c r="A203" s="90"/>
      <c r="B203" s="102" t="s">
        <v>195</v>
      </c>
      <c r="C203" s="103"/>
      <c r="D203" s="104">
        <v>15</v>
      </c>
      <c r="E203" s="105">
        <f t="shared" ref="E203" si="56">E204*15/20</f>
        <v>0</v>
      </c>
    </row>
    <row r="204" spans="1:6">
      <c r="A204" s="90"/>
      <c r="B204" s="106" t="s">
        <v>2</v>
      </c>
      <c r="C204" s="107"/>
      <c r="D204" s="12">
        <v>20</v>
      </c>
      <c r="E204" s="25">
        <f t="shared" ref="E204" si="57">E205+E206+E207+E208+E209</f>
        <v>0</v>
      </c>
    </row>
    <row r="205" spans="1:6" ht="43.5">
      <c r="A205" s="71">
        <v>1</v>
      </c>
      <c r="B205" s="37" t="s">
        <v>243</v>
      </c>
      <c r="C205" s="186" t="s">
        <v>196</v>
      </c>
      <c r="D205" s="93">
        <v>2</v>
      </c>
      <c r="E205" s="27"/>
    </row>
    <row r="206" spans="1:6" ht="114" customHeight="1">
      <c r="A206" s="71">
        <v>2</v>
      </c>
      <c r="B206" s="37" t="s">
        <v>238</v>
      </c>
      <c r="C206" s="187"/>
      <c r="D206" s="93">
        <v>6</v>
      </c>
      <c r="E206" s="27"/>
    </row>
    <row r="207" spans="1:6" ht="139.5" customHeight="1">
      <c r="A207" s="174">
        <v>3</v>
      </c>
      <c r="B207" s="37" t="s">
        <v>239</v>
      </c>
      <c r="C207" s="187"/>
      <c r="D207" s="93">
        <v>5</v>
      </c>
      <c r="E207" s="27"/>
    </row>
    <row r="208" spans="1:6" ht="88.5" customHeight="1">
      <c r="A208" s="176"/>
      <c r="B208" s="37" t="s">
        <v>240</v>
      </c>
      <c r="C208" s="187"/>
      <c r="D208" s="93">
        <v>5</v>
      </c>
      <c r="E208" s="27"/>
    </row>
    <row r="209" spans="1:5" ht="87">
      <c r="A209" s="71">
        <v>4</v>
      </c>
      <c r="B209" s="37" t="s">
        <v>241</v>
      </c>
      <c r="C209" s="188"/>
      <c r="D209" s="93">
        <v>2</v>
      </c>
      <c r="E209" s="27"/>
    </row>
    <row r="211" spans="1:5" ht="27.75">
      <c r="C211" s="171" t="s">
        <v>250</v>
      </c>
      <c r="D211" s="172"/>
      <c r="E211" s="173"/>
    </row>
    <row r="212" spans="1:5">
      <c r="C212" s="108"/>
      <c r="D212" s="113" t="s">
        <v>202</v>
      </c>
      <c r="E212" s="1" t="s">
        <v>203</v>
      </c>
    </row>
    <row r="213" spans="1:5">
      <c r="A213" s="47"/>
      <c r="B213" s="170" t="s">
        <v>204</v>
      </c>
      <c r="C213" s="122" t="s">
        <v>197</v>
      </c>
      <c r="D213" s="114">
        <v>5</v>
      </c>
      <c r="E213" s="115">
        <f>(E5+E8+E17+E103+E106+E109+E112+E115+E122)*5/17</f>
        <v>0.3235294117647059</v>
      </c>
    </row>
    <row r="214" spans="1:5">
      <c r="A214" s="47"/>
      <c r="B214" s="170"/>
      <c r="C214" s="123" t="s">
        <v>198</v>
      </c>
      <c r="D214" s="116">
        <v>5</v>
      </c>
      <c r="E214" s="117">
        <f>(E23+E44+E61)*5/10</f>
        <v>0.2</v>
      </c>
    </row>
    <row r="215" spans="1:5">
      <c r="A215" s="47"/>
      <c r="B215" s="170"/>
      <c r="C215" s="124" t="s">
        <v>199</v>
      </c>
      <c r="D215" s="118">
        <v>5</v>
      </c>
      <c r="E215" s="119">
        <f>(E86+E89+E91+E158+E170+E100)*5/17</f>
        <v>1.1176470588235294</v>
      </c>
    </row>
    <row r="216" spans="1:5">
      <c r="A216" s="47"/>
      <c r="B216" s="170"/>
      <c r="C216" s="125" t="s">
        <v>200</v>
      </c>
      <c r="D216" s="120">
        <v>5</v>
      </c>
      <c r="E216" s="121">
        <f>(E81+E83+E118+E120+E148+E167)*5/17.5</f>
        <v>0</v>
      </c>
    </row>
    <row r="217" spans="1:5">
      <c r="B217" s="170" t="s">
        <v>205</v>
      </c>
      <c r="C217" s="126" t="s">
        <v>251</v>
      </c>
      <c r="D217" s="112">
        <v>5</v>
      </c>
      <c r="E217" s="66">
        <f>(E205+E206)*5/8</f>
        <v>0</v>
      </c>
    </row>
    <row r="218" spans="1:5">
      <c r="B218" s="170"/>
      <c r="C218" s="126" t="s">
        <v>242</v>
      </c>
      <c r="D218" s="112">
        <v>5</v>
      </c>
      <c r="E218" s="66">
        <f>(E207+E208+E209)*5/12</f>
        <v>0</v>
      </c>
    </row>
    <row r="219" spans="1:5">
      <c r="B219" s="166" t="s">
        <v>399</v>
      </c>
      <c r="C219" s="126" t="s">
        <v>400</v>
      </c>
      <c r="D219" s="112">
        <v>5</v>
      </c>
      <c r="E219" s="66">
        <f>'แบบประเมินตนเองเกณฑ์ พชอ.'!E4*5/20</f>
        <v>0</v>
      </c>
    </row>
  </sheetData>
  <mergeCells count="71">
    <mergeCell ref="A1:D1"/>
    <mergeCell ref="A5:A7"/>
    <mergeCell ref="B6:B7"/>
    <mergeCell ref="C6:C7"/>
    <mergeCell ref="A8:A16"/>
    <mergeCell ref="B10:B11"/>
    <mergeCell ref="C10:C11"/>
    <mergeCell ref="B12:B13"/>
    <mergeCell ref="C12:C13"/>
    <mergeCell ref="B14:B15"/>
    <mergeCell ref="C14:C15"/>
    <mergeCell ref="A17:A22"/>
    <mergeCell ref="B19:B20"/>
    <mergeCell ref="C19:C20"/>
    <mergeCell ref="B21:B22"/>
    <mergeCell ref="C21:C22"/>
    <mergeCell ref="A61:A80"/>
    <mergeCell ref="A23:A43"/>
    <mergeCell ref="B24:B25"/>
    <mergeCell ref="C24:C25"/>
    <mergeCell ref="C27:C29"/>
    <mergeCell ref="C30:C33"/>
    <mergeCell ref="C34:C36"/>
    <mergeCell ref="C37:C40"/>
    <mergeCell ref="C41:C43"/>
    <mergeCell ref="A44:A60"/>
    <mergeCell ref="B55:B56"/>
    <mergeCell ref="C55:C56"/>
    <mergeCell ref="B57:B58"/>
    <mergeCell ref="C57:C58"/>
    <mergeCell ref="A81:A82"/>
    <mergeCell ref="A83:A85"/>
    <mergeCell ref="B84:B85"/>
    <mergeCell ref="C84:C85"/>
    <mergeCell ref="A86:A88"/>
    <mergeCell ref="B87:B88"/>
    <mergeCell ref="C87:C88"/>
    <mergeCell ref="A89:A90"/>
    <mergeCell ref="A91:A99"/>
    <mergeCell ref="A103:A105"/>
    <mergeCell ref="B104:B105"/>
    <mergeCell ref="C104:C105"/>
    <mergeCell ref="B101:B102"/>
    <mergeCell ref="A100:A102"/>
    <mergeCell ref="C101:C102"/>
    <mergeCell ref="A106:A108"/>
    <mergeCell ref="B107:B108"/>
    <mergeCell ref="C107:C108"/>
    <mergeCell ref="A109:A111"/>
    <mergeCell ref="B110:B111"/>
    <mergeCell ref="C110:C111"/>
    <mergeCell ref="A112:A114"/>
    <mergeCell ref="B113:B114"/>
    <mergeCell ref="C113:C114"/>
    <mergeCell ref="A115:A117"/>
    <mergeCell ref="B116:B117"/>
    <mergeCell ref="C116:C117"/>
    <mergeCell ref="B217:B218"/>
    <mergeCell ref="C211:E211"/>
    <mergeCell ref="A122:A147"/>
    <mergeCell ref="C144:C147"/>
    <mergeCell ref="A148:A157"/>
    <mergeCell ref="A158:A166"/>
    <mergeCell ref="A167:A169"/>
    <mergeCell ref="B168:B169"/>
    <mergeCell ref="C168:C169"/>
    <mergeCell ref="A170:A201"/>
    <mergeCell ref="C172:C201"/>
    <mergeCell ref="C205:C209"/>
    <mergeCell ref="A207:A208"/>
    <mergeCell ref="B213:B216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rowBreaks count="1" manualBreakCount="1"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59" zoomScale="70" zoomScaleNormal="70" workbookViewId="0">
      <selection activeCell="F65" sqref="F65"/>
    </sheetView>
  </sheetViews>
  <sheetFormatPr defaultRowHeight="24"/>
  <cols>
    <col min="1" max="1" width="8.125" style="157" customWidth="1"/>
    <col min="2" max="2" width="63.375" style="158" customWidth="1"/>
    <col min="3" max="3" width="48.125" style="158" customWidth="1"/>
    <col min="4" max="4" width="13.875" style="157" customWidth="1"/>
    <col min="5" max="5" width="15" style="69" customWidth="1"/>
    <col min="6" max="6" width="15.25" style="134" customWidth="1"/>
    <col min="7" max="7" width="17.75" style="134" customWidth="1"/>
    <col min="8" max="9" width="17.375" style="134" customWidth="1"/>
    <col min="10" max="10" width="15.25" style="134" customWidth="1"/>
    <col min="11" max="11" width="14" style="134" customWidth="1"/>
    <col min="12" max="12" width="13.5" style="134" customWidth="1"/>
    <col min="13" max="16384" width="9" style="134"/>
  </cols>
  <sheetData>
    <row r="1" spans="1:6" ht="80.25" customHeight="1">
      <c r="A1" s="213" t="s">
        <v>254</v>
      </c>
      <c r="B1" s="213"/>
      <c r="C1" s="213"/>
      <c r="D1" s="213"/>
    </row>
    <row r="2" spans="1:6" ht="147" customHeight="1">
      <c r="A2" s="213" t="s">
        <v>255</v>
      </c>
      <c r="B2" s="213"/>
      <c r="C2" s="213"/>
      <c r="D2" s="213"/>
    </row>
    <row r="3" spans="1:6">
      <c r="A3" s="135" t="s">
        <v>3</v>
      </c>
      <c r="B3" s="130" t="s">
        <v>4</v>
      </c>
      <c r="C3" s="136" t="s">
        <v>5</v>
      </c>
      <c r="D3" s="137" t="s">
        <v>6</v>
      </c>
      <c r="E3" s="130" t="s">
        <v>256</v>
      </c>
    </row>
    <row r="4" spans="1:6">
      <c r="A4" s="135"/>
      <c r="B4" s="167" t="s">
        <v>406</v>
      </c>
      <c r="C4" s="167"/>
      <c r="D4" s="168">
        <v>20</v>
      </c>
      <c r="E4" s="168">
        <f>E5*20/85</f>
        <v>0</v>
      </c>
    </row>
    <row r="5" spans="1:6">
      <c r="A5" s="135"/>
      <c r="B5" s="138" t="s">
        <v>257</v>
      </c>
      <c r="C5" s="138"/>
      <c r="D5" s="139">
        <v>85</v>
      </c>
      <c r="E5" s="140">
        <f>E6+E9+E14+E65+E66</f>
        <v>0</v>
      </c>
    </row>
    <row r="6" spans="1:6">
      <c r="A6" s="141">
        <v>1</v>
      </c>
      <c r="B6" s="142" t="s">
        <v>258</v>
      </c>
      <c r="C6" s="142"/>
      <c r="D6" s="141">
        <v>5</v>
      </c>
      <c r="E6" s="143">
        <f>E7+E8</f>
        <v>0</v>
      </c>
    </row>
    <row r="7" spans="1:6">
      <c r="A7" s="143">
        <v>1.1000000000000001</v>
      </c>
      <c r="B7" s="144" t="s">
        <v>259</v>
      </c>
      <c r="C7" s="145"/>
      <c r="D7" s="143">
        <v>3</v>
      </c>
      <c r="E7" s="146"/>
      <c r="F7" s="162" t="s">
        <v>397</v>
      </c>
    </row>
    <row r="8" spans="1:6" ht="48">
      <c r="A8" s="143">
        <v>1.2</v>
      </c>
      <c r="B8" s="144" t="s">
        <v>260</v>
      </c>
      <c r="C8" s="145"/>
      <c r="D8" s="143">
        <v>2</v>
      </c>
      <c r="E8" s="146"/>
      <c r="F8" s="162" t="s">
        <v>397</v>
      </c>
    </row>
    <row r="9" spans="1:6">
      <c r="A9" s="141">
        <v>2</v>
      </c>
      <c r="B9" s="147" t="s">
        <v>261</v>
      </c>
      <c r="C9" s="142"/>
      <c r="D9" s="141">
        <v>20</v>
      </c>
      <c r="E9" s="143">
        <f>E10+E11+E12+E13</f>
        <v>0</v>
      </c>
    </row>
    <row r="10" spans="1:6" ht="48">
      <c r="A10" s="143">
        <v>2.1</v>
      </c>
      <c r="B10" s="144" t="s">
        <v>262</v>
      </c>
      <c r="C10" s="99" t="s">
        <v>263</v>
      </c>
      <c r="D10" s="143">
        <v>5</v>
      </c>
      <c r="E10" s="146"/>
      <c r="F10" s="162" t="s">
        <v>397</v>
      </c>
    </row>
    <row r="11" spans="1:6" ht="48">
      <c r="A11" s="143">
        <v>2.2000000000000002</v>
      </c>
      <c r="B11" s="144" t="s">
        <v>264</v>
      </c>
      <c r="C11" s="99" t="s">
        <v>265</v>
      </c>
      <c r="D11" s="143">
        <v>5</v>
      </c>
      <c r="E11" s="146"/>
      <c r="F11" s="162" t="s">
        <v>397</v>
      </c>
    </row>
    <row r="12" spans="1:6" ht="48">
      <c r="A12" s="143">
        <v>2.2999999999999998</v>
      </c>
      <c r="B12" s="144" t="s">
        <v>266</v>
      </c>
      <c r="C12" s="99" t="s">
        <v>263</v>
      </c>
      <c r="D12" s="143">
        <v>5</v>
      </c>
      <c r="E12" s="146"/>
      <c r="F12" s="162" t="s">
        <v>397</v>
      </c>
    </row>
    <row r="13" spans="1:6" ht="48">
      <c r="A13" s="143">
        <v>2.4</v>
      </c>
      <c r="B13" s="144" t="s">
        <v>267</v>
      </c>
      <c r="C13" s="99" t="s">
        <v>263</v>
      </c>
      <c r="D13" s="143">
        <v>5</v>
      </c>
      <c r="E13" s="146"/>
      <c r="F13" s="162" t="s">
        <v>397</v>
      </c>
    </row>
    <row r="14" spans="1:6">
      <c r="A14" s="141">
        <v>3</v>
      </c>
      <c r="B14" s="148" t="s">
        <v>268</v>
      </c>
      <c r="C14" s="142"/>
      <c r="D14" s="141">
        <v>20</v>
      </c>
      <c r="E14" s="143">
        <f>E15+E21+E34+E47+E53+E59</f>
        <v>0</v>
      </c>
    </row>
    <row r="15" spans="1:6">
      <c r="A15" s="149">
        <v>3.1</v>
      </c>
      <c r="B15" s="150" t="s">
        <v>269</v>
      </c>
      <c r="C15" s="151"/>
      <c r="D15" s="149">
        <v>2.5</v>
      </c>
      <c r="E15" s="143">
        <f>E16+E17+E18+E19+E20</f>
        <v>0</v>
      </c>
    </row>
    <row r="16" spans="1:6" ht="48">
      <c r="A16" s="143" t="s">
        <v>270</v>
      </c>
      <c r="B16" s="99" t="s">
        <v>271</v>
      </c>
      <c r="C16" s="99" t="s">
        <v>272</v>
      </c>
      <c r="D16" s="143">
        <v>0.5</v>
      </c>
      <c r="E16" s="146"/>
      <c r="F16" s="162" t="s">
        <v>397</v>
      </c>
    </row>
    <row r="17" spans="1:6" ht="72">
      <c r="A17" s="143" t="s">
        <v>273</v>
      </c>
      <c r="B17" s="99" t="s">
        <v>274</v>
      </c>
      <c r="C17" s="99" t="s">
        <v>275</v>
      </c>
      <c r="D17" s="143">
        <v>0.5</v>
      </c>
      <c r="E17" s="146"/>
      <c r="F17" s="162" t="s">
        <v>397</v>
      </c>
    </row>
    <row r="18" spans="1:6" ht="96">
      <c r="A18" s="143" t="s">
        <v>276</v>
      </c>
      <c r="B18" s="99" t="s">
        <v>277</v>
      </c>
      <c r="C18" s="99" t="s">
        <v>278</v>
      </c>
      <c r="D18" s="143">
        <v>0.5</v>
      </c>
      <c r="E18" s="146"/>
      <c r="F18" s="162" t="s">
        <v>397</v>
      </c>
    </row>
    <row r="19" spans="1:6" ht="96">
      <c r="A19" s="143" t="s">
        <v>279</v>
      </c>
      <c r="B19" s="99" t="s">
        <v>280</v>
      </c>
      <c r="C19" s="99" t="s">
        <v>281</v>
      </c>
      <c r="D19" s="143">
        <v>0.5</v>
      </c>
      <c r="E19" s="146"/>
      <c r="F19" s="162" t="s">
        <v>397</v>
      </c>
    </row>
    <row r="20" spans="1:6">
      <c r="A20" s="143" t="s">
        <v>282</v>
      </c>
      <c r="B20" s="99" t="s">
        <v>283</v>
      </c>
      <c r="C20" s="145"/>
      <c r="D20" s="143">
        <v>0.5</v>
      </c>
      <c r="E20" s="146"/>
      <c r="F20" s="162" t="s">
        <v>397</v>
      </c>
    </row>
    <row r="21" spans="1:6">
      <c r="A21" s="149">
        <v>3.2</v>
      </c>
      <c r="B21" s="152" t="s">
        <v>284</v>
      </c>
      <c r="C21" s="151"/>
      <c r="D21" s="149">
        <v>5</v>
      </c>
      <c r="E21" s="143">
        <f>E22+E28</f>
        <v>0</v>
      </c>
    </row>
    <row r="22" spans="1:6">
      <c r="A22" s="153" t="s">
        <v>285</v>
      </c>
      <c r="B22" s="154" t="s">
        <v>286</v>
      </c>
      <c r="C22" s="155"/>
      <c r="D22" s="153">
        <v>2.5</v>
      </c>
      <c r="E22" s="143">
        <f>E23+E24+E25+E26+E27</f>
        <v>0</v>
      </c>
    </row>
    <row r="23" spans="1:6">
      <c r="A23" s="143" t="s">
        <v>287</v>
      </c>
      <c r="B23" s="99" t="s">
        <v>288</v>
      </c>
      <c r="C23" s="145" t="s">
        <v>289</v>
      </c>
      <c r="D23" s="143">
        <v>0.5</v>
      </c>
      <c r="E23" s="146"/>
      <c r="F23" s="162" t="s">
        <v>397</v>
      </c>
    </row>
    <row r="24" spans="1:6" ht="48">
      <c r="A24" s="143" t="s">
        <v>290</v>
      </c>
      <c r="B24" s="99" t="s">
        <v>291</v>
      </c>
      <c r="C24" s="99" t="s">
        <v>292</v>
      </c>
      <c r="D24" s="143">
        <v>0.5</v>
      </c>
      <c r="E24" s="146"/>
      <c r="F24" s="162" t="s">
        <v>397</v>
      </c>
    </row>
    <row r="25" spans="1:6" ht="48">
      <c r="A25" s="143" t="s">
        <v>293</v>
      </c>
      <c r="B25" s="99" t="s">
        <v>294</v>
      </c>
      <c r="C25" s="145" t="s">
        <v>295</v>
      </c>
      <c r="D25" s="143">
        <v>0.5</v>
      </c>
      <c r="E25" s="146"/>
      <c r="F25" s="162" t="s">
        <v>397</v>
      </c>
    </row>
    <row r="26" spans="1:6">
      <c r="A26" s="143" t="s">
        <v>296</v>
      </c>
      <c r="B26" s="99" t="s">
        <v>297</v>
      </c>
      <c r="C26" s="145" t="s">
        <v>298</v>
      </c>
      <c r="D26" s="143">
        <v>0.5</v>
      </c>
      <c r="E26" s="146"/>
      <c r="F26" s="162" t="s">
        <v>397</v>
      </c>
    </row>
    <row r="27" spans="1:6">
      <c r="A27" s="143" t="s">
        <v>299</v>
      </c>
      <c r="B27" s="99" t="s">
        <v>300</v>
      </c>
      <c r="C27" s="145" t="s">
        <v>301</v>
      </c>
      <c r="D27" s="143">
        <v>0.5</v>
      </c>
      <c r="E27" s="146"/>
      <c r="F27" s="162" t="s">
        <v>397</v>
      </c>
    </row>
    <row r="28" spans="1:6">
      <c r="A28" s="153" t="s">
        <v>302</v>
      </c>
      <c r="B28" s="154" t="s">
        <v>303</v>
      </c>
      <c r="C28" s="155"/>
      <c r="D28" s="153">
        <v>2.5</v>
      </c>
      <c r="E28" s="143">
        <f>E29+E30+E31+E32+E33</f>
        <v>0</v>
      </c>
    </row>
    <row r="29" spans="1:6">
      <c r="A29" s="143" t="s">
        <v>304</v>
      </c>
      <c r="B29" s="99" t="s">
        <v>305</v>
      </c>
      <c r="C29" s="145" t="s">
        <v>289</v>
      </c>
      <c r="D29" s="143">
        <v>0.5</v>
      </c>
      <c r="E29" s="146"/>
      <c r="F29" s="162" t="s">
        <v>397</v>
      </c>
    </row>
    <row r="30" spans="1:6">
      <c r="A30" s="143" t="s">
        <v>306</v>
      </c>
      <c r="B30" s="99" t="s">
        <v>307</v>
      </c>
      <c r="C30" s="145" t="s">
        <v>308</v>
      </c>
      <c r="D30" s="143">
        <v>0.5</v>
      </c>
      <c r="E30" s="146"/>
      <c r="F30" s="162" t="s">
        <v>397</v>
      </c>
    </row>
    <row r="31" spans="1:6">
      <c r="A31" s="143" t="s">
        <v>309</v>
      </c>
      <c r="B31" s="99" t="s">
        <v>310</v>
      </c>
      <c r="C31" s="145" t="s">
        <v>289</v>
      </c>
      <c r="D31" s="143">
        <v>0.5</v>
      </c>
      <c r="E31" s="146"/>
      <c r="F31" s="162" t="s">
        <v>397</v>
      </c>
    </row>
    <row r="32" spans="1:6">
      <c r="A32" s="143" t="s">
        <v>311</v>
      </c>
      <c r="B32" s="99" t="s">
        <v>312</v>
      </c>
      <c r="C32" s="145" t="s">
        <v>289</v>
      </c>
      <c r="D32" s="143">
        <v>0.5</v>
      </c>
      <c r="E32" s="146"/>
      <c r="F32" s="162" t="s">
        <v>397</v>
      </c>
    </row>
    <row r="33" spans="1:6">
      <c r="A33" s="143" t="s">
        <v>313</v>
      </c>
      <c r="B33" s="99" t="s">
        <v>314</v>
      </c>
      <c r="C33" s="145"/>
      <c r="D33" s="143">
        <v>0.5</v>
      </c>
      <c r="E33" s="146"/>
      <c r="F33" s="162" t="s">
        <v>397</v>
      </c>
    </row>
    <row r="34" spans="1:6" ht="48">
      <c r="A34" s="149">
        <v>3.3</v>
      </c>
      <c r="B34" s="152" t="s">
        <v>315</v>
      </c>
      <c r="C34" s="151"/>
      <c r="D34" s="149">
        <v>5</v>
      </c>
      <c r="E34" s="143">
        <f>E35+E41</f>
        <v>0</v>
      </c>
    </row>
    <row r="35" spans="1:6">
      <c r="A35" s="153" t="s">
        <v>316</v>
      </c>
      <c r="B35" s="154" t="s">
        <v>317</v>
      </c>
      <c r="C35" s="155"/>
      <c r="D35" s="153">
        <v>2.5</v>
      </c>
      <c r="E35" s="143">
        <f>E36+E37+E38+E39+E40</f>
        <v>0</v>
      </c>
    </row>
    <row r="36" spans="1:6" ht="48">
      <c r="A36" s="143" t="s">
        <v>318</v>
      </c>
      <c r="B36" s="99" t="s">
        <v>319</v>
      </c>
      <c r="C36" s="145" t="s">
        <v>320</v>
      </c>
      <c r="D36" s="143">
        <v>0.5</v>
      </c>
      <c r="E36" s="146"/>
      <c r="F36" s="162" t="s">
        <v>397</v>
      </c>
    </row>
    <row r="37" spans="1:6" ht="49.5" customHeight="1">
      <c r="A37" s="143" t="s">
        <v>321</v>
      </c>
      <c r="B37" s="99" t="s">
        <v>322</v>
      </c>
      <c r="C37" s="99" t="s">
        <v>323</v>
      </c>
      <c r="D37" s="143">
        <v>0.5</v>
      </c>
      <c r="E37" s="146"/>
      <c r="F37" s="162" t="s">
        <v>397</v>
      </c>
    </row>
    <row r="38" spans="1:6" ht="49.5" customHeight="1">
      <c r="A38" s="143" t="s">
        <v>324</v>
      </c>
      <c r="B38" s="156" t="s">
        <v>325</v>
      </c>
      <c r="C38" s="99" t="s">
        <v>323</v>
      </c>
      <c r="D38" s="143">
        <v>0.5</v>
      </c>
      <c r="E38" s="146"/>
      <c r="F38" s="162" t="s">
        <v>397</v>
      </c>
    </row>
    <row r="39" spans="1:6" ht="49.5" customHeight="1">
      <c r="A39" s="143" t="s">
        <v>326</v>
      </c>
      <c r="B39" s="156" t="s">
        <v>327</v>
      </c>
      <c r="C39" s="99" t="s">
        <v>323</v>
      </c>
      <c r="D39" s="143">
        <v>0.5</v>
      </c>
      <c r="E39" s="146"/>
      <c r="F39" s="162" t="s">
        <v>397</v>
      </c>
    </row>
    <row r="40" spans="1:6" ht="72">
      <c r="A40" s="143" t="s">
        <v>328</v>
      </c>
      <c r="B40" s="99" t="s">
        <v>329</v>
      </c>
      <c r="C40" s="99" t="s">
        <v>323</v>
      </c>
      <c r="D40" s="143">
        <v>0.5</v>
      </c>
      <c r="E40" s="146"/>
      <c r="F40" s="162" t="s">
        <v>397</v>
      </c>
    </row>
    <row r="41" spans="1:6">
      <c r="A41" s="153" t="s">
        <v>330</v>
      </c>
      <c r="B41" s="154" t="s">
        <v>331</v>
      </c>
      <c r="C41" s="155"/>
      <c r="D41" s="153">
        <v>2.5</v>
      </c>
      <c r="E41" s="143">
        <f>E42+E43+E44+E45+E46</f>
        <v>0</v>
      </c>
    </row>
    <row r="42" spans="1:6" ht="48">
      <c r="A42" s="143" t="s">
        <v>332</v>
      </c>
      <c r="B42" s="99" t="s">
        <v>333</v>
      </c>
      <c r="C42" s="99" t="s">
        <v>334</v>
      </c>
      <c r="D42" s="143">
        <v>0.5</v>
      </c>
      <c r="E42" s="146"/>
      <c r="F42" s="162" t="s">
        <v>397</v>
      </c>
    </row>
    <row r="43" spans="1:6" ht="48">
      <c r="A43" s="143" t="s">
        <v>335</v>
      </c>
      <c r="B43" s="99" t="s">
        <v>336</v>
      </c>
      <c r="C43" s="99" t="s">
        <v>334</v>
      </c>
      <c r="D43" s="143">
        <v>0.5</v>
      </c>
      <c r="E43" s="146"/>
      <c r="F43" s="162" t="s">
        <v>397</v>
      </c>
    </row>
    <row r="44" spans="1:6" ht="48.75" customHeight="1">
      <c r="A44" s="143" t="s">
        <v>337</v>
      </c>
      <c r="B44" s="99" t="s">
        <v>338</v>
      </c>
      <c r="C44" s="99" t="s">
        <v>334</v>
      </c>
      <c r="D44" s="143">
        <v>0.5</v>
      </c>
      <c r="E44" s="146"/>
      <c r="F44" s="162" t="s">
        <v>397</v>
      </c>
    </row>
    <row r="45" spans="1:6">
      <c r="A45" s="143" t="s">
        <v>339</v>
      </c>
      <c r="B45" s="99" t="s">
        <v>340</v>
      </c>
      <c r="C45" s="99" t="s">
        <v>334</v>
      </c>
      <c r="D45" s="143">
        <v>0.5</v>
      </c>
      <c r="E45" s="146"/>
      <c r="F45" s="162" t="s">
        <v>397</v>
      </c>
    </row>
    <row r="46" spans="1:6" ht="48">
      <c r="A46" s="143" t="s">
        <v>341</v>
      </c>
      <c r="B46" s="99" t="s">
        <v>342</v>
      </c>
      <c r="C46" s="99" t="s">
        <v>334</v>
      </c>
      <c r="D46" s="143">
        <v>0.5</v>
      </c>
      <c r="E46" s="146"/>
      <c r="F46" s="162" t="s">
        <v>397</v>
      </c>
    </row>
    <row r="47" spans="1:6">
      <c r="A47" s="149">
        <v>3.4</v>
      </c>
      <c r="B47" s="152" t="s">
        <v>343</v>
      </c>
      <c r="C47" s="151"/>
      <c r="D47" s="149">
        <v>2.5</v>
      </c>
      <c r="E47" s="143">
        <f>E48+E49+E50+E51+E52</f>
        <v>0</v>
      </c>
    </row>
    <row r="48" spans="1:6" ht="48">
      <c r="A48" s="143" t="s">
        <v>344</v>
      </c>
      <c r="B48" s="99" t="s">
        <v>345</v>
      </c>
      <c r="C48" s="145" t="s">
        <v>346</v>
      </c>
      <c r="D48" s="143">
        <v>0.5</v>
      </c>
      <c r="E48" s="146"/>
      <c r="F48" s="162" t="s">
        <v>397</v>
      </c>
    </row>
    <row r="49" spans="1:6">
      <c r="A49" s="143" t="s">
        <v>347</v>
      </c>
      <c r="B49" s="99" t="s">
        <v>348</v>
      </c>
      <c r="C49" s="99" t="s">
        <v>346</v>
      </c>
      <c r="D49" s="143">
        <v>0.5</v>
      </c>
      <c r="E49" s="146"/>
      <c r="F49" s="162" t="s">
        <v>397</v>
      </c>
    </row>
    <row r="50" spans="1:6" ht="26.25" customHeight="1">
      <c r="A50" s="143" t="s">
        <v>349</v>
      </c>
      <c r="B50" s="156" t="s">
        <v>350</v>
      </c>
      <c r="C50" s="99" t="s">
        <v>346</v>
      </c>
      <c r="D50" s="143">
        <v>0.5</v>
      </c>
      <c r="E50" s="146"/>
      <c r="F50" s="162" t="s">
        <v>397</v>
      </c>
    </row>
    <row r="51" spans="1:6" ht="26.25" customHeight="1">
      <c r="A51" s="143" t="s">
        <v>351</v>
      </c>
      <c r="B51" s="99" t="s">
        <v>352</v>
      </c>
      <c r="C51" s="99" t="s">
        <v>346</v>
      </c>
      <c r="D51" s="143">
        <v>0.5</v>
      </c>
      <c r="E51" s="146"/>
      <c r="F51" s="162" t="s">
        <v>397</v>
      </c>
    </row>
    <row r="52" spans="1:6" ht="25.5" customHeight="1">
      <c r="A52" s="143" t="s">
        <v>353</v>
      </c>
      <c r="B52" s="99" t="s">
        <v>354</v>
      </c>
      <c r="C52" s="99" t="s">
        <v>346</v>
      </c>
      <c r="D52" s="143">
        <v>0.5</v>
      </c>
      <c r="E52" s="146"/>
      <c r="F52" s="162" t="s">
        <v>397</v>
      </c>
    </row>
    <row r="53" spans="1:6" ht="48">
      <c r="A53" s="149">
        <v>3.5</v>
      </c>
      <c r="B53" s="152" t="s">
        <v>355</v>
      </c>
      <c r="C53" s="150" t="s">
        <v>356</v>
      </c>
      <c r="D53" s="149">
        <v>2.5</v>
      </c>
      <c r="E53" s="143">
        <f>E54+E55+E56+E57+E58</f>
        <v>0</v>
      </c>
    </row>
    <row r="54" spans="1:6" ht="48">
      <c r="A54" s="143" t="s">
        <v>357</v>
      </c>
      <c r="B54" s="99" t="s">
        <v>358</v>
      </c>
      <c r="C54" s="99" t="s">
        <v>359</v>
      </c>
      <c r="D54" s="143">
        <v>0.5</v>
      </c>
      <c r="E54" s="146"/>
      <c r="F54" s="162" t="s">
        <v>397</v>
      </c>
    </row>
    <row r="55" spans="1:6" ht="48">
      <c r="A55" s="143" t="s">
        <v>360</v>
      </c>
      <c r="B55" s="99" t="s">
        <v>361</v>
      </c>
      <c r="C55" s="99" t="s">
        <v>359</v>
      </c>
      <c r="D55" s="143">
        <v>0.5</v>
      </c>
      <c r="E55" s="146"/>
      <c r="F55" s="162" t="s">
        <v>397</v>
      </c>
    </row>
    <row r="56" spans="1:6" ht="48">
      <c r="A56" s="143" t="s">
        <v>362</v>
      </c>
      <c r="B56" s="99" t="s">
        <v>363</v>
      </c>
      <c r="C56" s="99" t="s">
        <v>359</v>
      </c>
      <c r="D56" s="143">
        <v>0.5</v>
      </c>
      <c r="E56" s="146"/>
      <c r="F56" s="162" t="s">
        <v>397</v>
      </c>
    </row>
    <row r="57" spans="1:6" ht="48">
      <c r="A57" s="143" t="s">
        <v>364</v>
      </c>
      <c r="B57" s="99" t="s">
        <v>365</v>
      </c>
      <c r="C57" s="99" t="s">
        <v>359</v>
      </c>
      <c r="D57" s="143">
        <v>0.5</v>
      </c>
      <c r="E57" s="146"/>
      <c r="F57" s="162" t="s">
        <v>397</v>
      </c>
    </row>
    <row r="58" spans="1:6" ht="72">
      <c r="A58" s="143" t="s">
        <v>366</v>
      </c>
      <c r="B58" s="99" t="s">
        <v>367</v>
      </c>
      <c r="C58" s="99" t="s">
        <v>359</v>
      </c>
      <c r="D58" s="143">
        <v>0.5</v>
      </c>
      <c r="E58" s="146"/>
      <c r="F58" s="162" t="s">
        <v>397</v>
      </c>
    </row>
    <row r="59" spans="1:6" ht="48">
      <c r="A59" s="149">
        <v>3.6</v>
      </c>
      <c r="B59" s="152" t="s">
        <v>368</v>
      </c>
      <c r="C59" s="151"/>
      <c r="D59" s="149">
        <v>2.5</v>
      </c>
      <c r="E59" s="143">
        <f>E60+E61+E62+E63+E64</f>
        <v>0</v>
      </c>
    </row>
    <row r="60" spans="1:6" ht="48">
      <c r="A60" s="143" t="s">
        <v>369</v>
      </c>
      <c r="B60" s="99" t="s">
        <v>370</v>
      </c>
      <c r="C60" s="145"/>
      <c r="D60" s="143">
        <v>0.5</v>
      </c>
      <c r="E60" s="146"/>
      <c r="F60" s="162" t="s">
        <v>397</v>
      </c>
    </row>
    <row r="61" spans="1:6" ht="54" customHeight="1">
      <c r="A61" s="143" t="s">
        <v>371</v>
      </c>
      <c r="B61" s="99" t="s">
        <v>372</v>
      </c>
      <c r="C61" s="145"/>
      <c r="D61" s="143">
        <v>0.5</v>
      </c>
      <c r="E61" s="146"/>
      <c r="F61" s="162" t="s">
        <v>397</v>
      </c>
    </row>
    <row r="62" spans="1:6" ht="48">
      <c r="A62" s="143" t="s">
        <v>373</v>
      </c>
      <c r="B62" s="99" t="s">
        <v>374</v>
      </c>
      <c r="C62" s="145"/>
      <c r="D62" s="143">
        <v>0.5</v>
      </c>
      <c r="E62" s="146"/>
      <c r="F62" s="162" t="s">
        <v>397</v>
      </c>
    </row>
    <row r="63" spans="1:6" ht="48">
      <c r="A63" s="143" t="s">
        <v>375</v>
      </c>
      <c r="B63" s="99" t="s">
        <v>376</v>
      </c>
      <c r="C63" s="145"/>
      <c r="D63" s="143">
        <v>0.5</v>
      </c>
      <c r="E63" s="146"/>
      <c r="F63" s="162" t="s">
        <v>397</v>
      </c>
    </row>
    <row r="64" spans="1:6" ht="52.5" customHeight="1">
      <c r="A64" s="143" t="s">
        <v>377</v>
      </c>
      <c r="B64" s="99" t="s">
        <v>378</v>
      </c>
      <c r="C64" s="145"/>
      <c r="D64" s="143">
        <v>0.5</v>
      </c>
      <c r="E64" s="146"/>
      <c r="F64" s="162" t="s">
        <v>397</v>
      </c>
    </row>
    <row r="65" spans="1:12" ht="75" customHeight="1">
      <c r="A65" s="141">
        <v>4</v>
      </c>
      <c r="B65" s="148" t="s">
        <v>379</v>
      </c>
      <c r="C65" s="148" t="s">
        <v>380</v>
      </c>
      <c r="D65" s="141">
        <v>30</v>
      </c>
      <c r="E65" s="169">
        <f>L69+L70+L71</f>
        <v>0</v>
      </c>
      <c r="F65" s="162" t="s">
        <v>407</v>
      </c>
    </row>
    <row r="66" spans="1:12" ht="246.75" customHeight="1">
      <c r="A66" s="141">
        <v>5</v>
      </c>
      <c r="B66" s="148" t="s">
        <v>381</v>
      </c>
      <c r="C66" s="148" t="s">
        <v>382</v>
      </c>
      <c r="D66" s="141">
        <v>10</v>
      </c>
      <c r="E66" s="146"/>
      <c r="F66" s="162" t="s">
        <v>397</v>
      </c>
    </row>
    <row r="68" spans="1:12" ht="192">
      <c r="A68" s="143">
        <v>4</v>
      </c>
      <c r="B68" s="161" t="s">
        <v>383</v>
      </c>
      <c r="C68" s="161" t="s">
        <v>387</v>
      </c>
      <c r="D68" s="161" t="s">
        <v>388</v>
      </c>
      <c r="E68" s="161" t="s">
        <v>389</v>
      </c>
      <c r="F68" s="161" t="s">
        <v>390</v>
      </c>
      <c r="G68" s="161" t="s">
        <v>391</v>
      </c>
      <c r="H68" s="161" t="s">
        <v>392</v>
      </c>
      <c r="I68" s="161" t="s">
        <v>393</v>
      </c>
      <c r="J68" s="161" t="s">
        <v>394</v>
      </c>
      <c r="K68" s="161" t="s">
        <v>395</v>
      </c>
      <c r="L68" s="161" t="s">
        <v>396</v>
      </c>
    </row>
    <row r="69" spans="1:12">
      <c r="A69" s="143">
        <v>4.0999999999999996</v>
      </c>
      <c r="B69" s="145" t="s">
        <v>384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59">
        <f>C69+D69+E69+F69+G69+H69+I69+J69+K69</f>
        <v>0</v>
      </c>
    </row>
    <row r="70" spans="1:12">
      <c r="A70" s="143">
        <v>4.2</v>
      </c>
      <c r="B70" s="145" t="s">
        <v>385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59">
        <f t="shared" ref="L70:L71" si="0">C70+D70+E70+F70+G70+H70+I70+J70+K70</f>
        <v>0</v>
      </c>
    </row>
    <row r="71" spans="1:12">
      <c r="A71" s="143">
        <v>4.3</v>
      </c>
      <c r="B71" s="145" t="s">
        <v>386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59">
        <f t="shared" si="0"/>
        <v>0</v>
      </c>
    </row>
    <row r="74" spans="1:12" ht="27.75">
      <c r="B74" s="109"/>
      <c r="C74" s="171" t="s">
        <v>250</v>
      </c>
      <c r="D74" s="172"/>
      <c r="E74" s="173"/>
    </row>
    <row r="75" spans="1:12">
      <c r="B75" s="109"/>
      <c r="C75" s="108"/>
      <c r="D75" s="113" t="s">
        <v>202</v>
      </c>
      <c r="E75" s="130" t="s">
        <v>203</v>
      </c>
    </row>
    <row r="76" spans="1:12">
      <c r="B76" s="214" t="s">
        <v>398</v>
      </c>
      <c r="C76" s="164" t="s">
        <v>401</v>
      </c>
      <c r="D76" s="112">
        <v>5</v>
      </c>
      <c r="E76" s="163">
        <f>E6</f>
        <v>0</v>
      </c>
    </row>
    <row r="77" spans="1:12">
      <c r="B77" s="170"/>
      <c r="C77" s="164" t="s">
        <v>402</v>
      </c>
      <c r="D77" s="112">
        <v>5</v>
      </c>
      <c r="E77" s="163">
        <f>E9*5/8</f>
        <v>0</v>
      </c>
    </row>
    <row r="78" spans="1:12">
      <c r="B78" s="170"/>
      <c r="C78" s="164" t="s">
        <v>403</v>
      </c>
      <c r="D78" s="112">
        <v>5</v>
      </c>
      <c r="E78" s="163">
        <f>E14*5/20</f>
        <v>0</v>
      </c>
    </row>
    <row r="79" spans="1:12">
      <c r="B79" s="170"/>
      <c r="C79" s="164" t="s">
        <v>404</v>
      </c>
      <c r="D79" s="112">
        <v>5</v>
      </c>
      <c r="E79" s="163">
        <f>E65*5/30</f>
        <v>0</v>
      </c>
    </row>
    <row r="80" spans="1:12">
      <c r="B80" s="170"/>
      <c r="C80" s="165" t="s">
        <v>405</v>
      </c>
      <c r="D80" s="112">
        <v>5</v>
      </c>
      <c r="E80" s="163">
        <f>E66*5/10</f>
        <v>0</v>
      </c>
    </row>
  </sheetData>
  <mergeCells count="4">
    <mergeCell ref="A1:D1"/>
    <mergeCell ref="A2:D2"/>
    <mergeCell ref="C74:E74"/>
    <mergeCell ref="B76:B8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แบบประเมินตนเอง คปสอ.ติดดาว</vt:lpstr>
      <vt:lpstr>แบบประเมินตนเองเกณฑ์ พชอ.</vt:lpstr>
      <vt:lpstr>'แบบประเมินตนเองเกณฑ์ พชอ.'!_Hlk500508145</vt:lpstr>
      <vt:lpstr>'แบบประเมินตนเอง คปสอ.ติดดาว'!Print_Area</vt:lpstr>
      <vt:lpstr>'แบบประเมินตนเอง คปสอ.ติดดาว'!Print_Titles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2017-12-01T03:32:54Z</dcterms:created>
  <dcterms:modified xsi:type="dcterms:W3CDTF">2018-03-06T00:49:54Z</dcterms:modified>
</cp:coreProperties>
</file>