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22995" windowHeight="9525" activeTab="2"/>
  </bookViews>
  <sheets>
    <sheet name="คืนเงิน2" sheetId="6" r:id="rId1"/>
    <sheet name="สรุปคงเหลือ 13 มิย." sheetId="5" r:id="rId2"/>
    <sheet name="ร่าง 13 มิ.ย.59 " sheetId="4" r:id="rId3"/>
  </sheets>
  <definedNames>
    <definedName name="_xlnm._FilterDatabase" localSheetId="0" hidden="1">คืนเงิน2!$E$1:$E$82</definedName>
    <definedName name="_xlnm.Print_Area" localSheetId="0">คืนเงิน2!$A$1:$N$83</definedName>
    <definedName name="_xlnm.Print_Area" localSheetId="1">'สรุปคงเหลือ 13 มิย.'!$A$1:$S$34</definedName>
    <definedName name="_xlnm.Print_Titles" localSheetId="0">คืนเงิน2!$2:$3</definedName>
  </definedNames>
  <calcPr calcId="144525"/>
</workbook>
</file>

<file path=xl/calcChain.xml><?xml version="1.0" encoding="utf-8"?>
<calcChain xmlns="http://schemas.openxmlformats.org/spreadsheetml/2006/main">
  <c r="M81" i="6" l="1"/>
  <c r="L81" i="6"/>
  <c r="K81" i="6"/>
  <c r="J81" i="6"/>
  <c r="I81" i="6"/>
  <c r="G81" i="6"/>
  <c r="F81" i="6"/>
  <c r="N80" i="6"/>
  <c r="M80" i="6"/>
  <c r="L80" i="6"/>
  <c r="H80" i="6"/>
  <c r="N79" i="6"/>
  <c r="M79" i="6"/>
  <c r="L79" i="6"/>
  <c r="H79" i="6"/>
  <c r="N78" i="6"/>
  <c r="M78" i="6"/>
  <c r="L78" i="6"/>
  <c r="H78" i="6"/>
  <c r="N77" i="6"/>
  <c r="N81" i="6" s="1"/>
  <c r="M77" i="6"/>
  <c r="L77" i="6"/>
  <c r="H77" i="6"/>
  <c r="H81" i="6" s="1"/>
  <c r="M76" i="6"/>
  <c r="K76" i="6"/>
  <c r="J76" i="6"/>
  <c r="I76" i="6"/>
  <c r="G76" i="6"/>
  <c r="F76" i="6"/>
  <c r="M75" i="6"/>
  <c r="L75" i="6"/>
  <c r="N75" i="6" s="1"/>
  <c r="H75" i="6"/>
  <c r="M74" i="6"/>
  <c r="L74" i="6"/>
  <c r="N74" i="6" s="1"/>
  <c r="H74" i="6"/>
  <c r="M73" i="6"/>
  <c r="L73" i="6"/>
  <c r="N73" i="6" s="1"/>
  <c r="H73" i="6"/>
  <c r="M72" i="6"/>
  <c r="L72" i="6"/>
  <c r="N72" i="6" s="1"/>
  <c r="H72" i="6"/>
  <c r="M71" i="6"/>
  <c r="L71" i="6"/>
  <c r="N71" i="6" s="1"/>
  <c r="H71" i="6"/>
  <c r="H76" i="6" s="1"/>
  <c r="K70" i="6"/>
  <c r="J70" i="6"/>
  <c r="I70" i="6"/>
  <c r="H70" i="6"/>
  <c r="G70" i="6"/>
  <c r="F70" i="6"/>
  <c r="M69" i="6"/>
  <c r="L69" i="6"/>
  <c r="N69" i="6" s="1"/>
  <c r="H69" i="6"/>
  <c r="M68" i="6"/>
  <c r="M70" i="6" s="1"/>
  <c r="L68" i="6"/>
  <c r="N68" i="6" s="1"/>
  <c r="H68" i="6"/>
  <c r="K67" i="6"/>
  <c r="J67" i="6"/>
  <c r="I67" i="6"/>
  <c r="G67" i="6"/>
  <c r="M66" i="6"/>
  <c r="N66" i="6" s="1"/>
  <c r="L66" i="6"/>
  <c r="H66" i="6"/>
  <c r="M65" i="6"/>
  <c r="N65" i="6" s="1"/>
  <c r="L65" i="6"/>
  <c r="H65" i="6"/>
  <c r="M64" i="6"/>
  <c r="N64" i="6" s="1"/>
  <c r="L64" i="6"/>
  <c r="H64" i="6"/>
  <c r="M63" i="6"/>
  <c r="N63" i="6" s="1"/>
  <c r="L63" i="6"/>
  <c r="H63" i="6"/>
  <c r="M62" i="6"/>
  <c r="N62" i="6" s="1"/>
  <c r="L62" i="6"/>
  <c r="H62" i="6"/>
  <c r="M61" i="6"/>
  <c r="N61" i="6" s="1"/>
  <c r="L61" i="6"/>
  <c r="H61" i="6"/>
  <c r="M60" i="6"/>
  <c r="N60" i="6" s="1"/>
  <c r="L60" i="6"/>
  <c r="H60" i="6"/>
  <c r="M59" i="6"/>
  <c r="N59" i="6" s="1"/>
  <c r="L59" i="6"/>
  <c r="H59" i="6"/>
  <c r="M58" i="6"/>
  <c r="N58" i="6" s="1"/>
  <c r="L58" i="6"/>
  <c r="H58" i="6"/>
  <c r="M57" i="6"/>
  <c r="N57" i="6" s="1"/>
  <c r="L57" i="6"/>
  <c r="H57" i="6"/>
  <c r="L56" i="6"/>
  <c r="N56" i="6" s="1"/>
  <c r="H56" i="6"/>
  <c r="M55" i="6"/>
  <c r="L55" i="6"/>
  <c r="N55" i="6" s="1"/>
  <c r="H55" i="6"/>
  <c r="L54" i="6"/>
  <c r="N54" i="6" s="1"/>
  <c r="H54" i="6"/>
  <c r="H67" i="6" s="1"/>
  <c r="F54" i="6"/>
  <c r="M53" i="6"/>
  <c r="L53" i="6"/>
  <c r="N53" i="6" s="1"/>
  <c r="H53" i="6"/>
  <c r="F53" i="6"/>
  <c r="M52" i="6"/>
  <c r="M67" i="6" s="1"/>
  <c r="L52" i="6"/>
  <c r="H52" i="6"/>
  <c r="L51" i="6"/>
  <c r="N51" i="6" s="1"/>
  <c r="H51" i="6"/>
  <c r="F51" i="6"/>
  <c r="F67" i="6" s="1"/>
  <c r="M50" i="6"/>
  <c r="K50" i="6"/>
  <c r="J50" i="6"/>
  <c r="I50" i="6"/>
  <c r="G50" i="6"/>
  <c r="N49" i="6"/>
  <c r="M49" i="6"/>
  <c r="L49" i="6"/>
  <c r="H49" i="6"/>
  <c r="M48" i="6"/>
  <c r="F48" i="6"/>
  <c r="L48" i="6" s="1"/>
  <c r="K47" i="6"/>
  <c r="J47" i="6"/>
  <c r="I47" i="6"/>
  <c r="G47" i="6"/>
  <c r="L46" i="6"/>
  <c r="N46" i="6" s="1"/>
  <c r="H46" i="6"/>
  <c r="M45" i="6"/>
  <c r="L45" i="6"/>
  <c r="N45" i="6" s="1"/>
  <c r="H45" i="6"/>
  <c r="M44" i="6"/>
  <c r="L44" i="6"/>
  <c r="N44" i="6" s="1"/>
  <c r="H44" i="6"/>
  <c r="M43" i="6"/>
  <c r="L43" i="6"/>
  <c r="N43" i="6" s="1"/>
  <c r="H43" i="6"/>
  <c r="N42" i="6"/>
  <c r="L42" i="6"/>
  <c r="H42" i="6"/>
  <c r="N41" i="6"/>
  <c r="L41" i="6"/>
  <c r="H41" i="6"/>
  <c r="M40" i="6"/>
  <c r="N40" i="6" s="1"/>
  <c r="L40" i="6"/>
  <c r="H40" i="6"/>
  <c r="M39" i="6"/>
  <c r="N39" i="6" s="1"/>
  <c r="L39" i="6"/>
  <c r="H39" i="6"/>
  <c r="M38" i="6"/>
  <c r="N38" i="6" s="1"/>
  <c r="L38" i="6"/>
  <c r="H38" i="6"/>
  <c r="M37" i="6"/>
  <c r="N37" i="6" s="1"/>
  <c r="L37" i="6"/>
  <c r="H37" i="6"/>
  <c r="M36" i="6"/>
  <c r="N36" i="6" s="1"/>
  <c r="L36" i="6"/>
  <c r="H36" i="6"/>
  <c r="M35" i="6"/>
  <c r="M47" i="6" s="1"/>
  <c r="F35" i="6"/>
  <c r="F47" i="6" s="1"/>
  <c r="J34" i="6"/>
  <c r="I34" i="6"/>
  <c r="G34" i="6"/>
  <c r="F34" i="6"/>
  <c r="M33" i="6"/>
  <c r="L33" i="6"/>
  <c r="N33" i="6" s="1"/>
  <c r="H33" i="6"/>
  <c r="F33" i="6"/>
  <c r="M32" i="6"/>
  <c r="M34" i="6" s="1"/>
  <c r="L32" i="6"/>
  <c r="N32" i="6" s="1"/>
  <c r="H32" i="6"/>
  <c r="L31" i="6"/>
  <c r="L34" i="6" s="1"/>
  <c r="K31" i="6"/>
  <c r="K34" i="6" s="1"/>
  <c r="H31" i="6"/>
  <c r="H34" i="6" s="1"/>
  <c r="F31" i="6"/>
  <c r="K30" i="6"/>
  <c r="K82" i="6" s="1"/>
  <c r="I30" i="6"/>
  <c r="N29" i="6"/>
  <c r="M29" i="6"/>
  <c r="L29" i="6"/>
  <c r="H29" i="6"/>
  <c r="N28" i="6"/>
  <c r="M28" i="6"/>
  <c r="L28" i="6"/>
  <c r="H28" i="6"/>
  <c r="N27" i="6"/>
  <c r="M27" i="6"/>
  <c r="L27" i="6"/>
  <c r="H27" i="6"/>
  <c r="N26" i="6"/>
  <c r="L26" i="6"/>
  <c r="H26" i="6"/>
  <c r="M25" i="6"/>
  <c r="N25" i="6" s="1"/>
  <c r="L25" i="6"/>
  <c r="H25" i="6"/>
  <c r="M24" i="6"/>
  <c r="M30" i="6" s="1"/>
  <c r="G24" i="6"/>
  <c r="G30" i="6" s="1"/>
  <c r="F24" i="6"/>
  <c r="L24" i="6" s="1"/>
  <c r="N24" i="6" s="1"/>
  <c r="M23" i="6"/>
  <c r="J23" i="6"/>
  <c r="J30" i="6" s="1"/>
  <c r="H23" i="6"/>
  <c r="F23" i="6"/>
  <c r="M22" i="6"/>
  <c r="J22" i="6"/>
  <c r="I22" i="6"/>
  <c r="H22" i="6"/>
  <c r="G22" i="6"/>
  <c r="F22" i="6"/>
  <c r="L21" i="6"/>
  <c r="N21" i="6" s="1"/>
  <c r="H21" i="6"/>
  <c r="M20" i="6"/>
  <c r="L20" i="6"/>
  <c r="L22" i="6" s="1"/>
  <c r="H20" i="6"/>
  <c r="J19" i="6"/>
  <c r="I19" i="6"/>
  <c r="H19" i="6"/>
  <c r="G19" i="6"/>
  <c r="F19" i="6"/>
  <c r="M18" i="6"/>
  <c r="L18" i="6"/>
  <c r="N18" i="6" s="1"/>
  <c r="H18" i="6"/>
  <c r="M17" i="6"/>
  <c r="L17" i="6"/>
  <c r="L19" i="6" s="1"/>
  <c r="H17" i="6"/>
  <c r="F17" i="6"/>
  <c r="M16" i="6"/>
  <c r="N16" i="6" s="1"/>
  <c r="L16" i="6"/>
  <c r="H16" i="6"/>
  <c r="K15" i="6"/>
  <c r="J15" i="6"/>
  <c r="I15" i="6"/>
  <c r="M14" i="6"/>
  <c r="F14" i="6"/>
  <c r="L14" i="6" s="1"/>
  <c r="N14" i="6" s="1"/>
  <c r="M13" i="6"/>
  <c r="L13" i="6"/>
  <c r="N13" i="6" s="1"/>
  <c r="H13" i="6"/>
  <c r="M12" i="6"/>
  <c r="L12" i="6"/>
  <c r="N12" i="6" s="1"/>
  <c r="H12" i="6"/>
  <c r="L11" i="6"/>
  <c r="H11" i="6"/>
  <c r="G11" i="6"/>
  <c r="G15" i="6" s="1"/>
  <c r="L10" i="6"/>
  <c r="N10" i="6" s="1"/>
  <c r="H10" i="6"/>
  <c r="F10" i="6"/>
  <c r="M9" i="6"/>
  <c r="L9" i="6"/>
  <c r="L15" i="6" s="1"/>
  <c r="I9" i="6"/>
  <c r="F9" i="6"/>
  <c r="F15" i="6" s="1"/>
  <c r="J8" i="6"/>
  <c r="I8" i="6"/>
  <c r="I82" i="6" s="1"/>
  <c r="G8" i="6"/>
  <c r="G82" i="6" s="1"/>
  <c r="N7" i="6"/>
  <c r="M7" i="6"/>
  <c r="L7" i="6"/>
  <c r="H7" i="6"/>
  <c r="N6" i="6"/>
  <c r="M6" i="6"/>
  <c r="L6" i="6"/>
  <c r="H6" i="6"/>
  <c r="N5" i="6"/>
  <c r="M5" i="6"/>
  <c r="L5" i="6"/>
  <c r="H5" i="6"/>
  <c r="M4" i="6"/>
  <c r="M8" i="6" s="1"/>
  <c r="F4" i="6"/>
  <c r="H4" i="6" s="1"/>
  <c r="H8" i="6" s="1"/>
  <c r="O28" i="5"/>
  <c r="S25" i="5"/>
  <c r="S16" i="5"/>
  <c r="S15" i="5"/>
  <c r="O13" i="5"/>
  <c r="M13" i="5"/>
  <c r="A11" i="5"/>
  <c r="C16" i="5" s="1"/>
  <c r="M10" i="5"/>
  <c r="M16" i="5" s="1"/>
  <c r="K7" i="5"/>
  <c r="K13" i="5" s="1"/>
  <c r="I7" i="5"/>
  <c r="I10" i="5" s="1"/>
  <c r="G7" i="5"/>
  <c r="C7" i="5"/>
  <c r="O27" i="4"/>
  <c r="J25" i="4"/>
  <c r="Z23" i="4"/>
  <c r="O19" i="4"/>
  <c r="X11" i="4" s="1"/>
  <c r="AA11" i="4" s="1"/>
  <c r="V17" i="4"/>
  <c r="O29" i="4" s="1"/>
  <c r="J17" i="4"/>
  <c r="A13" i="4"/>
  <c r="R11" i="4"/>
  <c r="Z9" i="4"/>
  <c r="H7" i="4"/>
  <c r="K3" i="4" s="1"/>
  <c r="J82" i="6" l="1"/>
  <c r="I83" i="6" s="1"/>
  <c r="L50" i="6"/>
  <c r="N48" i="6"/>
  <c r="N50" i="6" s="1"/>
  <c r="N70" i="6"/>
  <c r="N76" i="6"/>
  <c r="L67" i="6"/>
  <c r="F8" i="6"/>
  <c r="H14" i="6"/>
  <c r="M19" i="6"/>
  <c r="M82" i="6" s="1"/>
  <c r="L23" i="6"/>
  <c r="H48" i="6"/>
  <c r="H50" i="6" s="1"/>
  <c r="F50" i="6"/>
  <c r="N52" i="6"/>
  <c r="N67" i="6" s="1"/>
  <c r="L70" i="6"/>
  <c r="L4" i="6"/>
  <c r="H9" i="6"/>
  <c r="H15" i="6" s="1"/>
  <c r="N9" i="6"/>
  <c r="M11" i="6"/>
  <c r="M15" i="6" s="1"/>
  <c r="N17" i="6"/>
  <c r="N19" i="6" s="1"/>
  <c r="N20" i="6"/>
  <c r="N22" i="6" s="1"/>
  <c r="H24" i="6"/>
  <c r="H30" i="6" s="1"/>
  <c r="H82" i="6" s="1"/>
  <c r="N31" i="6"/>
  <c r="N34" i="6" s="1"/>
  <c r="H35" i="6"/>
  <c r="H47" i="6" s="1"/>
  <c r="L76" i="6"/>
  <c r="F30" i="6"/>
  <c r="L35" i="6"/>
  <c r="S21" i="5"/>
  <c r="S17" i="5"/>
  <c r="O23" i="4"/>
  <c r="N15" i="6" l="1"/>
  <c r="L8" i="6"/>
  <c r="N4" i="6"/>
  <c r="N8" i="6"/>
  <c r="F82" i="6"/>
  <c r="L47" i="6"/>
  <c r="N35" i="6"/>
  <c r="N47" i="6" s="1"/>
  <c r="L30" i="6"/>
  <c r="N23" i="6"/>
  <c r="N30" i="6" s="1"/>
  <c r="N11" i="6"/>
  <c r="AA17" i="4"/>
  <c r="O28" i="4"/>
  <c r="O30" i="4" s="1"/>
  <c r="N82" i="6" l="1"/>
  <c r="L82" i="6"/>
</calcChain>
</file>

<file path=xl/sharedStrings.xml><?xml version="1.0" encoding="utf-8"?>
<sst xmlns="http://schemas.openxmlformats.org/spreadsheetml/2006/main" count="272" uniqueCount="205">
  <si>
    <t>งบประมาณ ปี 2559  (สสจ.)</t>
  </si>
  <si>
    <t>บาท</t>
  </si>
  <si>
    <t>อย.</t>
  </si>
  <si>
    <t>กท.ต่างประเทศ</t>
  </si>
  <si>
    <t>งบดำเนินงาน</t>
  </si>
  <si>
    <t>งบลงทุน</t>
  </si>
  <si>
    <t>งบอุดหนุน</t>
  </si>
  <si>
    <t>งบรายจ่ายอื่น</t>
  </si>
  <si>
    <t>เบิกแทนกัน</t>
  </si>
  <si>
    <t>แพทย์แผนไทย</t>
  </si>
  <si>
    <t>สบส.</t>
  </si>
  <si>
    <t>ปปส.</t>
  </si>
  <si>
    <t>รายจ่ายขั้นต่ำ</t>
  </si>
  <si>
    <t>พตส.</t>
  </si>
  <si>
    <t>งบตามยุทธศาสตร์เฉพาะ</t>
  </si>
  <si>
    <t>งบยุทธศาสตร์ตามแผนงานโครงการ</t>
  </si>
  <si>
    <t>รับจัดสรร</t>
  </si>
  <si>
    <t>ใช้ไป</t>
  </si>
  <si>
    <t>คงเหลือ</t>
  </si>
  <si>
    <t>ยาเสพติด</t>
  </si>
  <si>
    <t>ชันสูตรพลิกศพ</t>
  </si>
  <si>
    <t>พื้นฐาน 10 ล้าน</t>
  </si>
  <si>
    <t>แผนงานโครงการ</t>
  </si>
  <si>
    <t xml:space="preserve">คงเหลือ </t>
  </si>
  <si>
    <t>ศูนย์พึ่งได้</t>
  </si>
  <si>
    <t>อบรม</t>
  </si>
  <si>
    <t xml:space="preserve"> </t>
  </si>
  <si>
    <t>อาเซียน</t>
  </si>
  <si>
    <t xml:space="preserve">ค่า K </t>
  </si>
  <si>
    <t>แผนที่ต้องใช้</t>
  </si>
  <si>
    <t xml:space="preserve">แผนงานสสจ. </t>
  </si>
  <si>
    <t>ค่าโทรคมนาคม</t>
  </si>
  <si>
    <t>สสอ.</t>
  </si>
  <si>
    <t>อาเซียน (อรัญ)</t>
  </si>
  <si>
    <t>รวม</t>
  </si>
  <si>
    <t>ประกวด สสอ.</t>
  </si>
  <si>
    <t>ได้รับ</t>
  </si>
  <si>
    <t>พื้นฐาน</t>
  </si>
  <si>
    <t>ณ 13 มิถุนายน  2559</t>
  </si>
  <si>
    <t>สรุปงบคงเหลือ ปี 2559 ณ วันที่ 13 มิถุนายน 2559</t>
  </si>
  <si>
    <t>(งบพัฒนา จ.4.9)</t>
  </si>
  <si>
    <t>งบกลาง</t>
  </si>
  <si>
    <t>เงินตามยุทธศาสตร์เฉพาะ/เบิกแทนกัน</t>
  </si>
  <si>
    <t>กองทุนต่าง ๆ</t>
  </si>
  <si>
    <t>ต่างด้าว+ประกันสังคม</t>
  </si>
  <si>
    <t>เงินฝาก</t>
  </si>
  <si>
    <t>เงินบำรุง สสจ.</t>
  </si>
  <si>
    <t>แผนงานโครงการ สสจ.</t>
  </si>
  <si>
    <t>สนับสนุนอำเภอ</t>
  </si>
  <si>
    <t>แผนพัฒนา สสจ.</t>
  </si>
  <si>
    <t>ประกวด สสอ.ดีเด่น</t>
  </si>
  <si>
    <t>เงืน งปม.</t>
  </si>
  <si>
    <t>เบิกแทน</t>
  </si>
  <si>
    <t>เงินยืม รพ.ตาพระยา</t>
  </si>
  <si>
    <t xml:space="preserve">ใช้หนื้คืน </t>
  </si>
  <si>
    <t>เฉพาะ</t>
  </si>
  <si>
    <t xml:space="preserve">สรุปเงินงบประมาณ ปี 2559 (คืนเงิน รอบ 2) </t>
  </si>
  <si>
    <t>ลำดับ</t>
  </si>
  <si>
    <t>กลุ่มงาน</t>
  </si>
  <si>
    <t>รหัสโครงการ</t>
  </si>
  <si>
    <t>โครงการ</t>
  </si>
  <si>
    <t>รหัสงบประมาณ</t>
  </si>
  <si>
    <t xml:space="preserve">งบประมาณ </t>
  </si>
  <si>
    <t xml:space="preserve">เบิกจ่าย </t>
  </si>
  <si>
    <t>คืนเงิน งปม.</t>
  </si>
  <si>
    <t>คืนเงิน นอก</t>
  </si>
  <si>
    <t>งปม.หลังคืนเงิน</t>
  </si>
  <si>
    <t>ดำเนินการแล้วคงเหลือคืน</t>
  </si>
  <si>
    <t>ยกเลิกกิจกรรม</t>
  </si>
  <si>
    <t>งบประมาณ</t>
  </si>
  <si>
    <t>เบิกจ่าย</t>
  </si>
  <si>
    <t>บริหารทั่วไป</t>
  </si>
  <si>
    <t>บริหาร.02/01</t>
  </si>
  <si>
    <t>โครงการพัฒนาระบบบริหารจัดการที่ดีเพื่อสนับสนุนการจัดการระบบสุขภาพจังหวัดสระแก้ว ประจำปี 2559</t>
  </si>
  <si>
    <t>K4780</t>
  </si>
  <si>
    <t>K4783</t>
  </si>
  <si>
    <t>บริหาร.02/02</t>
  </si>
  <si>
    <t>โครงการอบรมพนักงานขับรถพยาบาล</t>
  </si>
  <si>
    <t>บริหาร.02/03</t>
  </si>
  <si>
    <t>โครงการควบคุมภายในหน่วยงานในสังกัด สสจ.สระแก้ว</t>
  </si>
  <si>
    <t>ภาพรวมกลุ่มงาน</t>
  </si>
  <si>
    <t>พยส.</t>
  </si>
  <si>
    <t>พยส.01/01</t>
  </si>
  <si>
    <t>โครงการพัฒนาระบบบริหารจัดการบริการสุขภาพ (Service Plan )ปีงบประมาณ 2559</t>
  </si>
  <si>
    <t>K4778</t>
  </si>
  <si>
    <t>พยส.02/01</t>
  </si>
  <si>
    <t>โครงการเพิ่มประสิทธิภาพบริหารจัดการเชิงยุทธศาสตร์แบบบูรณาการ จังหวัดสระแก้ว ปีงบประมาณ 2559</t>
  </si>
  <si>
    <t>พยส.01/03</t>
  </si>
  <si>
    <t>โครงการพัฒนาความครบถ้วนข้อมูลสุขภาพและการแพทย์ ประจำปีงบประมาณ 2559</t>
  </si>
  <si>
    <t>พยส</t>
  </si>
  <si>
    <t>โครงการประชุมแลกเปลี่ยนเรียนรู้เพื่อพัฒนาระบบบริหารสาธารณสุขตำบลต้นแบบการดูแลผู้สูงอายุยระยะยาว เขตสุขภาพที่ 6</t>
  </si>
  <si>
    <t>K4771</t>
  </si>
  <si>
    <t>โครงการพัฒนาโครงสร้างพื้นฐานระบบสารสนเทศสุขภาพ เขตสุขภาพที่ 6</t>
  </si>
  <si>
    <t xml:space="preserve">โครงการประชุมเชิงปฏิบัติการประเมินกระบวนการจัดทำแผนยุทธศาสตร์ด้านสุขภาพ 3 ปี (2557-2559) </t>
  </si>
  <si>
    <t xml:space="preserve"> อนามัยสิ่งแวดล้อม</t>
  </si>
  <si>
    <t>พยส.01/02</t>
  </si>
  <si>
    <t>โครงการจัดระบบการคุ้มครองผู้บริโภคและอนามัยสิ่งแวดล้อมจังหวัดสระแก้ว ปี 2559</t>
  </si>
  <si>
    <t>K4774</t>
  </si>
  <si>
    <t>อน.01/01</t>
  </si>
  <si>
    <t>โครงการพัฒนาระบบการจัดการมูลฝอยติดเชื้อในสถานบริการสาธารณสุข จังหวัดสระแก้ว</t>
  </si>
  <si>
    <t>ทรัพยากรบุคคล</t>
  </si>
  <si>
    <t>ทรัพย์.01/01</t>
  </si>
  <si>
    <t>โครงการพัฒนากำลังคนด้านสุขภาพจังหวัดสระแก้ว ประจำปีงบประมาณ 2559</t>
  </si>
  <si>
    <t>ทรัพย์.02/01</t>
  </si>
  <si>
    <t>โครงการสนับสนุนการบริหารจัดการทรัพยากรบุคคล ประจำปีงบประมาณ 2559</t>
  </si>
  <si>
    <t>คุณภาพ</t>
  </si>
  <si>
    <t>คุณภาพ 01/01</t>
  </si>
  <si>
    <t>โครงการสระแก้วเมืองแห่งความสุข ภายใต้ 4 ดีวิถีพอเพียง (Sa Kaeo Happiness Model จังหวัดสระแก้ว(ต่อเนื่อง) ปีงบประมาณ 2559</t>
  </si>
  <si>
    <t>คุณภาพ 01/02</t>
  </si>
  <si>
    <t>โครงการพัฒนาคุณภาพระบบบริการสุขภาพ ให้มีคุณภาพมาตรฐาน เชื่อมโยงไร้รอยต่อ ปี 2559</t>
  </si>
  <si>
    <t>คุณภาพ.02/01</t>
  </si>
  <si>
    <t>โครงการคัดเลือกอาสาสมัครสาธารณสุขประจำหมู่บ้าน (อสม.) ดีเด่นระดับจังหวัด จังหวัดสระแก้ว ปี 2559</t>
  </si>
  <si>
    <t>คุณภาพ.02/02</t>
  </si>
  <si>
    <t>โครงการสุขศึกษาและประชาสัมพันธ์เพื่อพัฒนาความรอบรู้ด้านสุขภาพ จังหวัดสระแก้ว ปีงบประมาณ 2559</t>
  </si>
  <si>
    <t>โครงการ พัฒนาสระแก้วเมืองแห่งความสุข คนดี สุขภาพดี รายได้ดี สิ่งแวดล้อมดี วิถีพอเพียง</t>
  </si>
  <si>
    <t>งบพัฒนาจังหวัด</t>
  </si>
  <si>
    <t>โครงการสนับสนุนการพัฒนาระบบบริการปฐมภูมิ</t>
  </si>
  <si>
    <t>โครงการร่วมพลัง อสม.</t>
  </si>
  <si>
    <t>กรมสนับสนุนฯ</t>
  </si>
  <si>
    <t>ส่งเสริมสุขภาพ</t>
  </si>
  <si>
    <t>ส่งเสริม.01/01</t>
  </si>
  <si>
    <t>โครงการส่งเสริมสุขภาพประชาชนตามกลุ่มวัย จังหวัดสระแก้ว ปีงบประมาณ 2559</t>
  </si>
  <si>
    <t>มูลนิธิ พอ.สว.</t>
  </si>
  <si>
    <t>ส่งเสริม.02/02</t>
  </si>
  <si>
    <t>โครงการลดอ้วนลดพุงและการออกกำลังกายเพื่อสุขภาพ สำนักงานสาธารณสุขจังหวัดสระแก้ว ปีงบประมาณ 2559</t>
  </si>
  <si>
    <t>ควบคุมโรคไม่ติดต่อ</t>
  </si>
  <si>
    <t>ส่งเสริม.01/02</t>
  </si>
  <si>
    <t>โครงการป้องกันควบคุมโรคไม่ติดต่อเรื้อรัง จังหวัดสระแก้ว ปี 2559</t>
  </si>
  <si>
    <t>เงินนอก</t>
  </si>
  <si>
    <t>ส่งเสริม.02/01</t>
  </si>
  <si>
    <t xml:space="preserve">โครงการส่งเสริมสุขภาพด้วยการเต้นออกกำลังกายแนวใหม่ในกลุ่มเยาวชนจังหวัดสระแก้ว ปี 2559 </t>
  </si>
  <si>
    <t>ส่งเสริม.02/03</t>
  </si>
  <si>
    <t>โครงการรณรงค์ป้องกันและแก้ไขปัญหายาเสพติด TO BE NUMBER ONE จังหวัดสระแก้ว</t>
  </si>
  <si>
    <t>K4781</t>
  </si>
  <si>
    <t>ส่งเสริม.01/03</t>
  </si>
  <si>
    <t>โครงการพัฒนาระบบบริการบำบัดรักษาพยาบาลและฟื้นฟูสมรรถภาพผู้ป่วยยาเสพติด จังหวัดสระแก้ว ปี 2559 (2,502,820)</t>
  </si>
  <si>
    <t>K4782</t>
  </si>
  <si>
    <t>ส่งเสริม.02/04</t>
  </si>
  <si>
    <t>โครงการส่งเสริมเยาวชนในการเสริมสร้างภูมิคุ้มกันทางจิตเพื่อป้องกันและแก้ไขปัญหายาเสพติด จังหวัดสระแก้ว ปี 2559</t>
  </si>
  <si>
    <t>ส่งเสริม.02/05</t>
  </si>
  <si>
    <t>โครงการส่งเสริมและพัฒนาเยาวชนต้นแบบเก่งและดี TO BE NUNBER ONE ระดับประเทศ จังหวัดสระแก้ว ปี 2559</t>
  </si>
  <si>
    <t>ทันตฯ</t>
  </si>
  <si>
    <t>ทันตฯ.02/01</t>
  </si>
  <si>
    <t>โครงการสร้าเสริมสุขภาพช่องปากเพื่อคุณภาพชีวิตที่ดีของชาวสระแก้ว ปีงบประมาณ 2559</t>
  </si>
  <si>
    <t>นมฟลูออไรด์</t>
  </si>
  <si>
    <t>ควบคุมโรค</t>
  </si>
  <si>
    <t>คร.01/01</t>
  </si>
  <si>
    <t>โครงการสุขภาพหนึ่งเดียว (One Health) จังหวัดสระแก้ว ปี 2559</t>
  </si>
  <si>
    <t>สำนักระบาด</t>
  </si>
  <si>
    <t>คร.02/01</t>
  </si>
  <si>
    <t>โครงการรณรงค์วันเอดส์โลก สระแก้ว-บันเตียเมียนเจย ปี 2559</t>
  </si>
  <si>
    <t>คร.02/05</t>
  </si>
  <si>
    <t>โครงการบูรณาการควบคุมโรคเข้มแข็งแบบยั่งยืน จังหวัดสระแก้ว ปี 2559</t>
  </si>
  <si>
    <t>SRRT</t>
  </si>
  <si>
    <t>คร.02/06</t>
  </si>
  <si>
    <t>โครงการพัฒนาระบบฉุกเฉินและการตอบโต้ภาวะฉุกเฉินด้านการแพทย์และสาธารณสุข จังหวัดสระแก้ว ปีงบประมาณ 2559</t>
  </si>
  <si>
    <t>สพฉ.</t>
  </si>
  <si>
    <t>การดำเนินงานพัฒนางานสาธารณสุขชายแดน</t>
  </si>
  <si>
    <t>K4779</t>
  </si>
  <si>
    <t>โครงการอุบัติเหตุทางถนน เขตสุขภาพที่ 6 (อุบัติเหตุและ RTI)</t>
  </si>
  <si>
    <t>โครงการกำจัดปัญหาโรคพยาธิใบไม้ตับจังหวัดสระแก้ว</t>
  </si>
  <si>
    <t>โครงการแลกเปลี่ยนเรียนรู้ ศึกษาดูงานและสรุปผลงาน เศรษฐกิจพิเศษสระแก้ว ตราด ตาก</t>
  </si>
  <si>
    <t>ประชุมคณะกรรมการควบคุมโรค</t>
  </si>
  <si>
    <t>คร.02/03</t>
  </si>
  <si>
    <t xml:space="preserve">โครงสนับสนุนการพัฒนาระบบการแพทย์ฉุกเฉินจังหวัดสระแก้ว ปีงบประมาณ </t>
  </si>
  <si>
    <t>คร.02/04</t>
  </si>
  <si>
    <t>โครงการมาลาเรียรอบ SSF-M ปีที่ 5 (Re-alignment)</t>
  </si>
  <si>
    <t>มาลาเรีย</t>
  </si>
  <si>
    <t>คร.01/02</t>
  </si>
  <si>
    <t>โครงการสร้างความตระหนักและเตรียมความพร้อมสำหรับโรคติดต่อและโรคอุบัติใหม่ตามแนวชายแดนไทย-กัมพูชา จังหวัดสระแก้ว ปี 2559</t>
  </si>
  <si>
    <t>กท.ตป.</t>
  </si>
  <si>
    <t>คร.01/03</t>
  </si>
  <si>
    <t>โครงการรณรงค์ป้องกันโรคติดต่ออุบัติใหม่อุบัติซ้ำ จังหวัดสระแก้ว ราชอาณาจักรไทย-จังหวัดบันเตียเมียนเจย ราชอาณาจักรกัมพูชา ปีงบประมาณ 2559</t>
  </si>
  <si>
    <t>สาธารณสุขชายแดน</t>
  </si>
  <si>
    <t>คุ้มครองผู้บริโภค</t>
  </si>
  <si>
    <t>คุ้มครอง.02/01</t>
  </si>
  <si>
    <t>โครงการสุขภาพดี วิถีสระแก้ว ในงานสืบสานวัฒนธรรมเบื้องบูรพาและงานกาชาดจังหวัดสระแก้ว ประจำปี 2558</t>
  </si>
  <si>
    <t>คุ้มครอง.02/02</t>
  </si>
  <si>
    <t xml:space="preserve">โครงการคุ้มครองผู้บริโภคด้านผลิตภัณฑ์สุขภาพ บริการสุขภาพ และอาหารปลอดภัย จังหวัดสระแก้ว </t>
  </si>
  <si>
    <t>ประกัน</t>
  </si>
  <si>
    <t>ประกัน01/01</t>
  </si>
  <si>
    <t>โครงการพัฒนาระบบการบริหารจัดการทรัพยากรการเงินและการคลัง ปีงบประมาณ 2559</t>
  </si>
  <si>
    <t>กองทุนฯ</t>
  </si>
  <si>
    <t>ประกัน01/02</t>
  </si>
  <si>
    <t>โครงการพัฒนาศักยภาพในการบริหารจัดการกองทุนประกันสุขภาพ แรงงานต่างด้าวและคนด่างด้าว และเพิ่มความครอบคลุมการลงทะเบียนหลักประกันสุขภาพแรงงานต่างด้าวจังหวัดสระแก้ว 2559</t>
  </si>
  <si>
    <t>แรงงานต่างด้าว</t>
  </si>
  <si>
    <t>ประกัน02/01</t>
  </si>
  <si>
    <t>โครงการพัฒนาศักยภาพการลงทะเบียนผู้มีสิทธิและการเบิกจ่ายชดเชยค่าบริการทางการแพทย์กลุ่มบุคคลที่มีปัญหาสถานะและสิทธิ และกองทุนแรงงานต่างด้าวคนต่างด้าว จังหวัดสระแก้ว ปีงบประมาณ 2559</t>
  </si>
  <si>
    <t>สถานะและสิทธิ</t>
  </si>
  <si>
    <t>ประกัน02/02</t>
  </si>
  <si>
    <t>โครงการพัฒนาศักยภาพเจ้าหน้าที่ในการสร้างหลักประกันสุขภาพถ้วนหน้าจังหวัดสระแก้ว ปี  2559</t>
  </si>
  <si>
    <t>สปสช.</t>
  </si>
  <si>
    <t>แผนไทย</t>
  </si>
  <si>
    <t>คุณภาพ.02/03</t>
  </si>
  <si>
    <t>โครงการส่งเสริมและพัฒนาระบบสุขภาพชุมชนเข้มแข็งประชาชนพึ่งตนเองได้ และมีสุขภาพดีด้วยภูมิปัญญาไทยและการแพทย์แผนไทย จังหวัดสระแก้ว ปี 2559</t>
  </si>
  <si>
    <t>กองทุนภูมิปัญญาการแพทย์แผนไทย</t>
  </si>
  <si>
    <t>โครงการพัฒนาระบบบริการด้านการแพทย์แผนไทยและการแพทย์ ทางเลือก จังหวัดสระแก้ว</t>
  </si>
  <si>
    <t>เงินฝาก รพ.วัฒนานคร</t>
  </si>
  <si>
    <t>โครงการส่งเสริมสุขภาพผู้สูงอายุด้วยการแพทย์แผนไทย</t>
  </si>
  <si>
    <t>กรมแพทย์แผนไทย</t>
  </si>
  <si>
    <t>คุณภาพ.02/04</t>
  </si>
  <si>
    <t>โครงการศึกษาต้นทุนการจัดบริการด้านการแพทย์แผนไทย (Unit Cost) ในหน่วยบริการสาธารณสุขของรัฐ เขตสุขภาพที่ 6 ปีงบประมาณ 2559</t>
  </si>
  <si>
    <t>เงินนอก กรมฯ</t>
  </si>
  <si>
    <t>รวมยอดทำแผนงานโครงการ</t>
  </si>
  <si>
    <t>รวมเงินคืนทั้งสิ้น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</si>
</sst>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37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b/>
      <sz val="18"/>
      <color theme="1"/>
      <name val="TH SarabunPSK"/>
      <family val="2"/>
    </font>
    <font>
      <b/>
      <sz val="18"/>
      <color rgb="FF000000"/>
      <name val="TH SarabunPSK"/>
      <family val="2"/>
    </font>
    <font>
      <b/>
      <sz val="20"/>
      <color theme="1"/>
      <name val="TH SarabunPSK"/>
      <family val="2"/>
    </font>
    <font>
      <b/>
      <sz val="14"/>
      <color theme="1"/>
      <name val="TH SarabunPSK"/>
      <family val="2"/>
    </font>
    <font>
      <sz val="18"/>
      <color theme="1"/>
      <name val="TH SarabunPSK"/>
      <family val="2"/>
    </font>
    <font>
      <b/>
      <sz val="22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name val="TH SarabunPSK"/>
      <family val="2"/>
    </font>
    <font>
      <b/>
      <sz val="20"/>
      <color rgb="FF000000"/>
      <name val="TH SarabunPSK"/>
      <family val="2"/>
    </font>
    <font>
      <sz val="16"/>
      <color theme="1"/>
      <name val="TH SarabunPSK"/>
      <family val="2"/>
    </font>
    <font>
      <b/>
      <sz val="14"/>
      <color rgb="FFFF0000"/>
      <name val="TH SarabunPSK"/>
      <family val="2"/>
    </font>
    <font>
      <sz val="18"/>
      <color rgb="FFFF0000"/>
      <name val="TH SarabunPSK"/>
      <family val="2"/>
    </font>
    <font>
      <b/>
      <sz val="16"/>
      <color rgb="FFFF0000"/>
      <name val="TH SarabunPSK"/>
      <family val="2"/>
    </font>
    <font>
      <sz val="14"/>
      <color theme="1"/>
      <name val="TH SarabunPSK"/>
      <family val="2"/>
    </font>
    <font>
      <sz val="10"/>
      <color theme="1"/>
      <name val="TH SarabunPSK"/>
      <family val="2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  <font>
      <sz val="10"/>
      <name val="Arial"/>
      <family val="2"/>
    </font>
    <font>
      <sz val="9"/>
      <name val="Arial"/>
      <family val="2"/>
    </font>
    <font>
      <b/>
      <sz val="11"/>
      <color theme="1"/>
      <name val="TH SarabunPSK"/>
      <family val="2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sz val="11"/>
      <color theme="1"/>
      <name val="Calibri"/>
      <family val="2"/>
      <charset val="22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8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color rgb="FFFF0000"/>
      <name val="TH SarabunPSK"/>
      <family val="2"/>
    </font>
    <font>
      <sz val="16"/>
      <name val="TH SarabunPSK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4">
    <xf numFmtId="0" fontId="0" fillId="0" borderId="0"/>
    <xf numFmtId="43" fontId="1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3" fillId="0" borderId="0"/>
    <xf numFmtId="0" fontId="20" fillId="0" borderId="0"/>
    <xf numFmtId="0" fontId="20" fillId="0" borderId="0"/>
    <xf numFmtId="0" fontId="23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4" fillId="0" borderId="0"/>
    <xf numFmtId="0" fontId="25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304">
    <xf numFmtId="0" fontId="0" fillId="0" borderId="0" xfId="0"/>
    <xf numFmtId="0" fontId="2" fillId="0" borderId="0" xfId="0" applyFont="1"/>
    <xf numFmtId="0" fontId="3" fillId="2" borderId="0" xfId="0" applyFont="1" applyFill="1" applyBorder="1" applyAlignment="1">
      <alignment vertical="top" wrapText="1"/>
    </xf>
    <xf numFmtId="0" fontId="2" fillId="0" borderId="0" xfId="0" applyFont="1" applyBorder="1"/>
    <xf numFmtId="0" fontId="3" fillId="2" borderId="3" xfId="0" applyFont="1" applyFill="1" applyBorder="1" applyAlignment="1">
      <alignment vertical="top" wrapText="1"/>
    </xf>
    <xf numFmtId="4" fontId="5" fillId="2" borderId="0" xfId="0" applyNumberFormat="1" applyFont="1" applyFill="1" applyBorder="1" applyAlignment="1"/>
    <xf numFmtId="0" fontId="2" fillId="2" borderId="0" xfId="0" applyFont="1" applyFill="1" applyBorder="1"/>
    <xf numFmtId="4" fontId="5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/>
    <xf numFmtId="4" fontId="5" fillId="2" borderId="0" xfId="0" applyNumberFormat="1" applyFont="1" applyFill="1" applyBorder="1" applyAlignment="1">
      <alignment horizontal="right"/>
    </xf>
    <xf numFmtId="4" fontId="7" fillId="2" borderId="0" xfId="0" applyNumberFormat="1" applyFont="1" applyFill="1" applyBorder="1" applyAlignment="1"/>
    <xf numFmtId="0" fontId="8" fillId="2" borderId="0" xfId="0" applyFont="1" applyFill="1" applyBorder="1" applyAlignment="1">
      <alignment wrapText="1"/>
    </xf>
    <xf numFmtId="0" fontId="2" fillId="2" borderId="8" xfId="0" applyFont="1" applyFill="1" applyBorder="1"/>
    <xf numFmtId="0" fontId="2" fillId="0" borderId="9" xfId="0" applyFont="1" applyBorder="1"/>
    <xf numFmtId="0" fontId="2" fillId="2" borderId="0" xfId="0" applyFont="1" applyFill="1" applyBorder="1" applyAlignment="1">
      <alignment vertical="center"/>
    </xf>
    <xf numFmtId="0" fontId="7" fillId="0" borderId="0" xfId="0" applyFont="1"/>
    <xf numFmtId="0" fontId="11" fillId="2" borderId="0" xfId="0" applyFont="1" applyFill="1" applyBorder="1" applyAlignment="1">
      <alignment horizontal="center" vertical="center" readingOrder="1"/>
    </xf>
    <xf numFmtId="4" fontId="3" fillId="2" borderId="0" xfId="0" applyNumberFormat="1" applyFont="1" applyFill="1" applyBorder="1" applyAlignment="1">
      <alignment vertical="center"/>
    </xf>
    <xf numFmtId="0" fontId="7" fillId="2" borderId="0" xfId="0" applyFont="1" applyFill="1" applyBorder="1"/>
    <xf numFmtId="0" fontId="10" fillId="2" borderId="11" xfId="0" applyFont="1" applyFill="1" applyBorder="1" applyAlignment="1"/>
    <xf numFmtId="0" fontId="5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10" fillId="2" borderId="11" xfId="0" applyFont="1" applyFill="1" applyBorder="1" applyAlignment="1">
      <alignment vertical="center"/>
    </xf>
    <xf numFmtId="0" fontId="12" fillId="2" borderId="0" xfId="0" applyFont="1" applyFill="1" applyBorder="1"/>
    <xf numFmtId="0" fontId="14" fillId="0" borderId="0" xfId="0" applyFont="1"/>
    <xf numFmtId="0" fontId="9" fillId="2" borderId="0" xfId="0" applyFont="1" applyFill="1" applyBorder="1" applyAlignment="1">
      <alignment horizontal="center"/>
    </xf>
    <xf numFmtId="0" fontId="7" fillId="0" borderId="0" xfId="0" applyFont="1" applyBorder="1"/>
    <xf numFmtId="0" fontId="12" fillId="0" borderId="0" xfId="0" applyFont="1" applyBorder="1"/>
    <xf numFmtId="0" fontId="2" fillId="0" borderId="0" xfId="0" applyFont="1" applyAlignment="1">
      <alignment vertical="center"/>
    </xf>
    <xf numFmtId="0" fontId="16" fillId="0" borderId="0" xfId="0" applyFont="1"/>
    <xf numFmtId="0" fontId="17" fillId="0" borderId="0" xfId="0" applyFont="1"/>
    <xf numFmtId="0" fontId="18" fillId="0" borderId="0" xfId="0" applyFont="1" applyBorder="1"/>
    <xf numFmtId="3" fontId="6" fillId="0" borderId="0" xfId="0" applyNumberFormat="1" applyFont="1" applyBorder="1"/>
    <xf numFmtId="0" fontId="19" fillId="0" borderId="0" xfId="0" applyFont="1"/>
    <xf numFmtId="0" fontId="21" fillId="0" borderId="0" xfId="2" applyFont="1"/>
    <xf numFmtId="0" fontId="6" fillId="0" borderId="0" xfId="0" applyFont="1"/>
    <xf numFmtId="0" fontId="22" fillId="0" borderId="0" xfId="0" applyFont="1"/>
    <xf numFmtId="4" fontId="2" fillId="0" borderId="0" xfId="0" applyNumberFormat="1" applyFont="1"/>
    <xf numFmtId="0" fontId="20" fillId="0" borderId="0" xfId="2" applyFont="1"/>
    <xf numFmtId="0" fontId="26" fillId="0" borderId="0" xfId="2" applyFont="1" applyBorder="1" applyAlignment="1">
      <alignment horizontal="center" vertical="center"/>
    </xf>
    <xf numFmtId="0" fontId="27" fillId="0" borderId="0" xfId="2" applyFont="1" applyBorder="1" applyAlignment="1">
      <alignment horizontal="center" vertical="center"/>
    </xf>
    <xf numFmtId="0" fontId="20" fillId="0" borderId="0" xfId="2" applyFont="1" applyAlignment="1">
      <alignment horizontal="center"/>
    </xf>
    <xf numFmtId="3" fontId="20" fillId="0" borderId="0" xfId="2" applyNumberFormat="1" applyFont="1"/>
    <xf numFmtId="0" fontId="28" fillId="4" borderId="24" xfId="2" applyFont="1" applyFill="1" applyBorder="1" applyAlignment="1">
      <alignment horizontal="center" vertical="center"/>
    </xf>
    <xf numFmtId="0" fontId="20" fillId="4" borderId="24" xfId="2" applyFont="1" applyFill="1" applyBorder="1" applyAlignment="1">
      <alignment horizontal="center" vertical="center" wrapText="1"/>
    </xf>
    <xf numFmtId="0" fontId="28" fillId="0" borderId="0" xfId="2" applyFont="1" applyBorder="1" applyAlignment="1">
      <alignment vertical="center"/>
    </xf>
    <xf numFmtId="0" fontId="28" fillId="4" borderId="24" xfId="2" applyFont="1" applyFill="1" applyBorder="1" applyAlignment="1">
      <alignment horizontal="center" vertical="center" wrapText="1"/>
    </xf>
    <xf numFmtId="43" fontId="28" fillId="0" borderId="24" xfId="1" applyFont="1" applyBorder="1" applyAlignment="1">
      <alignment horizontal="center" vertical="center"/>
    </xf>
    <xf numFmtId="43" fontId="28" fillId="0" borderId="24" xfId="1" applyFont="1" applyBorder="1" applyAlignment="1">
      <alignment horizontal="left" vertical="center" wrapText="1"/>
    </xf>
    <xf numFmtId="0" fontId="28" fillId="0" borderId="0" xfId="2" applyFont="1" applyBorder="1" applyAlignment="1">
      <alignment horizontal="center" vertical="center"/>
    </xf>
    <xf numFmtId="0" fontId="28" fillId="0" borderId="0" xfId="2" applyFont="1" applyBorder="1" applyAlignment="1">
      <alignment horizontal="center" vertical="center" wrapText="1"/>
    </xf>
    <xf numFmtId="0" fontId="21" fillId="0" borderId="24" xfId="2" applyFont="1" applyBorder="1" applyAlignment="1">
      <alignment horizontal="center"/>
    </xf>
    <xf numFmtId="0" fontId="28" fillId="0" borderId="24" xfId="2" applyFont="1" applyBorder="1" applyAlignment="1">
      <alignment horizontal="center" vertical="center" wrapText="1"/>
    </xf>
    <xf numFmtId="0" fontId="21" fillId="0" borderId="24" xfId="2" applyFont="1" applyBorder="1" applyAlignment="1">
      <alignment horizontal="center" vertical="center" wrapText="1"/>
    </xf>
    <xf numFmtId="0" fontId="20" fillId="0" borderId="24" xfId="2" applyFont="1" applyBorder="1" applyAlignment="1">
      <alignment horizontal="center" vertical="center" wrapText="1"/>
    </xf>
    <xf numFmtId="0" fontId="28" fillId="0" borderId="24" xfId="2" applyFont="1" applyBorder="1" applyAlignment="1">
      <alignment horizontal="center" vertical="center"/>
    </xf>
    <xf numFmtId="43" fontId="28" fillId="0" borderId="24" xfId="1" applyNumberFormat="1" applyFont="1" applyBorder="1" applyAlignment="1">
      <alignment horizontal="center" vertical="center"/>
    </xf>
    <xf numFmtId="0" fontId="21" fillId="0" borderId="0" xfId="2" applyFont="1" applyBorder="1" applyAlignment="1">
      <alignment horizontal="center" vertical="center"/>
    </xf>
    <xf numFmtId="43" fontId="28" fillId="0" borderId="0" xfId="1" applyFont="1" applyBorder="1" applyAlignment="1">
      <alignment horizontal="center" vertical="center"/>
    </xf>
    <xf numFmtId="0" fontId="20" fillId="0" borderId="0" xfId="2" applyFont="1" applyAlignment="1"/>
    <xf numFmtId="0" fontId="28" fillId="5" borderId="24" xfId="2" applyFont="1" applyFill="1" applyBorder="1" applyAlignment="1">
      <alignment horizontal="center" vertical="center" wrapText="1"/>
    </xf>
    <xf numFmtId="0" fontId="21" fillId="0" borderId="24" xfId="2" applyFont="1" applyBorder="1" applyAlignment="1">
      <alignment horizontal="center" vertical="center"/>
    </xf>
    <xf numFmtId="43" fontId="29" fillId="0" borderId="24" xfId="1" applyNumberFormat="1" applyFont="1" applyBorder="1" applyAlignment="1">
      <alignment horizontal="center" vertical="center"/>
    </xf>
    <xf numFmtId="43" fontId="28" fillId="0" borderId="24" xfId="1" applyFont="1" applyBorder="1" applyAlignment="1">
      <alignment vertical="center"/>
    </xf>
    <xf numFmtId="0" fontId="28" fillId="0" borderId="0" xfId="2" applyFont="1"/>
    <xf numFmtId="43" fontId="28" fillId="0" borderId="0" xfId="2" applyNumberFormat="1" applyFont="1"/>
    <xf numFmtId="0" fontId="20" fillId="6" borderId="24" xfId="2" applyFont="1" applyFill="1" applyBorder="1" applyAlignment="1">
      <alignment horizontal="center" vertical="center" wrapText="1"/>
    </xf>
    <xf numFmtId="0" fontId="16" fillId="0" borderId="0" xfId="33" applyFont="1"/>
    <xf numFmtId="0" fontId="31" fillId="7" borderId="26" xfId="33" applyFont="1" applyFill="1" applyBorder="1" applyAlignment="1">
      <alignment horizontal="center" vertical="top" wrapText="1"/>
    </xf>
    <xf numFmtId="0" fontId="31" fillId="7" borderId="26" xfId="33" applyFont="1" applyFill="1" applyBorder="1" applyAlignment="1">
      <alignment horizontal="center" vertical="top"/>
    </xf>
    <xf numFmtId="0" fontId="32" fillId="9" borderId="26" xfId="33" applyFont="1" applyFill="1" applyBorder="1" applyAlignment="1">
      <alignment horizontal="center" vertical="top"/>
    </xf>
    <xf numFmtId="0" fontId="31" fillId="7" borderId="32" xfId="33" applyFont="1" applyFill="1" applyBorder="1" applyAlignment="1">
      <alignment horizontal="center" vertical="top" wrapText="1"/>
    </xf>
    <xf numFmtId="0" fontId="31" fillId="7" borderId="32" xfId="33" applyFont="1" applyFill="1" applyBorder="1" applyAlignment="1">
      <alignment horizontal="center" vertical="top"/>
    </xf>
    <xf numFmtId="0" fontId="33" fillId="8" borderId="24" xfId="33" applyFont="1" applyFill="1" applyBorder="1" applyAlignment="1">
      <alignment horizontal="center" vertical="top" wrapText="1"/>
    </xf>
    <xf numFmtId="0" fontId="32" fillId="9" borderId="32" xfId="33" applyFont="1" applyFill="1" applyBorder="1" applyAlignment="1">
      <alignment horizontal="center" vertical="top"/>
    </xf>
    <xf numFmtId="0" fontId="31" fillId="7" borderId="24" xfId="33" applyFont="1" applyFill="1" applyBorder="1" applyAlignment="1">
      <alignment horizontal="center" vertical="top" wrapText="1"/>
    </xf>
    <xf numFmtId="43" fontId="31" fillId="0" borderId="24" xfId="19" applyFont="1" applyBorder="1" applyAlignment="1">
      <alignment horizontal="center" vertical="top"/>
    </xf>
    <xf numFmtId="43" fontId="31" fillId="0" borderId="24" xfId="19" applyFont="1" applyBorder="1" applyAlignment="1">
      <alignment vertical="top"/>
    </xf>
    <xf numFmtId="43" fontId="31" fillId="0" borderId="24" xfId="17" applyFont="1" applyBorder="1" applyAlignment="1">
      <alignment vertical="top" wrapText="1"/>
    </xf>
    <xf numFmtId="43" fontId="31" fillId="8" borderId="24" xfId="17" applyFont="1" applyFill="1" applyBorder="1" applyAlignment="1">
      <alignment vertical="top" wrapText="1"/>
    </xf>
    <xf numFmtId="43" fontId="31" fillId="9" borderId="24" xfId="17" applyFont="1" applyFill="1" applyBorder="1" applyAlignment="1">
      <alignment vertical="top" wrapText="1"/>
    </xf>
    <xf numFmtId="43" fontId="31" fillId="0" borderId="32" xfId="17" applyFont="1" applyBorder="1" applyAlignment="1">
      <alignment vertical="top" wrapText="1"/>
    </xf>
    <xf numFmtId="0" fontId="31" fillId="0" borderId="34" xfId="14" applyFont="1" applyBorder="1" applyAlignment="1">
      <alignment horizontal="center" vertical="top" wrapText="1"/>
    </xf>
    <xf numFmtId="0" fontId="31" fillId="0" borderId="32" xfId="14" applyFont="1" applyBorder="1" applyAlignment="1">
      <alignment horizontal="left" vertical="top" wrapText="1"/>
    </xf>
    <xf numFmtId="0" fontId="32" fillId="4" borderId="31" xfId="33" applyFont="1" applyFill="1" applyBorder="1" applyAlignment="1">
      <alignment horizontal="center" vertical="top"/>
    </xf>
    <xf numFmtId="0" fontId="32" fillId="4" borderId="24" xfId="33" applyFont="1" applyFill="1" applyBorder="1" applyAlignment="1">
      <alignment horizontal="center" vertical="top" wrapText="1"/>
    </xf>
    <xf numFmtId="43" fontId="32" fillId="4" borderId="24" xfId="17" applyFont="1" applyFill="1" applyBorder="1" applyAlignment="1">
      <alignment vertical="top" wrapText="1"/>
    </xf>
    <xf numFmtId="0" fontId="31" fillId="0" borderId="33" xfId="33" applyFont="1" applyBorder="1" applyAlignment="1">
      <alignment horizontal="center" vertical="top"/>
    </xf>
    <xf numFmtId="0" fontId="31" fillId="0" borderId="35" xfId="33" applyFont="1" applyBorder="1" applyAlignment="1">
      <alignment horizontal="center" vertical="top"/>
    </xf>
    <xf numFmtId="0" fontId="31" fillId="0" borderId="24" xfId="14" applyFont="1" applyBorder="1" applyAlignment="1">
      <alignment horizontal="center" vertical="top"/>
    </xf>
    <xf numFmtId="0" fontId="31" fillId="0" borderId="24" xfId="14" applyFont="1" applyBorder="1" applyAlignment="1">
      <alignment wrapText="1"/>
    </xf>
    <xf numFmtId="43" fontId="31" fillId="2" borderId="24" xfId="17" applyFont="1" applyFill="1" applyBorder="1" applyAlignment="1">
      <alignment vertical="top" wrapText="1"/>
    </xf>
    <xf numFmtId="0" fontId="31" fillId="0" borderId="31" xfId="14" applyFont="1" applyBorder="1" applyAlignment="1">
      <alignment horizontal="center" vertical="top"/>
    </xf>
    <xf numFmtId="0" fontId="31" fillId="0" borderId="24" xfId="14" applyFont="1" applyBorder="1" applyAlignment="1">
      <alignment horizontal="center" vertical="top" wrapText="1"/>
    </xf>
    <xf numFmtId="0" fontId="31" fillId="0" borderId="31" xfId="14" applyFont="1" applyBorder="1" applyAlignment="1">
      <alignment horizontal="center" vertical="top" wrapText="1"/>
    </xf>
    <xf numFmtId="0" fontId="34" fillId="0" borderId="24" xfId="14" applyFont="1" applyBorder="1" applyAlignment="1">
      <alignment wrapText="1"/>
    </xf>
    <xf numFmtId="43" fontId="31" fillId="9" borderId="24" xfId="19" applyFont="1" applyFill="1" applyBorder="1" applyAlignment="1">
      <alignment horizontal="center" vertical="top"/>
    </xf>
    <xf numFmtId="0" fontId="31" fillId="0" borderId="32" xfId="33" applyFont="1" applyBorder="1" applyAlignment="1">
      <alignment horizontal="center" vertical="top"/>
    </xf>
    <xf numFmtId="43" fontId="16" fillId="0" borderId="24" xfId="33" applyNumberFormat="1" applyFont="1" applyBorder="1"/>
    <xf numFmtId="43" fontId="31" fillId="2" borderId="24" xfId="17" applyFont="1" applyFill="1" applyBorder="1" applyAlignment="1">
      <alignment vertical="center" wrapText="1"/>
    </xf>
    <xf numFmtId="43" fontId="16" fillId="0" borderId="24" xfId="33" applyNumberFormat="1" applyFont="1" applyBorder="1" applyAlignment="1">
      <alignment vertical="top"/>
    </xf>
    <xf numFmtId="0" fontId="31" fillId="0" borderId="33" xfId="33" applyFont="1" applyBorder="1" applyAlignment="1">
      <alignment horizontal="center" vertical="top" wrapText="1"/>
    </xf>
    <xf numFmtId="0" fontId="31" fillId="0" borderId="34" xfId="14" applyFont="1" applyBorder="1" applyAlignment="1">
      <alignment horizontal="center" vertical="top"/>
    </xf>
    <xf numFmtId="0" fontId="31" fillId="0" borderId="26" xfId="33" applyFont="1" applyBorder="1" applyAlignment="1">
      <alignment horizontal="center" vertical="top"/>
    </xf>
    <xf numFmtId="0" fontId="31" fillId="0" borderId="28" xfId="33" applyFont="1" applyBorder="1" applyAlignment="1">
      <alignment horizontal="center" vertical="top"/>
    </xf>
    <xf numFmtId="43" fontId="31" fillId="0" borderId="24" xfId="17" applyFont="1" applyBorder="1" applyAlignment="1">
      <alignment vertical="top"/>
    </xf>
    <xf numFmtId="43" fontId="31" fillId="8" borderId="32" xfId="17" applyFont="1" applyFill="1" applyBorder="1" applyAlignment="1">
      <alignment vertical="top" wrapText="1"/>
    </xf>
    <xf numFmtId="43" fontId="31" fillId="9" borderId="32" xfId="17" applyFont="1" applyFill="1" applyBorder="1" applyAlignment="1">
      <alignment vertical="top" wrapText="1"/>
    </xf>
    <xf numFmtId="0" fontId="31" fillId="0" borderId="34" xfId="33" applyFont="1" applyBorder="1" applyAlignment="1">
      <alignment horizontal="center" vertical="top"/>
    </xf>
    <xf numFmtId="0" fontId="31" fillId="4" borderId="24" xfId="33" applyFont="1" applyFill="1" applyBorder="1" applyAlignment="1">
      <alignment horizontal="center" vertical="top"/>
    </xf>
    <xf numFmtId="0" fontId="32" fillId="4" borderId="24" xfId="33" applyFont="1" applyFill="1" applyBorder="1" applyAlignment="1">
      <alignment vertical="top"/>
    </xf>
    <xf numFmtId="43" fontId="32" fillId="4" borderId="24" xfId="17" applyFont="1" applyFill="1" applyBorder="1" applyAlignment="1">
      <alignment vertical="top"/>
    </xf>
    <xf numFmtId="43" fontId="35" fillId="2" borderId="24" xfId="17" applyFont="1" applyFill="1" applyBorder="1" applyAlignment="1">
      <alignment vertical="top" wrapText="1"/>
    </xf>
    <xf numFmtId="0" fontId="16" fillId="0" borderId="0" xfId="33" applyFont="1" applyBorder="1"/>
    <xf numFmtId="0" fontId="31" fillId="0" borderId="33" xfId="33" applyFont="1" applyBorder="1" applyAlignment="1">
      <alignment vertical="top"/>
    </xf>
    <xf numFmtId="43" fontId="31" fillId="10" borderId="24" xfId="19" applyFont="1" applyFill="1" applyBorder="1" applyAlignment="1">
      <alignment horizontal="center" vertical="top" wrapText="1"/>
    </xf>
    <xf numFmtId="0" fontId="16" fillId="9" borderId="24" xfId="33" applyFont="1" applyFill="1" applyBorder="1"/>
    <xf numFmtId="43" fontId="31" fillId="9" borderId="24" xfId="19" applyFont="1" applyFill="1" applyBorder="1" applyAlignment="1">
      <alignment horizontal="center" vertical="top" wrapText="1"/>
    </xf>
    <xf numFmtId="43" fontId="31" fillId="9" borderId="24" xfId="19" applyFont="1" applyFill="1" applyBorder="1" applyAlignment="1">
      <alignment vertical="top"/>
    </xf>
    <xf numFmtId="0" fontId="31" fillId="2" borderId="33" xfId="12" applyFont="1" applyFill="1" applyBorder="1" applyAlignment="1">
      <alignment horizontal="center" vertical="center"/>
    </xf>
    <xf numFmtId="0" fontId="31" fillId="2" borderId="33" xfId="12" applyFont="1" applyFill="1" applyBorder="1" applyAlignment="1">
      <alignment vertical="center"/>
    </xf>
    <xf numFmtId="0" fontId="31" fillId="2" borderId="24" xfId="12" applyFont="1" applyFill="1" applyBorder="1" applyAlignment="1">
      <alignment vertical="center"/>
    </xf>
    <xf numFmtId="0" fontId="31" fillId="11" borderId="24" xfId="12" applyFont="1" applyFill="1" applyBorder="1" applyAlignment="1">
      <alignment vertical="center"/>
    </xf>
    <xf numFmtId="43" fontId="31" fillId="2" borderId="24" xfId="12" applyNumberFormat="1" applyFont="1" applyFill="1" applyBorder="1" applyAlignment="1">
      <alignment vertical="center"/>
    </xf>
    <xf numFmtId="43" fontId="31" fillId="2" borderId="24" xfId="12" applyNumberFormat="1" applyFont="1" applyFill="1" applyBorder="1"/>
    <xf numFmtId="43" fontId="31" fillId="2" borderId="24" xfId="17" applyFont="1" applyFill="1" applyBorder="1" applyAlignment="1">
      <alignment vertical="top"/>
    </xf>
    <xf numFmtId="43" fontId="31" fillId="2" borderId="24" xfId="17" applyFont="1" applyFill="1" applyBorder="1" applyAlignment="1">
      <alignment horizontal="right" vertical="top"/>
    </xf>
    <xf numFmtId="0" fontId="16" fillId="0" borderId="0" xfId="12" applyFont="1" applyAlignment="1">
      <alignment vertical="center"/>
    </xf>
    <xf numFmtId="0" fontId="31" fillId="0" borderId="32" xfId="33" applyFont="1" applyBorder="1" applyAlignment="1">
      <alignment vertical="top"/>
    </xf>
    <xf numFmtId="43" fontId="31" fillId="10" borderId="32" xfId="19" applyFont="1" applyFill="1" applyBorder="1" applyAlignment="1">
      <alignment horizontal="center" vertical="top"/>
    </xf>
    <xf numFmtId="43" fontId="31" fillId="0" borderId="32" xfId="17" applyFont="1" applyBorder="1" applyAlignment="1">
      <alignment vertical="top"/>
    </xf>
    <xf numFmtId="0" fontId="16" fillId="0" borderId="33" xfId="33" applyFont="1" applyBorder="1" applyAlignment="1">
      <alignment horizontal="left" vertical="top" wrapText="1"/>
    </xf>
    <xf numFmtId="43" fontId="31" fillId="0" borderId="32" xfId="19" applyFont="1" applyBorder="1" applyAlignment="1">
      <alignment horizontal="center" vertical="top"/>
    </xf>
    <xf numFmtId="0" fontId="31" fillId="0" borderId="35" xfId="33" applyFont="1" applyBorder="1" applyAlignment="1">
      <alignment horizontal="center" vertical="top" wrapText="1"/>
    </xf>
    <xf numFmtId="43" fontId="31" fillId="10" borderId="24" xfId="19" applyFont="1" applyFill="1" applyBorder="1" applyAlignment="1">
      <alignment horizontal="center" vertical="top"/>
    </xf>
    <xf numFmtId="0" fontId="31" fillId="0" borderId="24" xfId="33" applyFont="1" applyBorder="1" applyAlignment="1">
      <alignment horizontal="center" vertical="top" wrapText="1"/>
    </xf>
    <xf numFmtId="0" fontId="16" fillId="0" borderId="24" xfId="33" applyFont="1" applyBorder="1" applyAlignment="1">
      <alignment horizontal="left" vertical="top" wrapText="1"/>
    </xf>
    <xf numFmtId="43" fontId="31" fillId="11" borderId="32" xfId="19" applyFont="1" applyFill="1" applyBorder="1" applyAlignment="1">
      <alignment horizontal="center" vertical="top"/>
    </xf>
    <xf numFmtId="0" fontId="31" fillId="0" borderId="32" xfId="14" applyFont="1" applyBorder="1" applyAlignment="1">
      <alignment horizontal="center" vertical="top" wrapText="1"/>
    </xf>
    <xf numFmtId="0" fontId="31" fillId="0" borderId="34" xfId="14" applyFont="1" applyBorder="1" applyAlignment="1">
      <alignment horizontal="left" vertical="top" wrapText="1"/>
    </xf>
    <xf numFmtId="0" fontId="32" fillId="4" borderId="31" xfId="33" applyFont="1" applyFill="1" applyBorder="1" applyAlignment="1">
      <alignment horizontal="center" vertical="top" wrapText="1"/>
    </xf>
    <xf numFmtId="43" fontId="32" fillId="4" borderId="24" xfId="33" applyNumberFormat="1" applyFont="1" applyFill="1" applyBorder="1" applyAlignment="1">
      <alignment vertical="top"/>
    </xf>
    <xf numFmtId="3" fontId="31" fillId="0" borderId="0" xfId="33" applyNumberFormat="1" applyFont="1" applyFill="1" applyBorder="1" applyAlignment="1">
      <alignment horizontal="right" vertical="center" wrapText="1"/>
    </xf>
    <xf numFmtId="43" fontId="32" fillId="4" borderId="32" xfId="17" applyFont="1" applyFill="1" applyBorder="1" applyAlignment="1">
      <alignment vertical="top"/>
    </xf>
    <xf numFmtId="43" fontId="32" fillId="4" borderId="32" xfId="17" applyFont="1" applyFill="1" applyBorder="1" applyAlignment="1">
      <alignment vertical="top" wrapText="1"/>
    </xf>
    <xf numFmtId="0" fontId="16" fillId="0" borderId="33" xfId="33" applyFont="1" applyBorder="1"/>
    <xf numFmtId="0" fontId="31" fillId="0" borderId="24" xfId="14" applyFont="1" applyBorder="1" applyAlignment="1">
      <alignment vertical="top" wrapText="1"/>
    </xf>
    <xf numFmtId="43" fontId="31" fillId="0" borderId="26" xfId="17" applyFont="1" applyBorder="1" applyAlignment="1">
      <alignment vertical="top"/>
    </xf>
    <xf numFmtId="0" fontId="31" fillId="0" borderId="28" xfId="14" applyFont="1" applyBorder="1" applyAlignment="1">
      <alignment horizontal="center" vertical="top" wrapText="1"/>
    </xf>
    <xf numFmtId="0" fontId="31" fillId="0" borderId="26" xfId="14" applyFont="1" applyBorder="1" applyAlignment="1">
      <alignment vertical="top" wrapText="1"/>
    </xf>
    <xf numFmtId="0" fontId="31" fillId="11" borderId="24" xfId="33" applyFont="1" applyFill="1" applyBorder="1" applyAlignment="1">
      <alignment horizontal="center" vertical="top"/>
    </xf>
    <xf numFmtId="0" fontId="35" fillId="0" borderId="32" xfId="33" applyFont="1" applyBorder="1" applyAlignment="1">
      <alignment vertical="top"/>
    </xf>
    <xf numFmtId="0" fontId="31" fillId="0" borderId="32" xfId="33" applyFont="1" applyFill="1" applyBorder="1"/>
    <xf numFmtId="0" fontId="34" fillId="4" borderId="24" xfId="33" applyFont="1" applyFill="1" applyBorder="1" applyAlignment="1">
      <alignment horizontal="left" vertical="top" wrapText="1"/>
    </xf>
    <xf numFmtId="0" fontId="32" fillId="4" borderId="24" xfId="33" applyFont="1" applyFill="1" applyBorder="1" applyAlignment="1">
      <alignment horizontal="center"/>
    </xf>
    <xf numFmtId="0" fontId="31" fillId="2" borderId="26" xfId="33" applyFont="1" applyFill="1" applyBorder="1" applyAlignment="1">
      <alignment horizontal="center" vertical="top"/>
    </xf>
    <xf numFmtId="0" fontId="36" fillId="2" borderId="24" xfId="13" applyFont="1" applyFill="1" applyBorder="1" applyAlignment="1">
      <alignment horizontal="center" vertical="top" wrapText="1"/>
    </xf>
    <xf numFmtId="0" fontId="31" fillId="2" borderId="24" xfId="13" applyFont="1" applyFill="1" applyBorder="1" applyAlignment="1">
      <alignment vertical="top" wrapText="1"/>
    </xf>
    <xf numFmtId="187" fontId="36" fillId="2" borderId="24" xfId="13" applyNumberFormat="1" applyFont="1" applyFill="1" applyBorder="1" applyAlignment="1">
      <alignment vertical="top"/>
    </xf>
    <xf numFmtId="43" fontId="31" fillId="2" borderId="26" xfId="17" applyFont="1" applyFill="1" applyBorder="1" applyAlignment="1">
      <alignment vertical="top"/>
    </xf>
    <xf numFmtId="43" fontId="31" fillId="2" borderId="26" xfId="17" applyFont="1" applyFill="1" applyBorder="1" applyAlignment="1">
      <alignment vertical="top" wrapText="1"/>
    </xf>
    <xf numFmtId="43" fontId="16" fillId="2" borderId="24" xfId="33" applyNumberFormat="1" applyFont="1" applyFill="1" applyBorder="1" applyAlignment="1">
      <alignment vertical="top"/>
    </xf>
    <xf numFmtId="0" fontId="16" fillId="2" borderId="0" xfId="33" applyFont="1" applyFill="1"/>
    <xf numFmtId="0" fontId="31" fillId="2" borderId="33" xfId="33" applyFont="1" applyFill="1" applyBorder="1" applyAlignment="1">
      <alignment horizontal="center" vertical="top"/>
    </xf>
    <xf numFmtId="0" fontId="34" fillId="2" borderId="24" xfId="33" applyFont="1" applyFill="1" applyBorder="1" applyAlignment="1">
      <alignment vertical="top"/>
    </xf>
    <xf numFmtId="0" fontId="31" fillId="2" borderId="24" xfId="12" applyFont="1" applyFill="1" applyBorder="1" applyAlignment="1">
      <alignment vertical="top" wrapText="1"/>
    </xf>
    <xf numFmtId="43" fontId="31" fillId="2" borderId="24" xfId="33" applyNumberFormat="1" applyFont="1" applyFill="1" applyBorder="1" applyAlignment="1">
      <alignment vertical="top"/>
    </xf>
    <xf numFmtId="0" fontId="31" fillId="2" borderId="32" xfId="33" applyFont="1" applyFill="1" applyBorder="1" applyAlignment="1">
      <alignment vertical="top"/>
    </xf>
    <xf numFmtId="0" fontId="34" fillId="4" borderId="28" xfId="33" applyFont="1" applyFill="1" applyBorder="1" applyAlignment="1">
      <alignment horizontal="left" vertical="top" wrapText="1"/>
    </xf>
    <xf numFmtId="0" fontId="32" fillId="4" borderId="26" xfId="33" applyFont="1" applyFill="1" applyBorder="1" applyAlignment="1">
      <alignment horizontal="center"/>
    </xf>
    <xf numFmtId="43" fontId="32" fillId="4" borderId="26" xfId="17" applyFont="1" applyFill="1" applyBorder="1" applyAlignment="1">
      <alignment vertical="top"/>
    </xf>
    <xf numFmtId="0" fontId="31" fillId="2" borderId="26" xfId="12" applyFont="1" applyFill="1" applyBorder="1" applyAlignment="1">
      <alignment vertical="top" wrapText="1"/>
    </xf>
    <xf numFmtId="43" fontId="31" fillId="2" borderId="26" xfId="33" applyNumberFormat="1" applyFont="1" applyFill="1" applyBorder="1" applyAlignment="1">
      <alignment vertical="top"/>
    </xf>
    <xf numFmtId="43" fontId="31" fillId="8" borderId="26" xfId="17" applyFont="1" applyFill="1" applyBorder="1" applyAlignment="1">
      <alignment vertical="top" wrapText="1"/>
    </xf>
    <xf numFmtId="43" fontId="31" fillId="9" borderId="26" xfId="17" applyFont="1" applyFill="1" applyBorder="1" applyAlignment="1">
      <alignment vertical="top" wrapText="1"/>
    </xf>
    <xf numFmtId="43" fontId="34" fillId="10" borderId="24" xfId="19" applyFont="1" applyFill="1" applyBorder="1" applyAlignment="1">
      <alignment horizontal="center" vertical="top" wrapText="1"/>
    </xf>
    <xf numFmtId="0" fontId="36" fillId="2" borderId="26" xfId="13" applyFont="1" applyFill="1" applyBorder="1" applyAlignment="1">
      <alignment horizontal="center" vertical="top" wrapText="1"/>
    </xf>
    <xf numFmtId="0" fontId="31" fillId="2" borderId="26" xfId="12" applyFont="1" applyFill="1" applyBorder="1" applyAlignment="1">
      <alignment horizontal="left" vertical="top" wrapText="1"/>
    </xf>
    <xf numFmtId="0" fontId="32" fillId="9" borderId="24" xfId="33" applyFont="1" applyFill="1" applyBorder="1"/>
    <xf numFmtId="0" fontId="32" fillId="9" borderId="24" xfId="33" applyFont="1" applyFill="1" applyBorder="1" applyAlignment="1">
      <alignment horizontal="center"/>
    </xf>
    <xf numFmtId="43" fontId="32" fillId="9" borderId="24" xfId="33" applyNumberFormat="1" applyFont="1" applyFill="1" applyBorder="1"/>
    <xf numFmtId="3" fontId="32" fillId="0" borderId="0" xfId="33" applyNumberFormat="1" applyFont="1" applyFill="1" applyBorder="1" applyAlignment="1">
      <alignment horizontal="right" vertical="center" wrapText="1"/>
    </xf>
    <xf numFmtId="43" fontId="6" fillId="12" borderId="29" xfId="33" applyNumberFormat="1" applyFont="1" applyFill="1" applyBorder="1" applyAlignment="1">
      <alignment horizontal="center" vertical="center"/>
    </xf>
    <xf numFmtId="0" fontId="16" fillId="0" borderId="0" xfId="33" applyFont="1" applyAlignment="1">
      <alignment horizontal="center"/>
    </xf>
    <xf numFmtId="0" fontId="31" fillId="2" borderId="26" xfId="33" applyFont="1" applyFill="1" applyBorder="1" applyAlignment="1">
      <alignment horizontal="center" vertical="top" wrapText="1"/>
    </xf>
    <xf numFmtId="0" fontId="31" fillId="2" borderId="33" xfId="33" applyFont="1" applyFill="1" applyBorder="1" applyAlignment="1">
      <alignment horizontal="center" vertical="top" wrapText="1"/>
    </xf>
    <xf numFmtId="0" fontId="31" fillId="2" borderId="32" xfId="33" applyFont="1" applyFill="1" applyBorder="1" applyAlignment="1">
      <alignment horizontal="center" vertical="top" wrapText="1"/>
    </xf>
    <xf numFmtId="43" fontId="6" fillId="12" borderId="29" xfId="33" applyNumberFormat="1" applyFont="1" applyFill="1" applyBorder="1" applyAlignment="1">
      <alignment horizontal="center" vertical="center"/>
    </xf>
    <xf numFmtId="43" fontId="6" fillId="12" borderId="31" xfId="33" applyNumberFormat="1" applyFont="1" applyFill="1" applyBorder="1" applyAlignment="1">
      <alignment horizontal="center" vertical="center"/>
    </xf>
    <xf numFmtId="0" fontId="31" fillId="0" borderId="26" xfId="14" applyFont="1" applyBorder="1" applyAlignment="1">
      <alignment horizontal="center" vertical="top" wrapText="1"/>
    </xf>
    <xf numFmtId="0" fontId="31" fillId="0" borderId="32" xfId="14" applyFont="1" applyBorder="1" applyAlignment="1">
      <alignment horizontal="center" vertical="top" wrapText="1"/>
    </xf>
    <xf numFmtId="0" fontId="31" fillId="0" borderId="26" xfId="14" applyFont="1" applyBorder="1" applyAlignment="1">
      <alignment horizontal="left" vertical="top" wrapText="1"/>
    </xf>
    <xf numFmtId="0" fontId="31" fillId="0" borderId="32" xfId="14" applyFont="1" applyBorder="1" applyAlignment="1">
      <alignment horizontal="left" vertical="top" wrapText="1"/>
    </xf>
    <xf numFmtId="0" fontId="36" fillId="2" borderId="26" xfId="13" applyFont="1" applyFill="1" applyBorder="1" applyAlignment="1">
      <alignment horizontal="center" vertical="top" wrapText="1"/>
    </xf>
    <xf numFmtId="0" fontId="36" fillId="2" borderId="32" xfId="13" applyFont="1" applyFill="1" applyBorder="1" applyAlignment="1">
      <alignment horizontal="center" vertical="top" wrapText="1"/>
    </xf>
    <xf numFmtId="0" fontId="31" fillId="2" borderId="26" xfId="12" applyFont="1" applyFill="1" applyBorder="1" applyAlignment="1">
      <alignment horizontal="left" vertical="top" wrapText="1"/>
    </xf>
    <xf numFmtId="0" fontId="31" fillId="2" borderId="32" xfId="12" applyFont="1" applyFill="1" applyBorder="1" applyAlignment="1">
      <alignment horizontal="left" vertical="top" wrapText="1"/>
    </xf>
    <xf numFmtId="0" fontId="31" fillId="0" borderId="26" xfId="33" applyFont="1" applyBorder="1" applyAlignment="1">
      <alignment horizontal="center" vertical="top" wrapText="1"/>
    </xf>
    <xf numFmtId="0" fontId="31" fillId="0" borderId="32" xfId="33" applyFont="1" applyBorder="1" applyAlignment="1">
      <alignment horizontal="center" vertical="top" wrapText="1"/>
    </xf>
    <xf numFmtId="0" fontId="16" fillId="0" borderId="26" xfId="33" applyFont="1" applyBorder="1" applyAlignment="1">
      <alignment horizontal="left" vertical="top" wrapText="1"/>
    </xf>
    <xf numFmtId="0" fontId="16" fillId="0" borderId="32" xfId="33" applyFont="1" applyBorder="1" applyAlignment="1">
      <alignment horizontal="left" vertical="top" wrapText="1"/>
    </xf>
    <xf numFmtId="0" fontId="31" fillId="0" borderId="33" xfId="33" applyFont="1" applyBorder="1" applyAlignment="1">
      <alignment horizontal="center" vertical="top" wrapText="1"/>
    </xf>
    <xf numFmtId="0" fontId="12" fillId="0" borderId="26" xfId="33" applyFont="1" applyBorder="1" applyAlignment="1">
      <alignment horizontal="left" vertical="top" wrapText="1"/>
    </xf>
    <xf numFmtId="0" fontId="12" fillId="0" borderId="33" xfId="33" applyFont="1" applyBorder="1" applyAlignment="1">
      <alignment horizontal="left" vertical="top" wrapText="1"/>
    </xf>
    <xf numFmtId="0" fontId="12" fillId="0" borderId="32" xfId="33" applyFont="1" applyBorder="1" applyAlignment="1">
      <alignment horizontal="left" vertical="top" wrapText="1"/>
    </xf>
    <xf numFmtId="0" fontId="31" fillId="0" borderId="33" xfId="14" applyFont="1" applyBorder="1" applyAlignment="1">
      <alignment horizontal="center" vertical="top" wrapText="1"/>
    </xf>
    <xf numFmtId="0" fontId="31" fillId="0" borderId="33" xfId="14" applyFont="1" applyBorder="1" applyAlignment="1">
      <alignment horizontal="left" vertical="top" wrapText="1"/>
    </xf>
    <xf numFmtId="0" fontId="31" fillId="0" borderId="26" xfId="33" applyFont="1" applyBorder="1" applyAlignment="1">
      <alignment horizontal="center" vertical="top"/>
    </xf>
    <xf numFmtId="0" fontId="31" fillId="0" borderId="33" xfId="33" applyFont="1" applyBorder="1" applyAlignment="1">
      <alignment horizontal="center" vertical="top"/>
    </xf>
    <xf numFmtId="0" fontId="31" fillId="0" borderId="32" xfId="33" applyFont="1" applyBorder="1" applyAlignment="1">
      <alignment horizontal="center" vertical="top"/>
    </xf>
    <xf numFmtId="0" fontId="31" fillId="0" borderId="26" xfId="14" applyFont="1" applyBorder="1" applyAlignment="1">
      <alignment horizontal="center" vertical="top"/>
    </xf>
    <xf numFmtId="0" fontId="31" fillId="0" borderId="32" xfId="14" applyFont="1" applyBorder="1" applyAlignment="1">
      <alignment horizontal="center" vertical="top"/>
    </xf>
    <xf numFmtId="0" fontId="30" fillId="0" borderId="25" xfId="33" applyFont="1" applyBorder="1" applyAlignment="1">
      <alignment horizontal="center" vertical="center"/>
    </xf>
    <xf numFmtId="0" fontId="30" fillId="0" borderId="0" xfId="33" applyFont="1" applyBorder="1" applyAlignment="1">
      <alignment horizontal="center" vertical="center"/>
    </xf>
    <xf numFmtId="0" fontId="32" fillId="8" borderId="27" xfId="33" applyFont="1" applyFill="1" applyBorder="1" applyAlignment="1">
      <alignment horizontal="center" vertical="top" wrapText="1"/>
    </xf>
    <xf numFmtId="0" fontId="32" fillId="8" borderId="28" xfId="33" applyFont="1" applyFill="1" applyBorder="1" applyAlignment="1">
      <alignment horizontal="center" vertical="top" wrapText="1"/>
    </xf>
    <xf numFmtId="0" fontId="32" fillId="7" borderId="29" xfId="33" applyFont="1" applyFill="1" applyBorder="1" applyAlignment="1">
      <alignment horizontal="center" vertical="top" wrapText="1"/>
    </xf>
    <xf numFmtId="0" fontId="32" fillId="7" borderId="30" xfId="33" applyFont="1" applyFill="1" applyBorder="1" applyAlignment="1">
      <alignment horizontal="center" vertical="top" wrapText="1"/>
    </xf>
    <xf numFmtId="0" fontId="32" fillId="7" borderId="31" xfId="33" applyFont="1" applyFill="1" applyBorder="1" applyAlignment="1">
      <alignment horizontal="center" vertical="top" wrapText="1"/>
    </xf>
    <xf numFmtId="0" fontId="26" fillId="0" borderId="0" xfId="2" applyFont="1" applyBorder="1" applyAlignment="1">
      <alignment horizontal="center" vertical="center"/>
    </xf>
    <xf numFmtId="3" fontId="16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  <xf numFmtId="3" fontId="6" fillId="0" borderId="0" xfId="0" applyNumberFormat="1" applyFont="1" applyBorder="1" applyAlignment="1">
      <alignment horizontal="center"/>
    </xf>
    <xf numFmtId="3" fontId="10" fillId="2" borderId="1" xfId="0" applyNumberFormat="1" applyFont="1" applyFill="1" applyBorder="1" applyAlignment="1">
      <alignment horizontal="center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187" fontId="9" fillId="2" borderId="1" xfId="1" applyNumberFormat="1" applyFont="1" applyFill="1" applyBorder="1" applyAlignment="1">
      <alignment horizontal="center" vertical="center"/>
    </xf>
    <xf numFmtId="187" fontId="9" fillId="2" borderId="3" xfId="1" applyNumberFormat="1" applyFont="1" applyFill="1" applyBorder="1" applyAlignment="1">
      <alignment horizontal="center" vertical="center"/>
    </xf>
    <xf numFmtId="187" fontId="16" fillId="0" borderId="0" xfId="0" applyNumberFormat="1" applyFont="1" applyAlignment="1">
      <alignment horizontal="center"/>
    </xf>
    <xf numFmtId="187" fontId="9" fillId="2" borderId="2" xfId="1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187" fontId="10" fillId="2" borderId="1" xfId="1" applyNumberFormat="1" applyFont="1" applyFill="1" applyBorder="1" applyAlignment="1">
      <alignment horizontal="center" vertical="center"/>
    </xf>
    <xf numFmtId="187" fontId="10" fillId="2" borderId="3" xfId="1" applyNumberFormat="1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3" fontId="15" fillId="0" borderId="1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87" fontId="9" fillId="3" borderId="1" xfId="1" applyNumberFormat="1" applyFont="1" applyFill="1" applyBorder="1" applyAlignment="1">
      <alignment horizontal="center" vertical="center"/>
    </xf>
    <xf numFmtId="187" fontId="9" fillId="3" borderId="3" xfId="1" applyNumberFormat="1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9" xfId="0" applyBorder="1"/>
    <xf numFmtId="0" fontId="0" fillId="0" borderId="10" xfId="0" applyBorder="1"/>
    <xf numFmtId="0" fontId="9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3" fontId="10" fillId="2" borderId="3" xfId="0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3" fontId="9" fillId="2" borderId="15" xfId="0" applyNumberFormat="1" applyFont="1" applyFill="1" applyBorder="1" applyAlignment="1">
      <alignment horizontal="center" vertical="center" wrapText="1"/>
    </xf>
    <xf numFmtId="3" fontId="9" fillId="2" borderId="5" xfId="0" applyNumberFormat="1" applyFont="1" applyFill="1" applyBorder="1" applyAlignment="1">
      <alignment horizontal="center" vertical="center" wrapText="1"/>
    </xf>
    <xf numFmtId="3" fontId="9" fillId="2" borderId="9" xfId="0" applyNumberFormat="1" applyFont="1" applyFill="1" applyBorder="1" applyAlignment="1">
      <alignment horizontal="center" vertical="center" wrapText="1"/>
    </xf>
    <xf numFmtId="3" fontId="9" fillId="2" borderId="16" xfId="0" applyNumberFormat="1" applyFont="1" applyFill="1" applyBorder="1" applyAlignment="1">
      <alignment horizontal="center" vertical="center" wrapText="1"/>
    </xf>
    <xf numFmtId="3" fontId="9" fillId="2" borderId="10" xfId="0" applyNumberFormat="1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43" fontId="6" fillId="0" borderId="9" xfId="1" applyFont="1" applyBorder="1" applyAlignment="1">
      <alignment horizontal="left" vertical="center" wrapText="1"/>
    </xf>
    <xf numFmtId="43" fontId="6" fillId="0" borderId="10" xfId="1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top" wrapText="1"/>
    </xf>
    <xf numFmtId="0" fontId="9" fillId="2" borderId="13" xfId="0" applyFont="1" applyFill="1" applyBorder="1" applyAlignment="1">
      <alignment horizontal="center" vertical="top" wrapText="1"/>
    </xf>
    <xf numFmtId="0" fontId="9" fillId="2" borderId="14" xfId="0" applyFont="1" applyFill="1" applyBorder="1" applyAlignment="1">
      <alignment horizontal="center" vertical="top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43" fontId="6" fillId="0" borderId="6" xfId="1" applyFont="1" applyBorder="1" applyAlignment="1">
      <alignment horizontal="left" vertical="center" wrapText="1"/>
    </xf>
    <xf numFmtId="43" fontId="6" fillId="0" borderId="7" xfId="1" applyFont="1" applyBorder="1" applyAlignment="1">
      <alignment horizontal="left" vertical="center" wrapText="1"/>
    </xf>
    <xf numFmtId="3" fontId="2" fillId="0" borderId="0" xfId="0" applyNumberFormat="1" applyFont="1" applyAlignment="1">
      <alignment horizontal="center"/>
    </xf>
    <xf numFmtId="3" fontId="9" fillId="2" borderId="1" xfId="0" applyNumberFormat="1" applyFont="1" applyFill="1" applyBorder="1" applyAlignment="1">
      <alignment horizontal="center" vertical="center"/>
    </xf>
    <xf numFmtId="3" fontId="9" fillId="2" borderId="3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right" vertical="center" readingOrder="1"/>
    </xf>
    <xf numFmtId="3" fontId="4" fillId="2" borderId="2" xfId="0" applyNumberFormat="1" applyFont="1" applyFill="1" applyBorder="1" applyAlignment="1">
      <alignment horizontal="right" vertical="center" readingOrder="1"/>
    </xf>
    <xf numFmtId="43" fontId="6" fillId="0" borderId="4" xfId="1" applyFont="1" applyBorder="1" applyAlignment="1">
      <alignment horizontal="left" vertical="center" wrapText="1"/>
    </xf>
    <xf numFmtId="43" fontId="6" fillId="0" borderId="5" xfId="1" applyFont="1" applyBorder="1" applyAlignment="1">
      <alignment horizontal="left" vertical="center" wrapText="1"/>
    </xf>
  </cellXfs>
  <cellStyles count="54">
    <cellStyle name="Comma" xfId="1" builtinId="3"/>
    <cellStyle name="Comma 2" xfId="3"/>
    <cellStyle name="Comma 2 2" xfId="4"/>
    <cellStyle name="Comma 3" xfId="5"/>
    <cellStyle name="Comma 4" xfId="6"/>
    <cellStyle name="Normal" xfId="0" builtinId="0"/>
    <cellStyle name="Normal 2" xfId="2"/>
    <cellStyle name="Normal 2 2" xfId="7"/>
    <cellStyle name="Normal 2 3" xfId="8"/>
    <cellStyle name="Normal 3" xfId="9"/>
    <cellStyle name="Normal 3 2" xfId="10"/>
    <cellStyle name="Normal 4" xfId="11"/>
    <cellStyle name="Normal 4 2" xfId="47"/>
    <cellStyle name="Normal 4 2 2" xfId="12"/>
    <cellStyle name="Normal 4 2 2 2" xfId="48"/>
    <cellStyle name="Normal 4 3" xfId="49"/>
    <cellStyle name="Normal 5" xfId="50"/>
    <cellStyle name="Normal 6" xfId="13"/>
    <cellStyle name="Normal 6 2" xfId="14"/>
    <cellStyle name="Normal 7" xfId="15"/>
    <cellStyle name="เครื่องหมายจุลภาค 2" xfId="16"/>
    <cellStyle name="เครื่องหมายจุลภาค 2 2" xfId="17"/>
    <cellStyle name="เครื่องหมายจุลภาค 3" xfId="18"/>
    <cellStyle name="เครื่องหมายจุลภาค 3 2" xfId="19"/>
    <cellStyle name="เครื่องหมายจุลภาค 3 2 2" xfId="20"/>
    <cellStyle name="เครื่องหมายจุลภาค 3 2 2 2" xfId="21"/>
    <cellStyle name="เครื่องหมายจุลภาค 3 2 2 2 2" xfId="22"/>
    <cellStyle name="เครื่องหมายจุลภาค 3 2 2 2 2 2" xfId="23"/>
    <cellStyle name="เครื่องหมายจุลภาค 3 2 3" xfId="24"/>
    <cellStyle name="เครื่องหมายจุลภาค 3 2 3 2" xfId="51"/>
    <cellStyle name="เครื่องหมายจุลภาค 4" xfId="25"/>
    <cellStyle name="เครื่องหมายจุลภาค 5" xfId="26"/>
    <cellStyle name="เครื่องหมายจุลภาค 6" xfId="27"/>
    <cellStyle name="เครื่องหมายจุลภาค 7" xfId="28"/>
    <cellStyle name="เครื่องหมายจุลภาค 7 2" xfId="29"/>
    <cellStyle name="เครื่องหมายจุลภาค 8" xfId="30"/>
    <cellStyle name="เครื่องหมายจุลภาค 9" xfId="31"/>
    <cellStyle name="ปกติ 2" xfId="32"/>
    <cellStyle name="ปกติ 2 2" xfId="33"/>
    <cellStyle name="ปกติ 2 3" xfId="34"/>
    <cellStyle name="ปกติ 2 3 2" xfId="35"/>
    <cellStyle name="ปกติ 3" xfId="36"/>
    <cellStyle name="ปกติ 3 2" xfId="37"/>
    <cellStyle name="ปกติ 4" xfId="38"/>
    <cellStyle name="ปกติ 4 2" xfId="39"/>
    <cellStyle name="ปกติ 4 2 2" xfId="40"/>
    <cellStyle name="ปกติ 4 2 2 2" xfId="52"/>
    <cellStyle name="ปกติ 4 2 2 2 2" xfId="53"/>
    <cellStyle name="ปกติ 5" xfId="41"/>
    <cellStyle name="ปกติ 5 2" xfId="42"/>
    <cellStyle name="ปกติ 6" xfId="43"/>
    <cellStyle name="ปกติ 7" xfId="44"/>
    <cellStyle name="เปอร์เซ็นต์ 2" xfId="45"/>
    <cellStyle name="เปอร์เซ็นต์ 2 2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295275</xdr:colOff>
      <xdr:row>0</xdr:row>
      <xdr:rowOff>47626</xdr:rowOff>
    </xdr:from>
    <xdr:to>
      <xdr:col>13</xdr:col>
      <xdr:colOff>781050</xdr:colOff>
      <xdr:row>0</xdr:row>
      <xdr:rowOff>295276</xdr:rowOff>
    </xdr:to>
    <xdr:sp macro="" textlink="">
      <xdr:nvSpPr>
        <xdr:cNvPr id="2" name="TextBox 1"/>
        <xdr:cNvSpPr txBox="1"/>
      </xdr:nvSpPr>
      <xdr:spPr>
        <a:xfrm>
          <a:off x="11906250" y="47626"/>
          <a:ext cx="1343025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latin typeface="Angsana New" pitchFamily="18" charset="-34"/>
              <a:cs typeface="Angsana New" pitchFamily="18" charset="-34"/>
            </a:rPr>
            <a:t>ณ วันที่ </a:t>
          </a:r>
          <a:r>
            <a:rPr lang="en-US" sz="1100">
              <a:latin typeface="Angsana New" pitchFamily="18" charset="-34"/>
              <a:cs typeface="Angsana New" pitchFamily="18" charset="-34"/>
            </a:rPr>
            <a:t> </a:t>
          </a:r>
          <a:r>
            <a:rPr lang="th-TH" sz="1100">
              <a:latin typeface="Angsana New" pitchFamily="18" charset="-34"/>
              <a:cs typeface="Angsana New" pitchFamily="18" charset="-34"/>
            </a:rPr>
            <a:t>13 </a:t>
          </a:r>
          <a:r>
            <a:rPr lang="en-US" sz="1100">
              <a:latin typeface="Angsana New" pitchFamily="18" charset="-34"/>
              <a:cs typeface="Angsana New" pitchFamily="18" charset="-34"/>
            </a:rPr>
            <a:t> </a:t>
          </a:r>
          <a:r>
            <a:rPr lang="th-TH" sz="1100">
              <a:latin typeface="Angsana New" pitchFamily="18" charset="-34"/>
              <a:cs typeface="Angsana New" pitchFamily="18" charset="-34"/>
            </a:rPr>
            <a:t>มิถุนายน  2559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514350</xdr:colOff>
      <xdr:row>7</xdr:row>
      <xdr:rowOff>9525</xdr:rowOff>
    </xdr:from>
    <xdr:to>
      <xdr:col>6</xdr:col>
      <xdr:colOff>514350</xdr:colOff>
      <xdr:row>8</xdr:row>
      <xdr:rowOff>9525</xdr:rowOff>
    </xdr:to>
    <xdr:cxnSp macro="">
      <xdr:nvCxnSpPr>
        <xdr:cNvPr id="2" name="ตัวเชื่อมต่อตรง 1"/>
        <xdr:cNvCxnSpPr/>
      </xdr:nvCxnSpPr>
      <xdr:spPr>
        <a:xfrm>
          <a:off x="4019550" y="1447800"/>
          <a:ext cx="0" cy="180975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523875</xdr:colOff>
      <xdr:row>13</xdr:row>
      <xdr:rowOff>19050</xdr:rowOff>
    </xdr:from>
    <xdr:to>
      <xdr:col>12</xdr:col>
      <xdr:colOff>523875</xdr:colOff>
      <xdr:row>14</xdr:row>
      <xdr:rowOff>9525</xdr:rowOff>
    </xdr:to>
    <xdr:cxnSp macro="">
      <xdr:nvCxnSpPr>
        <xdr:cNvPr id="3" name="ตัวเชื่อมต่อตรง 2"/>
        <xdr:cNvCxnSpPr/>
      </xdr:nvCxnSpPr>
      <xdr:spPr>
        <a:xfrm>
          <a:off x="8115300" y="2552700"/>
          <a:ext cx="0" cy="171450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457200</xdr:colOff>
      <xdr:row>8</xdr:row>
      <xdr:rowOff>9525</xdr:rowOff>
    </xdr:from>
    <xdr:to>
      <xdr:col>4</xdr:col>
      <xdr:colOff>600075</xdr:colOff>
      <xdr:row>8</xdr:row>
      <xdr:rowOff>9525</xdr:rowOff>
    </xdr:to>
    <xdr:cxnSp macro="">
      <xdr:nvCxnSpPr>
        <xdr:cNvPr id="4" name="ตัวเชื่อมต่อตรง 3"/>
        <xdr:cNvCxnSpPr/>
      </xdr:nvCxnSpPr>
      <xdr:spPr>
        <a:xfrm>
          <a:off x="457200" y="1628775"/>
          <a:ext cx="2628900" cy="0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523875</xdr:colOff>
      <xdr:row>7</xdr:row>
      <xdr:rowOff>0</xdr:rowOff>
    </xdr:from>
    <xdr:to>
      <xdr:col>12</xdr:col>
      <xdr:colOff>523875</xdr:colOff>
      <xdr:row>8</xdr:row>
      <xdr:rowOff>9525</xdr:rowOff>
    </xdr:to>
    <xdr:cxnSp macro="">
      <xdr:nvCxnSpPr>
        <xdr:cNvPr id="5" name="ตัวเชื่อมต่อตรง 4"/>
        <xdr:cNvCxnSpPr/>
      </xdr:nvCxnSpPr>
      <xdr:spPr>
        <a:xfrm>
          <a:off x="8115300" y="1438275"/>
          <a:ext cx="0" cy="190500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533400</xdr:colOff>
      <xdr:row>10</xdr:row>
      <xdr:rowOff>9525</xdr:rowOff>
    </xdr:from>
    <xdr:to>
      <xdr:col>10</xdr:col>
      <xdr:colOff>533400</xdr:colOff>
      <xdr:row>10</xdr:row>
      <xdr:rowOff>180975</xdr:rowOff>
    </xdr:to>
    <xdr:cxnSp macro="">
      <xdr:nvCxnSpPr>
        <xdr:cNvPr id="6" name="ตัวเชื่อมต่อตรง 5"/>
        <xdr:cNvCxnSpPr/>
      </xdr:nvCxnSpPr>
      <xdr:spPr>
        <a:xfrm>
          <a:off x="6686550" y="1990725"/>
          <a:ext cx="0" cy="171450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533400</xdr:colOff>
      <xdr:row>10</xdr:row>
      <xdr:rowOff>9525</xdr:rowOff>
    </xdr:from>
    <xdr:to>
      <xdr:col>12</xdr:col>
      <xdr:colOff>533400</xdr:colOff>
      <xdr:row>11</xdr:row>
      <xdr:rowOff>0</xdr:rowOff>
    </xdr:to>
    <xdr:cxnSp macro="">
      <xdr:nvCxnSpPr>
        <xdr:cNvPr id="7" name="ตัวเชื่อมต่อตรง 6"/>
        <xdr:cNvCxnSpPr/>
      </xdr:nvCxnSpPr>
      <xdr:spPr>
        <a:xfrm>
          <a:off x="8124825" y="1990725"/>
          <a:ext cx="0" cy="180975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523875</xdr:colOff>
      <xdr:row>10</xdr:row>
      <xdr:rowOff>19050</xdr:rowOff>
    </xdr:from>
    <xdr:to>
      <xdr:col>14</xdr:col>
      <xdr:colOff>523875</xdr:colOff>
      <xdr:row>11</xdr:row>
      <xdr:rowOff>9525</xdr:rowOff>
    </xdr:to>
    <xdr:cxnSp macro="">
      <xdr:nvCxnSpPr>
        <xdr:cNvPr id="8" name="ตัวเชื่อมต่อตรง 7"/>
        <xdr:cNvCxnSpPr/>
      </xdr:nvCxnSpPr>
      <xdr:spPr>
        <a:xfrm>
          <a:off x="9477375" y="2000250"/>
          <a:ext cx="0" cy="180975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523875</xdr:colOff>
      <xdr:row>7</xdr:row>
      <xdr:rowOff>9525</xdr:rowOff>
    </xdr:from>
    <xdr:to>
      <xdr:col>2</xdr:col>
      <xdr:colOff>523875</xdr:colOff>
      <xdr:row>8</xdr:row>
      <xdr:rowOff>9525</xdr:rowOff>
    </xdr:to>
    <xdr:cxnSp macro="">
      <xdr:nvCxnSpPr>
        <xdr:cNvPr id="9" name="ตัวเชื่อมต่อตรง 8"/>
        <xdr:cNvCxnSpPr/>
      </xdr:nvCxnSpPr>
      <xdr:spPr>
        <a:xfrm>
          <a:off x="1781175" y="1447800"/>
          <a:ext cx="0" cy="180975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600075</xdr:colOff>
      <xdr:row>8</xdr:row>
      <xdr:rowOff>0</xdr:rowOff>
    </xdr:from>
    <xdr:to>
      <xdr:col>4</xdr:col>
      <xdr:colOff>600075</xdr:colOff>
      <xdr:row>9</xdr:row>
      <xdr:rowOff>0</xdr:rowOff>
    </xdr:to>
    <xdr:cxnSp macro="">
      <xdr:nvCxnSpPr>
        <xdr:cNvPr id="10" name="ตัวเชื่อมต่อตรง 9"/>
        <xdr:cNvCxnSpPr/>
      </xdr:nvCxnSpPr>
      <xdr:spPr>
        <a:xfrm>
          <a:off x="3086100" y="1619250"/>
          <a:ext cx="0" cy="180975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523875</xdr:colOff>
      <xdr:row>8</xdr:row>
      <xdr:rowOff>19050</xdr:rowOff>
    </xdr:from>
    <xdr:to>
      <xdr:col>2</xdr:col>
      <xdr:colOff>523875</xdr:colOff>
      <xdr:row>9</xdr:row>
      <xdr:rowOff>19050</xdr:rowOff>
    </xdr:to>
    <xdr:cxnSp macro="">
      <xdr:nvCxnSpPr>
        <xdr:cNvPr id="11" name="ตัวเชื่อมต่อตรง 10"/>
        <xdr:cNvCxnSpPr/>
      </xdr:nvCxnSpPr>
      <xdr:spPr>
        <a:xfrm>
          <a:off x="1781175" y="1638300"/>
          <a:ext cx="0" cy="180975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457200</xdr:colOff>
      <xdr:row>8</xdr:row>
      <xdr:rowOff>9525</xdr:rowOff>
    </xdr:from>
    <xdr:to>
      <xdr:col>0</xdr:col>
      <xdr:colOff>457200</xdr:colOff>
      <xdr:row>9</xdr:row>
      <xdr:rowOff>9525</xdr:rowOff>
    </xdr:to>
    <xdr:cxnSp macro="">
      <xdr:nvCxnSpPr>
        <xdr:cNvPr id="12" name="ตัวเชื่อมต่อตรง 11"/>
        <xdr:cNvCxnSpPr/>
      </xdr:nvCxnSpPr>
      <xdr:spPr>
        <a:xfrm>
          <a:off x="457200" y="1628775"/>
          <a:ext cx="0" cy="180975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504825</xdr:colOff>
      <xdr:row>7</xdr:row>
      <xdr:rowOff>0</xdr:rowOff>
    </xdr:from>
    <xdr:to>
      <xdr:col>8</xdr:col>
      <xdr:colOff>504825</xdr:colOff>
      <xdr:row>8</xdr:row>
      <xdr:rowOff>0</xdr:rowOff>
    </xdr:to>
    <xdr:cxnSp macro="">
      <xdr:nvCxnSpPr>
        <xdr:cNvPr id="13" name="ตัวเชื่อมต่อตรง 12"/>
        <xdr:cNvCxnSpPr/>
      </xdr:nvCxnSpPr>
      <xdr:spPr>
        <a:xfrm>
          <a:off x="5381625" y="1438275"/>
          <a:ext cx="0" cy="180975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371475</xdr:colOff>
      <xdr:row>12</xdr:row>
      <xdr:rowOff>171450</xdr:rowOff>
    </xdr:from>
    <xdr:to>
      <xdr:col>4</xdr:col>
      <xdr:colOff>571500</xdr:colOff>
      <xdr:row>13</xdr:row>
      <xdr:rowOff>0</xdr:rowOff>
    </xdr:to>
    <xdr:cxnSp macro="">
      <xdr:nvCxnSpPr>
        <xdr:cNvPr id="14" name="ตัวเชื่อมต่อตรง 13"/>
        <xdr:cNvCxnSpPr/>
      </xdr:nvCxnSpPr>
      <xdr:spPr>
        <a:xfrm flipV="1">
          <a:off x="371475" y="2524125"/>
          <a:ext cx="2686050" cy="9525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381000</xdr:colOff>
      <xdr:row>12</xdr:row>
      <xdr:rowOff>9525</xdr:rowOff>
    </xdr:from>
    <xdr:to>
      <xdr:col>0</xdr:col>
      <xdr:colOff>381000</xdr:colOff>
      <xdr:row>13</xdr:row>
      <xdr:rowOff>0</xdr:rowOff>
    </xdr:to>
    <xdr:cxnSp macro="">
      <xdr:nvCxnSpPr>
        <xdr:cNvPr id="15" name="ตัวเชื่อมต่อตรง 14"/>
        <xdr:cNvCxnSpPr/>
      </xdr:nvCxnSpPr>
      <xdr:spPr>
        <a:xfrm>
          <a:off x="381000" y="2362200"/>
          <a:ext cx="0" cy="171450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542925</xdr:colOff>
      <xdr:row>11</xdr:row>
      <xdr:rowOff>19050</xdr:rowOff>
    </xdr:from>
    <xdr:to>
      <xdr:col>2</xdr:col>
      <xdr:colOff>542925</xdr:colOff>
      <xdr:row>12</xdr:row>
      <xdr:rowOff>0</xdr:rowOff>
    </xdr:to>
    <xdr:cxnSp macro="">
      <xdr:nvCxnSpPr>
        <xdr:cNvPr id="16" name="ตัวเชื่อมต่อตรง 15"/>
        <xdr:cNvCxnSpPr/>
      </xdr:nvCxnSpPr>
      <xdr:spPr>
        <a:xfrm>
          <a:off x="1800225" y="2190750"/>
          <a:ext cx="0" cy="161925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571500</xdr:colOff>
      <xdr:row>12</xdr:row>
      <xdr:rowOff>9525</xdr:rowOff>
    </xdr:from>
    <xdr:to>
      <xdr:col>4</xdr:col>
      <xdr:colOff>571500</xdr:colOff>
      <xdr:row>13</xdr:row>
      <xdr:rowOff>0</xdr:rowOff>
    </xdr:to>
    <xdr:cxnSp macro="">
      <xdr:nvCxnSpPr>
        <xdr:cNvPr id="17" name="ตัวเชื่อมต่อตรง 16"/>
        <xdr:cNvCxnSpPr/>
      </xdr:nvCxnSpPr>
      <xdr:spPr>
        <a:xfrm>
          <a:off x="3057525" y="2362200"/>
          <a:ext cx="0" cy="171450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514350</xdr:colOff>
      <xdr:row>7</xdr:row>
      <xdr:rowOff>0</xdr:rowOff>
    </xdr:from>
    <xdr:to>
      <xdr:col>10</xdr:col>
      <xdr:colOff>514350</xdr:colOff>
      <xdr:row>8</xdr:row>
      <xdr:rowOff>0</xdr:rowOff>
    </xdr:to>
    <xdr:cxnSp macro="">
      <xdr:nvCxnSpPr>
        <xdr:cNvPr id="18" name="ตัวเชื่อมต่อตรง 17"/>
        <xdr:cNvCxnSpPr/>
      </xdr:nvCxnSpPr>
      <xdr:spPr>
        <a:xfrm>
          <a:off x="6667500" y="1438275"/>
          <a:ext cx="0" cy="180975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542925</xdr:colOff>
      <xdr:row>13</xdr:row>
      <xdr:rowOff>0</xdr:rowOff>
    </xdr:from>
    <xdr:to>
      <xdr:col>2</xdr:col>
      <xdr:colOff>542925</xdr:colOff>
      <xdr:row>13</xdr:row>
      <xdr:rowOff>171450</xdr:rowOff>
    </xdr:to>
    <xdr:cxnSp macro="">
      <xdr:nvCxnSpPr>
        <xdr:cNvPr id="19" name="ตัวเชื่อมต่อตรง 18"/>
        <xdr:cNvCxnSpPr/>
      </xdr:nvCxnSpPr>
      <xdr:spPr>
        <a:xfrm>
          <a:off x="1800225" y="2533650"/>
          <a:ext cx="0" cy="171450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542925</xdr:colOff>
      <xdr:row>12</xdr:row>
      <xdr:rowOff>9525</xdr:rowOff>
    </xdr:from>
    <xdr:to>
      <xdr:col>2</xdr:col>
      <xdr:colOff>542925</xdr:colOff>
      <xdr:row>12</xdr:row>
      <xdr:rowOff>171450</xdr:rowOff>
    </xdr:to>
    <xdr:cxnSp macro="">
      <xdr:nvCxnSpPr>
        <xdr:cNvPr id="20" name="ตัวเชื่อมต่อตรง 19"/>
        <xdr:cNvCxnSpPr/>
      </xdr:nvCxnSpPr>
      <xdr:spPr>
        <a:xfrm>
          <a:off x="1800225" y="2362200"/>
          <a:ext cx="0" cy="161925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434975</xdr:colOff>
      <xdr:row>1</xdr:row>
      <xdr:rowOff>53975</xdr:rowOff>
    </xdr:from>
    <xdr:to>
      <xdr:col>15</xdr:col>
      <xdr:colOff>3175</xdr:colOff>
      <xdr:row>2</xdr:row>
      <xdr:rowOff>111125</xdr:rowOff>
    </xdr:to>
    <xdr:sp macro="" textlink="">
      <xdr:nvSpPr>
        <xdr:cNvPr id="21" name="TextBox 20"/>
        <xdr:cNvSpPr txBox="1"/>
      </xdr:nvSpPr>
      <xdr:spPr>
        <a:xfrm>
          <a:off x="9388475" y="215900"/>
          <a:ext cx="644525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th-TH" sz="1400"/>
            <a:t>1</a:t>
          </a:r>
        </a:p>
      </xdr:txBody>
    </xdr:sp>
    <xdr:clientData/>
  </xdr:twoCellAnchor>
  <xdr:twoCellAnchor>
    <xdr:from>
      <xdr:col>14</xdr:col>
      <xdr:colOff>533400</xdr:colOff>
      <xdr:row>7</xdr:row>
      <xdr:rowOff>9525</xdr:rowOff>
    </xdr:from>
    <xdr:to>
      <xdr:col>14</xdr:col>
      <xdr:colOff>533400</xdr:colOff>
      <xdr:row>8</xdr:row>
      <xdr:rowOff>9525</xdr:rowOff>
    </xdr:to>
    <xdr:cxnSp macro="">
      <xdr:nvCxnSpPr>
        <xdr:cNvPr id="22" name="ตัวเชื่อมต่อตรง 21"/>
        <xdr:cNvCxnSpPr/>
      </xdr:nvCxnSpPr>
      <xdr:spPr>
        <a:xfrm>
          <a:off x="9486900" y="1447800"/>
          <a:ext cx="0" cy="180975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581025</xdr:colOff>
      <xdr:row>21</xdr:row>
      <xdr:rowOff>171450</xdr:rowOff>
    </xdr:from>
    <xdr:to>
      <xdr:col>14</xdr:col>
      <xdr:colOff>581025</xdr:colOff>
      <xdr:row>22</xdr:row>
      <xdr:rowOff>171450</xdr:rowOff>
    </xdr:to>
    <xdr:cxnSp macro="">
      <xdr:nvCxnSpPr>
        <xdr:cNvPr id="23" name="ตัวเชื่อมต่อตรง 22"/>
        <xdr:cNvCxnSpPr/>
      </xdr:nvCxnSpPr>
      <xdr:spPr>
        <a:xfrm>
          <a:off x="9534525" y="4295775"/>
          <a:ext cx="0" cy="180975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581025</xdr:colOff>
      <xdr:row>25</xdr:row>
      <xdr:rowOff>9525</xdr:rowOff>
    </xdr:from>
    <xdr:to>
      <xdr:col>14</xdr:col>
      <xdr:colOff>581025</xdr:colOff>
      <xdr:row>26</xdr:row>
      <xdr:rowOff>9525</xdr:rowOff>
    </xdr:to>
    <xdr:cxnSp macro="">
      <xdr:nvCxnSpPr>
        <xdr:cNvPr id="24" name="ตัวเชื่อมต่อตรง 23"/>
        <xdr:cNvCxnSpPr/>
      </xdr:nvCxnSpPr>
      <xdr:spPr>
        <a:xfrm>
          <a:off x="9534525" y="4857750"/>
          <a:ext cx="0" cy="180975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14</xdr:row>
      <xdr:rowOff>0</xdr:rowOff>
    </xdr:from>
    <xdr:to>
      <xdr:col>13</xdr:col>
      <xdr:colOff>0</xdr:colOff>
      <xdr:row>14</xdr:row>
      <xdr:rowOff>9525</xdr:rowOff>
    </xdr:to>
    <xdr:cxnSp macro="">
      <xdr:nvCxnSpPr>
        <xdr:cNvPr id="2" name="ตัวเชื่อมต่อตรง 1"/>
        <xdr:cNvCxnSpPr/>
      </xdr:nvCxnSpPr>
      <xdr:spPr>
        <a:xfrm>
          <a:off x="4886325" y="3067050"/>
          <a:ext cx="0" cy="95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438150</xdr:colOff>
      <xdr:row>8</xdr:row>
      <xdr:rowOff>28575</xdr:rowOff>
    </xdr:from>
    <xdr:to>
      <xdr:col>17</xdr:col>
      <xdr:colOff>266700</xdr:colOff>
      <xdr:row>8</xdr:row>
      <xdr:rowOff>38100</xdr:rowOff>
    </xdr:to>
    <xdr:cxnSp macro="">
      <xdr:nvCxnSpPr>
        <xdr:cNvPr id="3" name="ตัวเชื่อมต่อตรง 2"/>
        <xdr:cNvCxnSpPr/>
      </xdr:nvCxnSpPr>
      <xdr:spPr>
        <a:xfrm>
          <a:off x="971550" y="1819275"/>
          <a:ext cx="5476875" cy="95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</xdr:row>
      <xdr:rowOff>171450</xdr:rowOff>
    </xdr:from>
    <xdr:to>
      <xdr:col>8</xdr:col>
      <xdr:colOff>0</xdr:colOff>
      <xdr:row>8</xdr:row>
      <xdr:rowOff>314325</xdr:rowOff>
    </xdr:to>
    <xdr:cxnSp macro="">
      <xdr:nvCxnSpPr>
        <xdr:cNvPr id="4" name="ตัวเชื่อมต่อตรง 3"/>
        <xdr:cNvCxnSpPr/>
      </xdr:nvCxnSpPr>
      <xdr:spPr>
        <a:xfrm>
          <a:off x="3067050" y="1781175"/>
          <a:ext cx="0" cy="2667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14</xdr:row>
      <xdr:rowOff>9525</xdr:rowOff>
    </xdr:from>
    <xdr:to>
      <xdr:col>1</xdr:col>
      <xdr:colOff>342900</xdr:colOff>
      <xdr:row>20</xdr:row>
      <xdr:rowOff>266700</xdr:rowOff>
    </xdr:to>
    <xdr:sp macro="" textlink="">
      <xdr:nvSpPr>
        <xdr:cNvPr id="5" name="TextBox 4"/>
        <xdr:cNvSpPr txBox="1"/>
      </xdr:nvSpPr>
      <xdr:spPr>
        <a:xfrm>
          <a:off x="19050" y="3076575"/>
          <a:ext cx="857250" cy="1419225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200" b="1">
              <a:latin typeface="TH SarabunPSK" pitchFamily="34" charset="-34"/>
              <a:cs typeface="TH SarabunPSK" pitchFamily="34" charset="-34"/>
            </a:rPr>
            <a:t>- ค่าเช่าบ้าน              - เงินไม่ทำเวช       - ประกันสังคม      </a:t>
          </a:r>
          <a:r>
            <a:rPr lang="en-US" sz="1200" b="1">
              <a:latin typeface="TH SarabunPSK" pitchFamily="34" charset="-34"/>
              <a:cs typeface="TH SarabunPSK" pitchFamily="34" charset="-34"/>
            </a:rPr>
            <a:t>-</a:t>
          </a:r>
          <a:r>
            <a:rPr lang="en-US" sz="1200" b="1" baseline="0">
              <a:latin typeface="TH SarabunPSK" pitchFamily="34" charset="-34"/>
              <a:cs typeface="TH SarabunPSK" pitchFamily="34" charset="-34"/>
            </a:rPr>
            <a:t> </a:t>
          </a:r>
          <a:r>
            <a:rPr lang="th-TH" sz="1200" b="1" baseline="0">
              <a:latin typeface="TH SarabunPSK" pitchFamily="34" charset="-34"/>
              <a:cs typeface="TH SarabunPSK" pitchFamily="34" charset="-34"/>
            </a:rPr>
            <a:t>คตส.               - เงินเต็มขั้น</a:t>
          </a:r>
          <a:endParaRPr lang="th-TH" sz="1200" b="1"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12</xdr:col>
      <xdr:colOff>0</xdr:colOff>
      <xdr:row>3</xdr:row>
      <xdr:rowOff>9525</xdr:rowOff>
    </xdr:from>
    <xdr:to>
      <xdr:col>12</xdr:col>
      <xdr:colOff>0</xdr:colOff>
      <xdr:row>4</xdr:row>
      <xdr:rowOff>9525</xdr:rowOff>
    </xdr:to>
    <xdr:cxnSp macro="">
      <xdr:nvCxnSpPr>
        <xdr:cNvPr id="6" name="ตัวเชื่อมต่อตรง 5"/>
        <xdr:cNvCxnSpPr/>
      </xdr:nvCxnSpPr>
      <xdr:spPr>
        <a:xfrm>
          <a:off x="4733925" y="752475"/>
          <a:ext cx="0" cy="21907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4</xdr:row>
      <xdr:rowOff>9525</xdr:rowOff>
    </xdr:from>
    <xdr:to>
      <xdr:col>20</xdr:col>
      <xdr:colOff>19050</xdr:colOff>
      <xdr:row>4</xdr:row>
      <xdr:rowOff>19051</xdr:rowOff>
    </xdr:to>
    <xdr:cxnSp macro="">
      <xdr:nvCxnSpPr>
        <xdr:cNvPr id="7" name="ตัวเชื่อมต่อตรง 6"/>
        <xdr:cNvCxnSpPr/>
      </xdr:nvCxnSpPr>
      <xdr:spPr>
        <a:xfrm flipV="1">
          <a:off x="3067050" y="971550"/>
          <a:ext cx="4019550" cy="9526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19050</xdr:colOff>
      <xdr:row>4</xdr:row>
      <xdr:rowOff>28575</xdr:rowOff>
    </xdr:from>
    <xdr:to>
      <xdr:col>8</xdr:col>
      <xdr:colOff>19050</xdr:colOff>
      <xdr:row>5</xdr:row>
      <xdr:rowOff>19050</xdr:rowOff>
    </xdr:to>
    <xdr:cxnSp macro="">
      <xdr:nvCxnSpPr>
        <xdr:cNvPr id="8" name="ตัวเชื่อมต่อตรง 7"/>
        <xdr:cNvCxnSpPr/>
      </xdr:nvCxnSpPr>
      <xdr:spPr>
        <a:xfrm>
          <a:off x="3086100" y="990600"/>
          <a:ext cx="0" cy="1905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4</xdr:row>
      <xdr:rowOff>9525</xdr:rowOff>
    </xdr:from>
    <xdr:to>
      <xdr:col>11</xdr:col>
      <xdr:colOff>9525</xdr:colOff>
      <xdr:row>5</xdr:row>
      <xdr:rowOff>0</xdr:rowOff>
    </xdr:to>
    <xdr:cxnSp macro="">
      <xdr:nvCxnSpPr>
        <xdr:cNvPr id="9" name="ตัวเชื่อมต่อตรง 8"/>
        <xdr:cNvCxnSpPr/>
      </xdr:nvCxnSpPr>
      <xdr:spPr>
        <a:xfrm>
          <a:off x="4362450" y="971550"/>
          <a:ext cx="0" cy="1905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9525</xdr:colOff>
      <xdr:row>3</xdr:row>
      <xdr:rowOff>381000</xdr:rowOff>
    </xdr:from>
    <xdr:to>
      <xdr:col>20</xdr:col>
      <xdr:colOff>9525</xdr:colOff>
      <xdr:row>4</xdr:row>
      <xdr:rowOff>409575</xdr:rowOff>
    </xdr:to>
    <xdr:cxnSp macro="">
      <xdr:nvCxnSpPr>
        <xdr:cNvPr id="10" name="ตัวเชื่อมต่อตรง 9"/>
        <xdr:cNvCxnSpPr/>
      </xdr:nvCxnSpPr>
      <xdr:spPr>
        <a:xfrm>
          <a:off x="7077075" y="962025"/>
          <a:ext cx="0" cy="2000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</xdr:row>
      <xdr:rowOff>0</xdr:rowOff>
    </xdr:from>
    <xdr:to>
      <xdr:col>8</xdr:col>
      <xdr:colOff>0</xdr:colOff>
      <xdr:row>7</xdr:row>
      <xdr:rowOff>28575</xdr:rowOff>
    </xdr:to>
    <xdr:cxnSp macro="">
      <xdr:nvCxnSpPr>
        <xdr:cNvPr id="11" name="ตัวเชื่อมต่อตรง 10"/>
        <xdr:cNvCxnSpPr/>
      </xdr:nvCxnSpPr>
      <xdr:spPr>
        <a:xfrm>
          <a:off x="3067050" y="1609725"/>
          <a:ext cx="0" cy="2857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9525</xdr:colOff>
      <xdr:row>4</xdr:row>
      <xdr:rowOff>0</xdr:rowOff>
    </xdr:from>
    <xdr:to>
      <xdr:col>14</xdr:col>
      <xdr:colOff>9525</xdr:colOff>
      <xdr:row>4</xdr:row>
      <xdr:rowOff>419100</xdr:rowOff>
    </xdr:to>
    <xdr:cxnSp macro="">
      <xdr:nvCxnSpPr>
        <xdr:cNvPr id="12" name="ตัวเชื่อมต่อตรง 11"/>
        <xdr:cNvCxnSpPr/>
      </xdr:nvCxnSpPr>
      <xdr:spPr>
        <a:xfrm>
          <a:off x="5257800" y="962025"/>
          <a:ext cx="0" cy="2000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9525</xdr:colOff>
      <xdr:row>3</xdr:row>
      <xdr:rowOff>381000</xdr:rowOff>
    </xdr:from>
    <xdr:to>
      <xdr:col>17</xdr:col>
      <xdr:colOff>9525</xdr:colOff>
      <xdr:row>4</xdr:row>
      <xdr:rowOff>409575</xdr:rowOff>
    </xdr:to>
    <xdr:cxnSp macro="">
      <xdr:nvCxnSpPr>
        <xdr:cNvPr id="13" name="ตัวเชื่อมต่อตรง 12"/>
        <xdr:cNvCxnSpPr/>
      </xdr:nvCxnSpPr>
      <xdr:spPr>
        <a:xfrm>
          <a:off x="6191250" y="962025"/>
          <a:ext cx="0" cy="2000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333375</xdr:colOff>
      <xdr:row>13</xdr:row>
      <xdr:rowOff>1</xdr:rowOff>
    </xdr:from>
    <xdr:to>
      <xdr:col>27</xdr:col>
      <xdr:colOff>38100</xdr:colOff>
      <xdr:row>13</xdr:row>
      <xdr:rowOff>1</xdr:rowOff>
    </xdr:to>
    <xdr:cxnSp macro="">
      <xdr:nvCxnSpPr>
        <xdr:cNvPr id="14" name="ตัวเชื่อมต่อตรง 13"/>
        <xdr:cNvCxnSpPr/>
      </xdr:nvCxnSpPr>
      <xdr:spPr>
        <a:xfrm>
          <a:off x="5219700" y="2943226"/>
          <a:ext cx="4867275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</xdr:row>
      <xdr:rowOff>0</xdr:rowOff>
    </xdr:from>
    <xdr:to>
      <xdr:col>8</xdr:col>
      <xdr:colOff>0</xdr:colOff>
      <xdr:row>7</xdr:row>
      <xdr:rowOff>257175</xdr:rowOff>
    </xdr:to>
    <xdr:cxnSp macro="">
      <xdr:nvCxnSpPr>
        <xdr:cNvPr id="15" name="ตัวเชื่อมต่อตรง 14"/>
        <xdr:cNvCxnSpPr/>
      </xdr:nvCxnSpPr>
      <xdr:spPr>
        <a:xfrm>
          <a:off x="3067050" y="1609725"/>
          <a:ext cx="0" cy="18097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533400</xdr:colOff>
      <xdr:row>10</xdr:row>
      <xdr:rowOff>19050</xdr:rowOff>
    </xdr:from>
    <xdr:to>
      <xdr:col>0</xdr:col>
      <xdr:colOff>533400</xdr:colOff>
      <xdr:row>11</xdr:row>
      <xdr:rowOff>123825</xdr:rowOff>
    </xdr:to>
    <xdr:cxnSp macro="">
      <xdr:nvCxnSpPr>
        <xdr:cNvPr id="16" name="ตัวเชื่อมต่อตรง 15"/>
        <xdr:cNvCxnSpPr/>
      </xdr:nvCxnSpPr>
      <xdr:spPr>
        <a:xfrm>
          <a:off x="533400" y="2438400"/>
          <a:ext cx="0" cy="2286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419100</xdr:colOff>
      <xdr:row>10</xdr:row>
      <xdr:rowOff>19050</xdr:rowOff>
    </xdr:from>
    <xdr:to>
      <xdr:col>4</xdr:col>
      <xdr:colOff>419100</xdr:colOff>
      <xdr:row>11</xdr:row>
      <xdr:rowOff>123825</xdr:rowOff>
    </xdr:to>
    <xdr:cxnSp macro="">
      <xdr:nvCxnSpPr>
        <xdr:cNvPr id="17" name="ตัวเชื่อมต่อตรง 16"/>
        <xdr:cNvCxnSpPr/>
      </xdr:nvCxnSpPr>
      <xdr:spPr>
        <a:xfrm>
          <a:off x="1866900" y="2438400"/>
          <a:ext cx="0" cy="2286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342900</xdr:colOff>
      <xdr:row>10</xdr:row>
      <xdr:rowOff>19050</xdr:rowOff>
    </xdr:from>
    <xdr:to>
      <xdr:col>8</xdr:col>
      <xdr:colOff>342900</xdr:colOff>
      <xdr:row>11</xdr:row>
      <xdr:rowOff>123825</xdr:rowOff>
    </xdr:to>
    <xdr:cxnSp macro="">
      <xdr:nvCxnSpPr>
        <xdr:cNvPr id="18" name="ตัวเชื่อมต่อตรง 17"/>
        <xdr:cNvCxnSpPr/>
      </xdr:nvCxnSpPr>
      <xdr:spPr>
        <a:xfrm>
          <a:off x="3409950" y="2438400"/>
          <a:ext cx="0" cy="2286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12</xdr:row>
      <xdr:rowOff>276225</xdr:rowOff>
    </xdr:from>
    <xdr:to>
      <xdr:col>14</xdr:col>
      <xdr:colOff>0</xdr:colOff>
      <xdr:row>13</xdr:row>
      <xdr:rowOff>142875</xdr:rowOff>
    </xdr:to>
    <xdr:cxnSp macro="">
      <xdr:nvCxnSpPr>
        <xdr:cNvPr id="19" name="ตัวเชื่อมต่อตรง 18"/>
        <xdr:cNvCxnSpPr/>
      </xdr:nvCxnSpPr>
      <xdr:spPr>
        <a:xfrm>
          <a:off x="5248275" y="2943225"/>
          <a:ext cx="0" cy="123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666750</xdr:colOff>
      <xdr:row>12</xdr:row>
      <xdr:rowOff>266700</xdr:rowOff>
    </xdr:from>
    <xdr:to>
      <xdr:col>22</xdr:col>
      <xdr:colOff>666750</xdr:colOff>
      <xdr:row>13</xdr:row>
      <xdr:rowOff>133350</xdr:rowOff>
    </xdr:to>
    <xdr:cxnSp macro="">
      <xdr:nvCxnSpPr>
        <xdr:cNvPr id="20" name="ตัวเชื่อมต่อตรง 19"/>
        <xdr:cNvCxnSpPr/>
      </xdr:nvCxnSpPr>
      <xdr:spPr>
        <a:xfrm>
          <a:off x="8039100" y="2943225"/>
          <a:ext cx="0" cy="123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12</xdr:row>
      <xdr:rowOff>0</xdr:rowOff>
    </xdr:from>
    <xdr:to>
      <xdr:col>17</xdr:col>
      <xdr:colOff>0</xdr:colOff>
      <xdr:row>12</xdr:row>
      <xdr:rowOff>228600</xdr:rowOff>
    </xdr:to>
    <xdr:cxnSp macro="">
      <xdr:nvCxnSpPr>
        <xdr:cNvPr id="21" name="ตัวเชื่อมต่อตรง 20"/>
        <xdr:cNvCxnSpPr/>
      </xdr:nvCxnSpPr>
      <xdr:spPr>
        <a:xfrm>
          <a:off x="6181725" y="2695575"/>
          <a:ext cx="0" cy="2286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0</xdr:colOff>
      <xdr:row>14</xdr:row>
      <xdr:rowOff>342900</xdr:rowOff>
    </xdr:from>
    <xdr:to>
      <xdr:col>23</xdr:col>
      <xdr:colOff>0</xdr:colOff>
      <xdr:row>16</xdr:row>
      <xdr:rowOff>9525</xdr:rowOff>
    </xdr:to>
    <xdr:cxnSp macro="">
      <xdr:nvCxnSpPr>
        <xdr:cNvPr id="22" name="ตัวเชื่อมต่อตรง 21"/>
        <xdr:cNvCxnSpPr/>
      </xdr:nvCxnSpPr>
      <xdr:spPr>
        <a:xfrm>
          <a:off x="8039100" y="3343275"/>
          <a:ext cx="0" cy="1524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9525</xdr:colOff>
      <xdr:row>17</xdr:row>
      <xdr:rowOff>9525</xdr:rowOff>
    </xdr:from>
    <xdr:to>
      <xdr:col>23</xdr:col>
      <xdr:colOff>9525</xdr:colOff>
      <xdr:row>18</xdr:row>
      <xdr:rowOff>28575</xdr:rowOff>
    </xdr:to>
    <xdr:cxnSp macro="">
      <xdr:nvCxnSpPr>
        <xdr:cNvPr id="23" name="ตัวเชื่อมต่อตรง 22"/>
        <xdr:cNvCxnSpPr/>
      </xdr:nvCxnSpPr>
      <xdr:spPr>
        <a:xfrm>
          <a:off x="8048625" y="3771900"/>
          <a:ext cx="0" cy="14287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247650</xdr:colOff>
      <xdr:row>18</xdr:row>
      <xdr:rowOff>9525</xdr:rowOff>
    </xdr:from>
    <xdr:to>
      <xdr:col>26</xdr:col>
      <xdr:colOff>28575</xdr:colOff>
      <xdr:row>18</xdr:row>
      <xdr:rowOff>19051</xdr:rowOff>
    </xdr:to>
    <xdr:cxnSp macro="">
      <xdr:nvCxnSpPr>
        <xdr:cNvPr id="24" name="ตัวเชื่อมต่อตรง 23"/>
        <xdr:cNvCxnSpPr/>
      </xdr:nvCxnSpPr>
      <xdr:spPr>
        <a:xfrm flipV="1">
          <a:off x="6953250" y="3895725"/>
          <a:ext cx="2562225" cy="9526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247650</xdr:colOff>
      <xdr:row>18</xdr:row>
      <xdr:rowOff>9525</xdr:rowOff>
    </xdr:from>
    <xdr:to>
      <xdr:col>19</xdr:col>
      <xdr:colOff>247650</xdr:colOff>
      <xdr:row>18</xdr:row>
      <xdr:rowOff>238125</xdr:rowOff>
    </xdr:to>
    <xdr:cxnSp macro="">
      <xdr:nvCxnSpPr>
        <xdr:cNvPr id="25" name="ตัวเชื่อมต่อตรง 24"/>
        <xdr:cNvCxnSpPr/>
      </xdr:nvCxnSpPr>
      <xdr:spPr>
        <a:xfrm>
          <a:off x="6953250" y="3895725"/>
          <a:ext cx="0" cy="2286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17</xdr:row>
      <xdr:rowOff>142875</xdr:rowOff>
    </xdr:from>
    <xdr:to>
      <xdr:col>26</xdr:col>
      <xdr:colOff>0</xdr:colOff>
      <xdr:row>18</xdr:row>
      <xdr:rowOff>219075</xdr:rowOff>
    </xdr:to>
    <xdr:cxnSp macro="">
      <xdr:nvCxnSpPr>
        <xdr:cNvPr id="26" name="ตัวเชื่อมต่อตรง 25"/>
        <xdr:cNvCxnSpPr/>
      </xdr:nvCxnSpPr>
      <xdr:spPr>
        <a:xfrm>
          <a:off x="9486900" y="3886200"/>
          <a:ext cx="0" cy="21907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12</xdr:row>
      <xdr:rowOff>304800</xdr:rowOff>
    </xdr:from>
    <xdr:to>
      <xdr:col>27</xdr:col>
      <xdr:colOff>0</xdr:colOff>
      <xdr:row>13</xdr:row>
      <xdr:rowOff>171450</xdr:rowOff>
    </xdr:to>
    <xdr:cxnSp macro="">
      <xdr:nvCxnSpPr>
        <xdr:cNvPr id="27" name="ตัวเชื่อมต่อตรง 26"/>
        <xdr:cNvCxnSpPr/>
      </xdr:nvCxnSpPr>
      <xdr:spPr>
        <a:xfrm>
          <a:off x="10048875" y="2943225"/>
          <a:ext cx="0" cy="123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438150</xdr:colOff>
      <xdr:row>8</xdr:row>
      <xdr:rowOff>28575</xdr:rowOff>
    </xdr:from>
    <xdr:to>
      <xdr:col>1</xdr:col>
      <xdr:colOff>438150</xdr:colOff>
      <xdr:row>9</xdr:row>
      <xdr:rowOff>0</xdr:rowOff>
    </xdr:to>
    <xdr:cxnSp macro="">
      <xdr:nvCxnSpPr>
        <xdr:cNvPr id="28" name="ตัวเชื่อมต่อตรง 27"/>
        <xdr:cNvCxnSpPr/>
      </xdr:nvCxnSpPr>
      <xdr:spPr>
        <a:xfrm>
          <a:off x="971550" y="1819275"/>
          <a:ext cx="0" cy="2286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257175</xdr:colOff>
      <xdr:row>8</xdr:row>
      <xdr:rowOff>28575</xdr:rowOff>
    </xdr:from>
    <xdr:to>
      <xdr:col>17</xdr:col>
      <xdr:colOff>257175</xdr:colOff>
      <xdr:row>9</xdr:row>
      <xdr:rowOff>0</xdr:rowOff>
    </xdr:to>
    <xdr:cxnSp macro="">
      <xdr:nvCxnSpPr>
        <xdr:cNvPr id="29" name="ตัวเชื่อมต่อตรง 28"/>
        <xdr:cNvCxnSpPr/>
      </xdr:nvCxnSpPr>
      <xdr:spPr>
        <a:xfrm>
          <a:off x="6438900" y="1819275"/>
          <a:ext cx="0" cy="2286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76200</xdr:colOff>
      <xdr:row>0</xdr:row>
      <xdr:rowOff>104775</xdr:rowOff>
    </xdr:from>
    <xdr:to>
      <xdr:col>27</xdr:col>
      <xdr:colOff>238125</xdr:colOff>
      <xdr:row>1</xdr:row>
      <xdr:rowOff>133350</xdr:rowOff>
    </xdr:to>
    <xdr:sp macro="" textlink="">
      <xdr:nvSpPr>
        <xdr:cNvPr id="30" name="TextBox 29"/>
        <xdr:cNvSpPr txBox="1"/>
      </xdr:nvSpPr>
      <xdr:spPr>
        <a:xfrm>
          <a:off x="9563100" y="104775"/>
          <a:ext cx="72390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th-TH" sz="1100"/>
            <a:t>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V848"/>
  <sheetViews>
    <sheetView view="pageBreakPreview" zoomScaleSheetLayoutView="100" workbookViewId="0">
      <selection activeCell="E13" sqref="E13"/>
    </sheetView>
  </sheetViews>
  <sheetFormatPr defaultRowHeight="21.75"/>
  <cols>
    <col min="1" max="1" width="4.875" style="68" customWidth="1"/>
    <col min="2" max="2" width="9.375" style="68" customWidth="1"/>
    <col min="3" max="3" width="9.875" style="68" customWidth="1"/>
    <col min="4" max="4" width="37.75" style="68" customWidth="1"/>
    <col min="5" max="5" width="11.125" style="68" bestFit="1" customWidth="1"/>
    <col min="6" max="6" width="12.75" style="184" bestFit="1" customWidth="1"/>
    <col min="7" max="7" width="11.25" style="68" bestFit="1" customWidth="1"/>
    <col min="8" max="8" width="12.125" style="68" customWidth="1"/>
    <col min="9" max="10" width="10.75" style="68" customWidth="1"/>
    <col min="11" max="11" width="9.625" style="68" bestFit="1" customWidth="1"/>
    <col min="12" max="12" width="12.125" style="114" bestFit="1" customWidth="1"/>
    <col min="13" max="13" width="11.25" style="114" bestFit="1" customWidth="1"/>
    <col min="14" max="14" width="12" style="68" bestFit="1" customWidth="1"/>
    <col min="15" max="16" width="9.625" style="68" bestFit="1" customWidth="1"/>
    <col min="17" max="17" width="10.875" style="68" bestFit="1" customWidth="1"/>
    <col min="18" max="16384" width="9" style="68"/>
  </cols>
  <sheetData>
    <row r="1" spans="1:14" ht="26.25" customHeight="1">
      <c r="A1" s="213" t="s">
        <v>56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4"/>
      <c r="M1" s="214"/>
    </row>
    <row r="2" spans="1:14" ht="21.75" customHeight="1">
      <c r="A2" s="69" t="s">
        <v>57</v>
      </c>
      <c r="B2" s="70" t="s">
        <v>58</v>
      </c>
      <c r="C2" s="70" t="s">
        <v>59</v>
      </c>
      <c r="D2" s="70" t="s">
        <v>60</v>
      </c>
      <c r="E2" s="69" t="s">
        <v>61</v>
      </c>
      <c r="F2" s="69" t="s">
        <v>62</v>
      </c>
      <c r="G2" s="70" t="s">
        <v>63</v>
      </c>
      <c r="H2" s="69" t="s">
        <v>18</v>
      </c>
      <c r="I2" s="215" t="s">
        <v>64</v>
      </c>
      <c r="J2" s="216"/>
      <c r="K2" s="71" t="s">
        <v>65</v>
      </c>
      <c r="L2" s="217" t="s">
        <v>66</v>
      </c>
      <c r="M2" s="218"/>
      <c r="N2" s="219"/>
    </row>
    <row r="3" spans="1:14" ht="39">
      <c r="A3" s="72"/>
      <c r="B3" s="73"/>
      <c r="C3" s="73"/>
      <c r="D3" s="73"/>
      <c r="E3" s="72"/>
      <c r="F3" s="72"/>
      <c r="G3" s="73"/>
      <c r="H3" s="72"/>
      <c r="I3" s="74" t="s">
        <v>67</v>
      </c>
      <c r="J3" s="74" t="s">
        <v>68</v>
      </c>
      <c r="K3" s="75"/>
      <c r="L3" s="76" t="s">
        <v>69</v>
      </c>
      <c r="M3" s="76" t="s">
        <v>70</v>
      </c>
      <c r="N3" s="76" t="s">
        <v>18</v>
      </c>
    </row>
    <row r="4" spans="1:14">
      <c r="A4" s="208">
        <v>1</v>
      </c>
      <c r="B4" s="208" t="s">
        <v>71</v>
      </c>
      <c r="C4" s="190" t="s">
        <v>72</v>
      </c>
      <c r="D4" s="192" t="s">
        <v>73</v>
      </c>
      <c r="E4" s="77" t="s">
        <v>74</v>
      </c>
      <c r="F4" s="78">
        <f>347945-32000+29550</f>
        <v>345495</v>
      </c>
      <c r="G4" s="79">
        <v>150290</v>
      </c>
      <c r="H4" s="79">
        <f>F4-G4</f>
        <v>195205</v>
      </c>
      <c r="I4" s="80"/>
      <c r="J4" s="80"/>
      <c r="K4" s="81"/>
      <c r="L4" s="82">
        <f>F4-I4</f>
        <v>345495</v>
      </c>
      <c r="M4" s="82">
        <f>G4</f>
        <v>150290</v>
      </c>
      <c r="N4" s="82">
        <f>L4-M4</f>
        <v>195205</v>
      </c>
    </row>
    <row r="5" spans="1:14">
      <c r="A5" s="209"/>
      <c r="B5" s="209"/>
      <c r="C5" s="191"/>
      <c r="D5" s="193"/>
      <c r="E5" s="77" t="s">
        <v>75</v>
      </c>
      <c r="F5" s="78">
        <v>32000</v>
      </c>
      <c r="G5" s="79">
        <v>29055</v>
      </c>
      <c r="H5" s="79">
        <f t="shared" ref="H5:H7" si="0">F5-G5</f>
        <v>2945</v>
      </c>
      <c r="I5" s="80"/>
      <c r="J5" s="80"/>
      <c r="K5" s="81"/>
      <c r="L5" s="79">
        <f t="shared" ref="L5:L7" si="1">F5-I5</f>
        <v>32000</v>
      </c>
      <c r="M5" s="82">
        <f t="shared" ref="M5:M7" si="2">G5</f>
        <v>29055</v>
      </c>
      <c r="N5" s="82">
        <f t="shared" ref="N5:N7" si="3">L5-M5</f>
        <v>2945</v>
      </c>
    </row>
    <row r="6" spans="1:14">
      <c r="A6" s="209"/>
      <c r="B6" s="209"/>
      <c r="C6" s="83" t="s">
        <v>76</v>
      </c>
      <c r="D6" s="84" t="s">
        <v>77</v>
      </c>
      <c r="E6" s="77" t="s">
        <v>74</v>
      </c>
      <c r="F6" s="78">
        <v>19500</v>
      </c>
      <c r="G6" s="79"/>
      <c r="H6" s="79">
        <f t="shared" si="0"/>
        <v>19500</v>
      </c>
      <c r="I6" s="80"/>
      <c r="J6" s="80"/>
      <c r="K6" s="81"/>
      <c r="L6" s="79">
        <f t="shared" si="1"/>
        <v>19500</v>
      </c>
      <c r="M6" s="82">
        <f t="shared" si="2"/>
        <v>0</v>
      </c>
      <c r="N6" s="82">
        <f t="shared" si="3"/>
        <v>19500</v>
      </c>
    </row>
    <row r="7" spans="1:14">
      <c r="A7" s="209"/>
      <c r="B7" s="209"/>
      <c r="C7" s="83" t="s">
        <v>78</v>
      </c>
      <c r="D7" s="84" t="s">
        <v>79</v>
      </c>
      <c r="E7" s="77" t="s">
        <v>74</v>
      </c>
      <c r="F7" s="77">
        <v>133000</v>
      </c>
      <c r="G7" s="78">
        <v>106580</v>
      </c>
      <c r="H7" s="79">
        <f t="shared" si="0"/>
        <v>26420</v>
      </c>
      <c r="I7" s="80">
        <v>26420</v>
      </c>
      <c r="J7" s="80"/>
      <c r="K7" s="81"/>
      <c r="L7" s="79">
        <f t="shared" si="1"/>
        <v>106580</v>
      </c>
      <c r="M7" s="82">
        <f t="shared" si="2"/>
        <v>106580</v>
      </c>
      <c r="N7" s="82">
        <f t="shared" si="3"/>
        <v>0</v>
      </c>
    </row>
    <row r="8" spans="1:14" ht="21" customHeight="1">
      <c r="A8" s="210"/>
      <c r="B8" s="210"/>
      <c r="C8" s="85"/>
      <c r="D8" s="86" t="s">
        <v>80</v>
      </c>
      <c r="E8" s="87"/>
      <c r="F8" s="87">
        <f>SUM(F4:F7)</f>
        <v>529995</v>
      </c>
      <c r="G8" s="87">
        <f>SUM(G4:G7)</f>
        <v>285925</v>
      </c>
      <c r="H8" s="87">
        <f>SUM(H4:H5)</f>
        <v>198150</v>
      </c>
      <c r="I8" s="87">
        <f>SUM(I4:I7)</f>
        <v>26420</v>
      </c>
      <c r="J8" s="87">
        <f>SUM(J4:J7)</f>
        <v>0</v>
      </c>
      <c r="K8" s="87"/>
      <c r="L8" s="87">
        <f>SUM(L4:L7)</f>
        <v>503575</v>
      </c>
      <c r="M8" s="87">
        <f>SUM(M4:M7)</f>
        <v>285925</v>
      </c>
      <c r="N8" s="87">
        <f>F8-H8</f>
        <v>331845</v>
      </c>
    </row>
    <row r="9" spans="1:14" ht="43.5">
      <c r="A9" s="88">
        <v>2</v>
      </c>
      <c r="B9" s="89" t="s">
        <v>81</v>
      </c>
      <c r="C9" s="90" t="s">
        <v>82</v>
      </c>
      <c r="D9" s="91" t="s">
        <v>83</v>
      </c>
      <c r="E9" s="77" t="s">
        <v>84</v>
      </c>
      <c r="F9" s="78">
        <f>150000-89500</f>
        <v>60500</v>
      </c>
      <c r="G9" s="92">
        <v>19700</v>
      </c>
      <c r="H9" s="92">
        <f>F9-G9</f>
        <v>40800</v>
      </c>
      <c r="I9" s="80">
        <f>47800-7000</f>
        <v>40800</v>
      </c>
      <c r="J9" s="80"/>
      <c r="K9" s="81"/>
      <c r="L9" s="92">
        <f>F9-I9</f>
        <v>19700</v>
      </c>
      <c r="M9" s="92">
        <f>G9</f>
        <v>19700</v>
      </c>
      <c r="N9" s="92">
        <f>L9-M9</f>
        <v>0</v>
      </c>
    </row>
    <row r="10" spans="1:14" ht="43.5">
      <c r="A10" s="88"/>
      <c r="B10" s="89"/>
      <c r="C10" s="93" t="s">
        <v>85</v>
      </c>
      <c r="D10" s="91" t="s">
        <v>86</v>
      </c>
      <c r="E10" s="77" t="s">
        <v>74</v>
      </c>
      <c r="F10" s="78">
        <f>1190810-53270-219160+60330</f>
        <v>978710</v>
      </c>
      <c r="G10" s="92">
        <v>214800</v>
      </c>
      <c r="H10" s="92">
        <f t="shared" ref="H10:H14" si="4">F10-G10</f>
        <v>763910</v>
      </c>
      <c r="I10" s="80">
        <v>9050</v>
      </c>
      <c r="J10" s="80"/>
      <c r="K10" s="81"/>
      <c r="L10" s="92">
        <f>F10-I10</f>
        <v>969660</v>
      </c>
      <c r="M10" s="92">
        <v>214800</v>
      </c>
      <c r="N10" s="92">
        <f t="shared" ref="N10:N14" si="5">L10-M10</f>
        <v>754860</v>
      </c>
    </row>
    <row r="11" spans="1:14" ht="43.5">
      <c r="A11" s="88"/>
      <c r="B11" s="89"/>
      <c r="C11" s="94" t="s">
        <v>87</v>
      </c>
      <c r="D11" s="91" t="s">
        <v>88</v>
      </c>
      <c r="E11" s="77" t="s">
        <v>74</v>
      </c>
      <c r="F11" s="78">
        <v>43400</v>
      </c>
      <c r="G11" s="92">
        <f>17900+2280</f>
        <v>20180</v>
      </c>
      <c r="H11" s="92">
        <f t="shared" si="4"/>
        <v>23220</v>
      </c>
      <c r="I11" s="80"/>
      <c r="J11" s="80"/>
      <c r="K11" s="81"/>
      <c r="L11" s="92">
        <f t="shared" ref="L11" si="6">F11-I11</f>
        <v>43400</v>
      </c>
      <c r="M11" s="92">
        <f t="shared" ref="M11:M14" si="7">G11</f>
        <v>20180</v>
      </c>
      <c r="N11" s="92">
        <f t="shared" si="5"/>
        <v>23220</v>
      </c>
    </row>
    <row r="12" spans="1:14" ht="38.25">
      <c r="A12" s="88"/>
      <c r="B12" s="89"/>
      <c r="C12" s="95" t="s">
        <v>89</v>
      </c>
      <c r="D12" s="96" t="s">
        <v>90</v>
      </c>
      <c r="E12" s="77" t="s">
        <v>91</v>
      </c>
      <c r="F12" s="78">
        <v>114000</v>
      </c>
      <c r="G12" s="92">
        <v>114000</v>
      </c>
      <c r="H12" s="92">
        <f t="shared" si="4"/>
        <v>0</v>
      </c>
      <c r="I12" s="80"/>
      <c r="J12" s="80"/>
      <c r="K12" s="81"/>
      <c r="L12" s="92">
        <f>F12-I12</f>
        <v>114000</v>
      </c>
      <c r="M12" s="92">
        <f t="shared" si="7"/>
        <v>114000</v>
      </c>
      <c r="N12" s="92">
        <f t="shared" si="5"/>
        <v>0</v>
      </c>
    </row>
    <row r="13" spans="1:14" ht="43.5">
      <c r="A13" s="88"/>
      <c r="B13" s="89"/>
      <c r="C13" s="95"/>
      <c r="D13" s="91" t="s">
        <v>92</v>
      </c>
      <c r="E13" s="77" t="s">
        <v>91</v>
      </c>
      <c r="F13" s="78">
        <v>250000</v>
      </c>
      <c r="G13" s="92">
        <v>88000</v>
      </c>
      <c r="H13" s="92">
        <f t="shared" si="4"/>
        <v>162000</v>
      </c>
      <c r="I13" s="80"/>
      <c r="J13" s="80"/>
      <c r="K13" s="81"/>
      <c r="L13" s="92">
        <f>F13-I13</f>
        <v>250000</v>
      </c>
      <c r="M13" s="92">
        <f t="shared" si="7"/>
        <v>88000</v>
      </c>
      <c r="N13" s="92">
        <f t="shared" si="5"/>
        <v>162000</v>
      </c>
    </row>
    <row r="14" spans="1:14" ht="43.5">
      <c r="A14" s="88">
        <v>3</v>
      </c>
      <c r="B14" s="89"/>
      <c r="C14" s="95"/>
      <c r="D14" s="91" t="s">
        <v>93</v>
      </c>
      <c r="E14" s="97" t="s">
        <v>45</v>
      </c>
      <c r="F14" s="78">
        <f>146960-9000</f>
        <v>137960</v>
      </c>
      <c r="G14" s="92">
        <v>137960</v>
      </c>
      <c r="H14" s="92">
        <f t="shared" si="4"/>
        <v>0</v>
      </c>
      <c r="I14" s="80"/>
      <c r="J14" s="80"/>
      <c r="K14" s="81"/>
      <c r="L14" s="92">
        <f>F14-I14</f>
        <v>137960</v>
      </c>
      <c r="M14" s="92">
        <f t="shared" si="7"/>
        <v>137960</v>
      </c>
      <c r="N14" s="92">
        <f t="shared" si="5"/>
        <v>0</v>
      </c>
    </row>
    <row r="15" spans="1:14">
      <c r="A15" s="98"/>
      <c r="B15" s="98"/>
      <c r="C15" s="85"/>
      <c r="D15" s="86" t="s">
        <v>80</v>
      </c>
      <c r="E15" s="87"/>
      <c r="F15" s="87">
        <f>SUM(F9:F14)</f>
        <v>1584570</v>
      </c>
      <c r="G15" s="87">
        <f t="shared" ref="G15:K15" si="8">SUM(G9:G14)</f>
        <v>594640</v>
      </c>
      <c r="H15" s="87">
        <f t="shared" si="8"/>
        <v>989930</v>
      </c>
      <c r="I15" s="87">
        <f>SUM(I9:I14)</f>
        <v>49850</v>
      </c>
      <c r="J15" s="87">
        <f>SUM(J9:J14)</f>
        <v>0</v>
      </c>
      <c r="K15" s="87">
        <f t="shared" si="8"/>
        <v>0</v>
      </c>
      <c r="L15" s="87">
        <f>SUM(L9:L14)</f>
        <v>1534720</v>
      </c>
      <c r="M15" s="87">
        <f>SUM(M9:M14)</f>
        <v>594640</v>
      </c>
      <c r="N15" s="87">
        <f>SUM(N9:N14)</f>
        <v>940080</v>
      </c>
    </row>
    <row r="16" spans="1:14" ht="29.25" customHeight="1">
      <c r="A16" s="208">
        <v>3</v>
      </c>
      <c r="B16" s="198" t="s">
        <v>94</v>
      </c>
      <c r="C16" s="211" t="s">
        <v>95</v>
      </c>
      <c r="D16" s="192" t="s">
        <v>96</v>
      </c>
      <c r="E16" s="77" t="s">
        <v>74</v>
      </c>
      <c r="F16" s="78">
        <v>20600</v>
      </c>
      <c r="G16" s="92">
        <v>20600</v>
      </c>
      <c r="H16" s="92">
        <f>F16-G16</f>
        <v>0</v>
      </c>
      <c r="I16" s="80">
        <v>0</v>
      </c>
      <c r="J16" s="80"/>
      <c r="K16" s="81"/>
      <c r="L16" s="92">
        <f>F16-I16</f>
        <v>20600</v>
      </c>
      <c r="M16" s="92">
        <f>G16</f>
        <v>20600</v>
      </c>
      <c r="N16" s="99">
        <f>L16-M16</f>
        <v>0</v>
      </c>
    </row>
    <row r="17" spans="1:14" ht="27.75" customHeight="1">
      <c r="A17" s="209"/>
      <c r="B17" s="202"/>
      <c r="C17" s="212"/>
      <c r="D17" s="193"/>
      <c r="E17" s="77" t="s">
        <v>97</v>
      </c>
      <c r="F17" s="78">
        <f>240400-46400-86200</f>
        <v>107800</v>
      </c>
      <c r="G17" s="92">
        <v>81317.5</v>
      </c>
      <c r="H17" s="92">
        <f t="shared" ref="H17:H18" si="9">F17-G17</f>
        <v>26482.5</v>
      </c>
      <c r="I17" s="80">
        <v>0</v>
      </c>
      <c r="J17" s="80"/>
      <c r="K17" s="81"/>
      <c r="L17" s="92">
        <f t="shared" ref="L17:L18" si="10">F17-I17</f>
        <v>107800</v>
      </c>
      <c r="M17" s="100">
        <f t="shared" ref="M17:M18" si="11">G17</f>
        <v>81317.5</v>
      </c>
      <c r="N17" s="101">
        <f t="shared" ref="N17:N18" si="12">L17-M17</f>
        <v>26482.5</v>
      </c>
    </row>
    <row r="18" spans="1:14" ht="43.5">
      <c r="A18" s="209"/>
      <c r="B18" s="102"/>
      <c r="C18" s="103" t="s">
        <v>98</v>
      </c>
      <c r="D18" s="84" t="s">
        <v>99</v>
      </c>
      <c r="E18" s="77" t="s">
        <v>97</v>
      </c>
      <c r="F18" s="78">
        <v>45960</v>
      </c>
      <c r="G18" s="92">
        <v>6000</v>
      </c>
      <c r="H18" s="92">
        <f t="shared" si="9"/>
        <v>39960</v>
      </c>
      <c r="I18" s="80">
        <v>0</v>
      </c>
      <c r="J18" s="80"/>
      <c r="K18" s="81"/>
      <c r="L18" s="92">
        <f t="shared" si="10"/>
        <v>45960</v>
      </c>
      <c r="M18" s="92">
        <f t="shared" si="11"/>
        <v>6000</v>
      </c>
      <c r="N18" s="101">
        <f t="shared" si="12"/>
        <v>39960</v>
      </c>
    </row>
    <row r="19" spans="1:14" ht="21" customHeight="1">
      <c r="A19" s="210"/>
      <c r="B19" s="98"/>
      <c r="C19" s="85"/>
      <c r="D19" s="86" t="s">
        <v>80</v>
      </c>
      <c r="E19" s="87"/>
      <c r="F19" s="87">
        <f>SUM(F16:F18)</f>
        <v>174360</v>
      </c>
      <c r="G19" s="87">
        <f>SUM(G16:G18)</f>
        <v>107917.5</v>
      </c>
      <c r="H19" s="87">
        <f>SUM(H16:H18)</f>
        <v>66442.5</v>
      </c>
      <c r="I19" s="87">
        <f>SUM(I16:I18)</f>
        <v>0</v>
      </c>
      <c r="J19" s="87">
        <f>SUM(J16:J18)</f>
        <v>0</v>
      </c>
      <c r="K19" s="87"/>
      <c r="L19" s="87">
        <f>SUM(L16:L18)</f>
        <v>174360</v>
      </c>
      <c r="M19" s="87">
        <f>SUM(M16:M18)</f>
        <v>107917.5</v>
      </c>
      <c r="N19" s="87">
        <f>SUM(N16:N18)</f>
        <v>66442.5</v>
      </c>
    </row>
    <row r="20" spans="1:14" ht="43.5">
      <c r="A20" s="104">
        <v>4</v>
      </c>
      <c r="B20" s="105" t="s">
        <v>100</v>
      </c>
      <c r="C20" s="90" t="s">
        <v>101</v>
      </c>
      <c r="D20" s="91" t="s">
        <v>102</v>
      </c>
      <c r="E20" s="77" t="s">
        <v>74</v>
      </c>
      <c r="F20" s="78">
        <v>647900</v>
      </c>
      <c r="G20" s="106">
        <v>197096</v>
      </c>
      <c r="H20" s="79">
        <f>F20-G20</f>
        <v>450804</v>
      </c>
      <c r="I20" s="107">
        <v>504</v>
      </c>
      <c r="J20" s="107"/>
      <c r="K20" s="108"/>
      <c r="L20" s="92">
        <f>F20-I20</f>
        <v>647396</v>
      </c>
      <c r="M20" s="92">
        <f>G20</f>
        <v>197096</v>
      </c>
      <c r="N20" s="92">
        <f>L20-M20</f>
        <v>450300</v>
      </c>
    </row>
    <row r="21" spans="1:14" ht="43.5">
      <c r="A21" s="88"/>
      <c r="B21" s="89"/>
      <c r="C21" s="90" t="s">
        <v>103</v>
      </c>
      <c r="D21" s="91" t="s">
        <v>104</v>
      </c>
      <c r="E21" s="77" t="s">
        <v>74</v>
      </c>
      <c r="F21" s="78">
        <v>880110</v>
      </c>
      <c r="G21" s="92">
        <v>376520</v>
      </c>
      <c r="H21" s="79">
        <f>F21-G21</f>
        <v>503590</v>
      </c>
      <c r="I21" s="107">
        <v>218610</v>
      </c>
      <c r="J21" s="107"/>
      <c r="K21" s="108"/>
      <c r="L21" s="92">
        <f>F21-I21</f>
        <v>661500</v>
      </c>
      <c r="M21" s="92">
        <v>376520</v>
      </c>
      <c r="N21" s="92">
        <f>L21-M21</f>
        <v>284980</v>
      </c>
    </row>
    <row r="22" spans="1:14">
      <c r="A22" s="98"/>
      <c r="B22" s="109"/>
      <c r="C22" s="110"/>
      <c r="D22" s="85" t="s">
        <v>80</v>
      </c>
      <c r="E22" s="111"/>
      <c r="F22" s="112">
        <f>SUM(F20:F21)</f>
        <v>1528010</v>
      </c>
      <c r="G22" s="112">
        <f>SUM(G20:G21)</f>
        <v>573616</v>
      </c>
      <c r="H22" s="87">
        <f>SUM(H20:H21)</f>
        <v>954394</v>
      </c>
      <c r="I22" s="87">
        <f>SUM(I20:I21)</f>
        <v>219114</v>
      </c>
      <c r="J22" s="87">
        <f>SUM(J20:J21)</f>
        <v>0</v>
      </c>
      <c r="K22" s="87"/>
      <c r="L22" s="87">
        <f>SUM(L20:L21)</f>
        <v>1308896</v>
      </c>
      <c r="M22" s="87">
        <f>SUM(M20:M21)</f>
        <v>573616</v>
      </c>
      <c r="N22" s="87">
        <f>SUM(N20:N21)</f>
        <v>735280</v>
      </c>
    </row>
    <row r="23" spans="1:14" s="114" customFormat="1" ht="65.25">
      <c r="A23" s="104">
        <v>5</v>
      </c>
      <c r="B23" s="104" t="s">
        <v>105</v>
      </c>
      <c r="C23" s="90" t="s">
        <v>106</v>
      </c>
      <c r="D23" s="91" t="s">
        <v>107</v>
      </c>
      <c r="E23" s="77" t="s">
        <v>74</v>
      </c>
      <c r="F23" s="78">
        <f>155600-65400</f>
        <v>90200</v>
      </c>
      <c r="G23" s="106">
        <v>9800</v>
      </c>
      <c r="H23" s="79">
        <f>F23-G23</f>
        <v>80400</v>
      </c>
      <c r="I23" s="80"/>
      <c r="J23" s="80">
        <f>90200-9800</f>
        <v>80400</v>
      </c>
      <c r="K23" s="81"/>
      <c r="L23" s="79">
        <f>F23-J23</f>
        <v>9800</v>
      </c>
      <c r="M23" s="92">
        <f>G23</f>
        <v>9800</v>
      </c>
      <c r="N23" s="113">
        <f>L23-M23</f>
        <v>0</v>
      </c>
    </row>
    <row r="24" spans="1:14" s="114" customFormat="1" ht="43.5">
      <c r="A24" s="115"/>
      <c r="B24" s="115"/>
      <c r="C24" s="90" t="s">
        <v>108</v>
      </c>
      <c r="D24" s="91" t="s">
        <v>109</v>
      </c>
      <c r="E24" s="77" t="s">
        <v>74</v>
      </c>
      <c r="F24" s="78">
        <f>173150-8500</f>
        <v>164650</v>
      </c>
      <c r="G24" s="106">
        <f>53140+16200</f>
        <v>69340</v>
      </c>
      <c r="H24" s="79">
        <f t="shared" ref="H24:H27" si="13">F24-G24</f>
        <v>95310</v>
      </c>
      <c r="I24" s="80"/>
      <c r="J24" s="80"/>
      <c r="K24" s="81"/>
      <c r="L24" s="79">
        <f>F24-I24</f>
        <v>164650</v>
      </c>
      <c r="M24" s="92">
        <f t="shared" ref="M24:M29" si="14">G24</f>
        <v>69340</v>
      </c>
      <c r="N24" s="92">
        <f t="shared" ref="N24:N29" si="15">L24-M24</f>
        <v>95310</v>
      </c>
    </row>
    <row r="25" spans="1:14" s="114" customFormat="1" ht="43.5">
      <c r="A25" s="115"/>
      <c r="B25" s="115"/>
      <c r="C25" s="90" t="s">
        <v>110</v>
      </c>
      <c r="D25" s="91" t="s">
        <v>111</v>
      </c>
      <c r="E25" s="77" t="s">
        <v>74</v>
      </c>
      <c r="F25" s="78">
        <v>252300</v>
      </c>
      <c r="G25" s="106">
        <v>246177</v>
      </c>
      <c r="H25" s="79">
        <f t="shared" si="13"/>
        <v>6123</v>
      </c>
      <c r="I25" s="80"/>
      <c r="J25" s="80"/>
      <c r="K25" s="81"/>
      <c r="L25" s="79">
        <f>F25-I25</f>
        <v>252300</v>
      </c>
      <c r="M25" s="92">
        <f t="shared" si="14"/>
        <v>246177</v>
      </c>
      <c r="N25" s="92">
        <f t="shared" si="15"/>
        <v>6123</v>
      </c>
    </row>
    <row r="26" spans="1:14" s="114" customFormat="1" ht="43.5">
      <c r="A26" s="115"/>
      <c r="B26" s="115"/>
      <c r="C26" s="90" t="s">
        <v>112</v>
      </c>
      <c r="D26" s="91" t="s">
        <v>113</v>
      </c>
      <c r="E26" s="77" t="s">
        <v>74</v>
      </c>
      <c r="F26" s="78">
        <v>135428</v>
      </c>
      <c r="G26" s="106">
        <v>52926</v>
      </c>
      <c r="H26" s="79">
        <f t="shared" si="13"/>
        <v>82502</v>
      </c>
      <c r="I26" s="80"/>
      <c r="J26" s="80">
        <v>35948</v>
      </c>
      <c r="K26" s="81"/>
      <c r="L26" s="79">
        <f>F26-J26</f>
        <v>99480</v>
      </c>
      <c r="M26" s="92">
        <v>54114</v>
      </c>
      <c r="N26" s="92">
        <f t="shared" si="15"/>
        <v>45366</v>
      </c>
    </row>
    <row r="27" spans="1:14" s="114" customFormat="1" ht="43.5">
      <c r="A27" s="115"/>
      <c r="B27" s="115"/>
      <c r="C27" s="90"/>
      <c r="D27" s="91" t="s">
        <v>114</v>
      </c>
      <c r="E27" s="116" t="s">
        <v>115</v>
      </c>
      <c r="F27" s="77">
        <v>4997800</v>
      </c>
      <c r="G27" s="106">
        <v>2442035</v>
      </c>
      <c r="H27" s="106">
        <f t="shared" si="13"/>
        <v>2555765</v>
      </c>
      <c r="I27" s="80"/>
      <c r="J27" s="80"/>
      <c r="K27" s="117"/>
      <c r="L27" s="79">
        <f>F27-I27</f>
        <v>4997800</v>
      </c>
      <c r="M27" s="92">
        <f t="shared" si="14"/>
        <v>2442035</v>
      </c>
      <c r="N27" s="92">
        <f t="shared" si="15"/>
        <v>2555765</v>
      </c>
    </row>
    <row r="28" spans="1:14" s="114" customFormat="1">
      <c r="A28" s="115"/>
      <c r="B28" s="115"/>
      <c r="C28" s="90"/>
      <c r="D28" s="91" t="s">
        <v>116</v>
      </c>
      <c r="E28" s="118" t="s">
        <v>45</v>
      </c>
      <c r="F28" s="77">
        <v>222980</v>
      </c>
      <c r="G28" s="106">
        <v>11720</v>
      </c>
      <c r="H28" s="106">
        <f>F28-G28</f>
        <v>211260</v>
      </c>
      <c r="I28" s="80"/>
      <c r="J28" s="80"/>
      <c r="K28" s="119"/>
      <c r="L28" s="79">
        <f>F28-K28</f>
        <v>222980</v>
      </c>
      <c r="M28" s="92">
        <f t="shared" si="14"/>
        <v>11720</v>
      </c>
      <c r="N28" s="92">
        <f t="shared" si="15"/>
        <v>211260</v>
      </c>
    </row>
    <row r="29" spans="1:14" s="128" customFormat="1">
      <c r="A29" s="120"/>
      <c r="B29" s="121"/>
      <c r="C29" s="122"/>
      <c r="D29" s="122" t="s">
        <v>117</v>
      </c>
      <c r="E29" s="123" t="s">
        <v>118</v>
      </c>
      <c r="F29" s="124">
        <v>49500</v>
      </c>
      <c r="G29" s="125">
        <v>18000</v>
      </c>
      <c r="H29" s="126">
        <f>F29-G29</f>
        <v>31500</v>
      </c>
      <c r="I29" s="80"/>
      <c r="J29" s="80"/>
      <c r="K29" s="81"/>
      <c r="L29" s="127">
        <f>F29-K29</f>
        <v>49500</v>
      </c>
      <c r="M29" s="92">
        <f t="shared" si="14"/>
        <v>18000</v>
      </c>
      <c r="N29" s="92">
        <f t="shared" si="15"/>
        <v>31500</v>
      </c>
    </row>
    <row r="30" spans="1:14">
      <c r="A30" s="129"/>
      <c r="B30" s="129"/>
      <c r="C30" s="110"/>
      <c r="D30" s="86" t="s">
        <v>80</v>
      </c>
      <c r="E30" s="111"/>
      <c r="F30" s="112">
        <f t="shared" ref="F30:L30" si="16">SUM(F23:F29)</f>
        <v>5912858</v>
      </c>
      <c r="G30" s="112">
        <f t="shared" si="16"/>
        <v>2849998</v>
      </c>
      <c r="H30" s="87">
        <f t="shared" si="16"/>
        <v>3062860</v>
      </c>
      <c r="I30" s="87">
        <f>SUM(I23:I29)</f>
        <v>0</v>
      </c>
      <c r="J30" s="87">
        <f>SUM(J23:J29)</f>
        <v>116348</v>
      </c>
      <c r="K30" s="87">
        <f t="shared" si="16"/>
        <v>0</v>
      </c>
      <c r="L30" s="87">
        <f t="shared" si="16"/>
        <v>5796510</v>
      </c>
      <c r="M30" s="87">
        <f>SUM(M23:M29)</f>
        <v>2851186</v>
      </c>
      <c r="N30" s="87">
        <f>SUM(N23:N29)</f>
        <v>2945324</v>
      </c>
    </row>
    <row r="31" spans="1:14" s="114" customFormat="1">
      <c r="A31" s="104">
        <v>6</v>
      </c>
      <c r="B31" s="104" t="s">
        <v>119</v>
      </c>
      <c r="C31" s="198" t="s">
        <v>120</v>
      </c>
      <c r="D31" s="203" t="s">
        <v>121</v>
      </c>
      <c r="E31" s="77" t="s">
        <v>91</v>
      </c>
      <c r="F31" s="78">
        <f>773820-15750-50400-40150-7100</f>
        <v>660420</v>
      </c>
      <c r="G31" s="106">
        <v>406725</v>
      </c>
      <c r="H31" s="79">
        <f>F31-G31</f>
        <v>253695</v>
      </c>
      <c r="I31" s="80">
        <v>69165</v>
      </c>
      <c r="J31" s="80">
        <v>33100</v>
      </c>
      <c r="K31" s="81">
        <f>SUM(K22:K25)</f>
        <v>0</v>
      </c>
      <c r="L31" s="79">
        <f>F31-I31-J31</f>
        <v>558155</v>
      </c>
      <c r="M31" s="92">
        <v>379525</v>
      </c>
      <c r="N31" s="99">
        <f>L31-M31</f>
        <v>178630</v>
      </c>
    </row>
    <row r="32" spans="1:14" s="114" customFormat="1">
      <c r="A32" s="88"/>
      <c r="B32" s="89"/>
      <c r="C32" s="199"/>
      <c r="D32" s="205"/>
      <c r="E32" s="130" t="s">
        <v>122</v>
      </c>
      <c r="F32" s="78">
        <v>50400</v>
      </c>
      <c r="G32" s="131">
        <v>22400</v>
      </c>
      <c r="H32" s="79">
        <f>F32-G32</f>
        <v>28000</v>
      </c>
      <c r="I32" s="80"/>
      <c r="J32" s="80"/>
      <c r="K32" s="81"/>
      <c r="L32" s="79">
        <f t="shared" ref="L32:L33" si="17">F32-I32</f>
        <v>50400</v>
      </c>
      <c r="M32" s="92">
        <f t="shared" ref="M32:M33" si="18">G32</f>
        <v>22400</v>
      </c>
      <c r="N32" s="99">
        <f t="shared" ref="N32:N33" si="19">L32-M32</f>
        <v>28000</v>
      </c>
    </row>
    <row r="33" spans="1:14" s="114" customFormat="1" ht="43.5">
      <c r="A33" s="88"/>
      <c r="B33" s="89"/>
      <c r="C33" s="102" t="s">
        <v>123</v>
      </c>
      <c r="D33" s="132" t="s">
        <v>124</v>
      </c>
      <c r="E33" s="133" t="s">
        <v>91</v>
      </c>
      <c r="F33" s="78">
        <f>200000-54050</f>
        <v>145950</v>
      </c>
      <c r="G33" s="131">
        <v>145950</v>
      </c>
      <c r="H33" s="79">
        <f>F33-G33</f>
        <v>0</v>
      </c>
      <c r="I33" s="80"/>
      <c r="J33" s="80"/>
      <c r="K33" s="81"/>
      <c r="L33" s="79">
        <f t="shared" si="17"/>
        <v>145950</v>
      </c>
      <c r="M33" s="92">
        <f t="shared" si="18"/>
        <v>145950</v>
      </c>
      <c r="N33" s="99">
        <f t="shared" si="19"/>
        <v>0</v>
      </c>
    </row>
    <row r="34" spans="1:14">
      <c r="A34" s="129"/>
      <c r="B34" s="129"/>
      <c r="C34" s="110"/>
      <c r="D34" s="86" t="s">
        <v>80</v>
      </c>
      <c r="E34" s="111"/>
      <c r="F34" s="112">
        <f>SUM(F31:F33)</f>
        <v>856770</v>
      </c>
      <c r="G34" s="112">
        <f>SUM(G31:G33)</f>
        <v>575075</v>
      </c>
      <c r="H34" s="87">
        <f>SUM(H31:H33)</f>
        <v>281695</v>
      </c>
      <c r="I34" s="87">
        <f>SUM(I31:I33)</f>
        <v>69165</v>
      </c>
      <c r="J34" s="87">
        <f>SUM(J31:J33)</f>
        <v>33100</v>
      </c>
      <c r="K34" s="87">
        <f t="shared" ref="K34" si="20">SUM(K31:K33)</f>
        <v>0</v>
      </c>
      <c r="L34" s="87">
        <f>SUM(L31:L33)</f>
        <v>754505</v>
      </c>
      <c r="M34" s="87">
        <f>SUM(M31:M33)</f>
        <v>547875</v>
      </c>
      <c r="N34" s="87">
        <f>SUM(N31:N33)</f>
        <v>206630</v>
      </c>
    </row>
    <row r="35" spans="1:14" s="114" customFormat="1">
      <c r="A35" s="104">
        <v>7</v>
      </c>
      <c r="B35" s="198" t="s">
        <v>125</v>
      </c>
      <c r="C35" s="198" t="s">
        <v>126</v>
      </c>
      <c r="D35" s="203" t="s">
        <v>127</v>
      </c>
      <c r="E35" s="77" t="s">
        <v>91</v>
      </c>
      <c r="F35" s="78">
        <f>426180-F36-47803-17400</f>
        <v>190677</v>
      </c>
      <c r="G35" s="106">
        <v>9360</v>
      </c>
      <c r="H35" s="79">
        <f>F35-G35</f>
        <v>181317</v>
      </c>
      <c r="I35" s="107"/>
      <c r="J35" s="107">
        <v>120500</v>
      </c>
      <c r="K35" s="108"/>
      <c r="L35" s="79">
        <f>F35-I35-J35</f>
        <v>70177</v>
      </c>
      <c r="M35" s="92">
        <f>G35</f>
        <v>9360</v>
      </c>
      <c r="N35" s="92">
        <f>L35-M35</f>
        <v>60817</v>
      </c>
    </row>
    <row r="36" spans="1:14" s="114" customFormat="1">
      <c r="A36" s="88"/>
      <c r="B36" s="202"/>
      <c r="C36" s="202"/>
      <c r="D36" s="204"/>
      <c r="E36" s="77" t="s">
        <v>84</v>
      </c>
      <c r="F36" s="78">
        <v>170300</v>
      </c>
      <c r="G36" s="106">
        <v>52447</v>
      </c>
      <c r="H36" s="79">
        <f t="shared" ref="H36:H46" si="21">F36-G36</f>
        <v>117853</v>
      </c>
      <c r="I36" s="107">
        <v>8278</v>
      </c>
      <c r="J36" s="107"/>
      <c r="K36" s="108"/>
      <c r="L36" s="79">
        <f>F36-I36</f>
        <v>162022</v>
      </c>
      <c r="M36" s="92">
        <f t="shared" ref="M36:M45" si="22">G36</f>
        <v>52447</v>
      </c>
      <c r="N36" s="92">
        <f t="shared" ref="N36:N46" si="23">L36-M36</f>
        <v>109575</v>
      </c>
    </row>
    <row r="37" spans="1:14" s="114" customFormat="1">
      <c r="A37" s="88"/>
      <c r="B37" s="134"/>
      <c r="C37" s="199"/>
      <c r="D37" s="205"/>
      <c r="E37" s="135" t="s">
        <v>128</v>
      </c>
      <c r="F37" s="78">
        <v>47803</v>
      </c>
      <c r="G37" s="106">
        <v>0</v>
      </c>
      <c r="H37" s="79">
        <f t="shared" si="21"/>
        <v>47803</v>
      </c>
      <c r="I37" s="107"/>
      <c r="J37" s="107"/>
      <c r="K37" s="108"/>
      <c r="L37" s="79">
        <f t="shared" ref="L37:L46" si="24">F37-I37</f>
        <v>47803</v>
      </c>
      <c r="M37" s="92">
        <f t="shared" si="22"/>
        <v>0</v>
      </c>
      <c r="N37" s="92">
        <f t="shared" si="23"/>
        <v>47803</v>
      </c>
    </row>
    <row r="38" spans="1:14" s="114" customFormat="1" ht="43.5">
      <c r="A38" s="88"/>
      <c r="B38" s="89"/>
      <c r="C38" s="136" t="s">
        <v>129</v>
      </c>
      <c r="D38" s="137" t="s">
        <v>130</v>
      </c>
      <c r="E38" s="77" t="s">
        <v>91</v>
      </c>
      <c r="F38" s="78">
        <v>60900</v>
      </c>
      <c r="G38" s="106">
        <v>60900</v>
      </c>
      <c r="H38" s="79">
        <f t="shared" si="21"/>
        <v>0</v>
      </c>
      <c r="I38" s="107"/>
      <c r="J38" s="107"/>
      <c r="K38" s="108"/>
      <c r="L38" s="79">
        <f t="shared" si="24"/>
        <v>60900</v>
      </c>
      <c r="M38" s="92">
        <f t="shared" si="22"/>
        <v>60900</v>
      </c>
      <c r="N38" s="92">
        <f t="shared" si="23"/>
        <v>0</v>
      </c>
    </row>
    <row r="39" spans="1:14" s="114" customFormat="1">
      <c r="A39" s="88"/>
      <c r="B39" s="89"/>
      <c r="C39" s="190" t="s">
        <v>131</v>
      </c>
      <c r="D39" s="192" t="s">
        <v>132</v>
      </c>
      <c r="E39" s="133" t="s">
        <v>91</v>
      </c>
      <c r="F39" s="78">
        <v>419320</v>
      </c>
      <c r="G39" s="131">
        <v>327000</v>
      </c>
      <c r="H39" s="79">
        <f t="shared" si="21"/>
        <v>92320</v>
      </c>
      <c r="I39" s="107"/>
      <c r="J39" s="107"/>
      <c r="K39" s="108"/>
      <c r="L39" s="79">
        <f t="shared" si="24"/>
        <v>419320</v>
      </c>
      <c r="M39" s="92">
        <f t="shared" si="22"/>
        <v>327000</v>
      </c>
      <c r="N39" s="92">
        <f t="shared" si="23"/>
        <v>92320</v>
      </c>
    </row>
    <row r="40" spans="1:14" s="114" customFormat="1">
      <c r="A40" s="88"/>
      <c r="B40" s="89"/>
      <c r="C40" s="191"/>
      <c r="D40" s="193"/>
      <c r="E40" s="133" t="s">
        <v>133</v>
      </c>
      <c r="F40" s="78">
        <v>233990</v>
      </c>
      <c r="G40" s="131">
        <v>105680</v>
      </c>
      <c r="H40" s="79">
        <f t="shared" si="21"/>
        <v>128310</v>
      </c>
      <c r="I40" s="107"/>
      <c r="J40" s="107"/>
      <c r="K40" s="108"/>
      <c r="L40" s="79">
        <f t="shared" si="24"/>
        <v>233990</v>
      </c>
      <c r="M40" s="92">
        <f t="shared" si="22"/>
        <v>105680</v>
      </c>
      <c r="N40" s="92">
        <f t="shared" si="23"/>
        <v>128310</v>
      </c>
    </row>
    <row r="41" spans="1:14" s="114" customFormat="1" ht="21.75" customHeight="1">
      <c r="A41" s="88"/>
      <c r="B41" s="89"/>
      <c r="C41" s="190" t="s">
        <v>134</v>
      </c>
      <c r="D41" s="192" t="s">
        <v>135</v>
      </c>
      <c r="E41" s="133" t="s">
        <v>133</v>
      </c>
      <c r="F41" s="78">
        <v>1686050</v>
      </c>
      <c r="G41" s="131">
        <v>1110614</v>
      </c>
      <c r="H41" s="79">
        <f t="shared" si="21"/>
        <v>575436</v>
      </c>
      <c r="I41" s="107"/>
      <c r="J41" s="107"/>
      <c r="K41" s="108"/>
      <c r="L41" s="79">
        <f t="shared" si="24"/>
        <v>1686050</v>
      </c>
      <c r="M41" s="92">
        <v>1110614</v>
      </c>
      <c r="N41" s="92">
        <f t="shared" si="23"/>
        <v>575436</v>
      </c>
    </row>
    <row r="42" spans="1:14" s="114" customFormat="1">
      <c r="A42" s="88"/>
      <c r="B42" s="89"/>
      <c r="C42" s="206"/>
      <c r="D42" s="207"/>
      <c r="E42" s="133" t="s">
        <v>136</v>
      </c>
      <c r="F42" s="78">
        <v>60000</v>
      </c>
      <c r="G42" s="131">
        <v>17230</v>
      </c>
      <c r="H42" s="79">
        <f t="shared" si="21"/>
        <v>42770</v>
      </c>
      <c r="I42" s="107"/>
      <c r="J42" s="107"/>
      <c r="K42" s="108"/>
      <c r="L42" s="79">
        <f t="shared" si="24"/>
        <v>60000</v>
      </c>
      <c r="M42" s="92">
        <v>17230</v>
      </c>
      <c r="N42" s="92">
        <f t="shared" si="23"/>
        <v>42770</v>
      </c>
    </row>
    <row r="43" spans="1:14" s="114" customFormat="1">
      <c r="A43" s="88"/>
      <c r="B43" s="89"/>
      <c r="C43" s="191"/>
      <c r="D43" s="193"/>
      <c r="E43" s="138" t="s">
        <v>11</v>
      </c>
      <c r="F43" s="78">
        <v>32800</v>
      </c>
      <c r="G43" s="131">
        <v>17100</v>
      </c>
      <c r="H43" s="79">
        <f t="shared" si="21"/>
        <v>15700</v>
      </c>
      <c r="I43" s="107"/>
      <c r="J43" s="107"/>
      <c r="K43" s="108"/>
      <c r="L43" s="79">
        <f t="shared" si="24"/>
        <v>32800</v>
      </c>
      <c r="M43" s="92">
        <f t="shared" si="22"/>
        <v>17100</v>
      </c>
      <c r="N43" s="92">
        <f t="shared" si="23"/>
        <v>15700</v>
      </c>
    </row>
    <row r="44" spans="1:14" s="114" customFormat="1" ht="30" customHeight="1">
      <c r="A44" s="88"/>
      <c r="B44" s="89"/>
      <c r="C44" s="190" t="s">
        <v>137</v>
      </c>
      <c r="D44" s="192" t="s">
        <v>138</v>
      </c>
      <c r="E44" s="133" t="s">
        <v>133</v>
      </c>
      <c r="F44" s="78">
        <v>20000</v>
      </c>
      <c r="G44" s="131">
        <v>0</v>
      </c>
      <c r="H44" s="79">
        <f t="shared" si="21"/>
        <v>20000</v>
      </c>
      <c r="I44" s="107"/>
      <c r="J44" s="107"/>
      <c r="K44" s="108"/>
      <c r="L44" s="79">
        <f t="shared" si="24"/>
        <v>20000</v>
      </c>
      <c r="M44" s="92">
        <f t="shared" si="22"/>
        <v>0</v>
      </c>
      <c r="N44" s="92">
        <f t="shared" si="23"/>
        <v>20000</v>
      </c>
    </row>
    <row r="45" spans="1:14" s="114" customFormat="1" ht="33.75" customHeight="1">
      <c r="A45" s="88"/>
      <c r="B45" s="89"/>
      <c r="C45" s="191"/>
      <c r="D45" s="193"/>
      <c r="E45" s="130" t="s">
        <v>128</v>
      </c>
      <c r="F45" s="78">
        <v>23600</v>
      </c>
      <c r="G45" s="131">
        <v>18600</v>
      </c>
      <c r="H45" s="79">
        <f t="shared" si="21"/>
        <v>5000</v>
      </c>
      <c r="I45" s="107"/>
      <c r="J45" s="107"/>
      <c r="K45" s="108"/>
      <c r="L45" s="79">
        <f t="shared" si="24"/>
        <v>23600</v>
      </c>
      <c r="M45" s="92">
        <f t="shared" si="22"/>
        <v>18600</v>
      </c>
      <c r="N45" s="92">
        <f t="shared" si="23"/>
        <v>5000</v>
      </c>
    </row>
    <row r="46" spans="1:14" s="114" customFormat="1" ht="43.5">
      <c r="A46" s="88"/>
      <c r="B46" s="89"/>
      <c r="C46" s="139" t="s">
        <v>139</v>
      </c>
      <c r="D46" s="140" t="s">
        <v>140</v>
      </c>
      <c r="E46" s="133" t="s">
        <v>133</v>
      </c>
      <c r="F46" s="78">
        <v>89960</v>
      </c>
      <c r="G46" s="131">
        <v>73655</v>
      </c>
      <c r="H46" s="79">
        <f t="shared" si="21"/>
        <v>16305</v>
      </c>
      <c r="I46" s="107"/>
      <c r="J46" s="107"/>
      <c r="K46" s="108"/>
      <c r="L46" s="79">
        <f t="shared" si="24"/>
        <v>89960</v>
      </c>
      <c r="M46" s="92">
        <v>73655</v>
      </c>
      <c r="N46" s="92">
        <f t="shared" si="23"/>
        <v>16305</v>
      </c>
    </row>
    <row r="47" spans="1:14" s="114" customFormat="1" ht="18.75" customHeight="1">
      <c r="A47" s="98"/>
      <c r="B47" s="109"/>
      <c r="C47" s="110"/>
      <c r="D47" s="141" t="s">
        <v>80</v>
      </c>
      <c r="E47" s="111"/>
      <c r="F47" s="112">
        <f t="shared" ref="F47:L47" si="25">SUM(F35:F46)</f>
        <v>3035400</v>
      </c>
      <c r="G47" s="112">
        <f t="shared" si="25"/>
        <v>1792586</v>
      </c>
      <c r="H47" s="87">
        <f t="shared" si="25"/>
        <v>1242814</v>
      </c>
      <c r="I47" s="87">
        <f t="shared" si="25"/>
        <v>8278</v>
      </c>
      <c r="J47" s="87">
        <f t="shared" si="25"/>
        <v>120500</v>
      </c>
      <c r="K47" s="87">
        <f t="shared" si="25"/>
        <v>0</v>
      </c>
      <c r="L47" s="87">
        <f t="shared" si="25"/>
        <v>2906622</v>
      </c>
      <c r="M47" s="142">
        <f>SUM(M35:M46)</f>
        <v>1792586</v>
      </c>
      <c r="N47" s="142">
        <f>SUM(N35:N46)</f>
        <v>1114036</v>
      </c>
    </row>
    <row r="48" spans="1:14" s="143" customFormat="1" ht="25.5" customHeight="1">
      <c r="A48" s="88">
        <v>8</v>
      </c>
      <c r="B48" s="104" t="s">
        <v>141</v>
      </c>
      <c r="C48" s="198" t="s">
        <v>142</v>
      </c>
      <c r="D48" s="200" t="s">
        <v>143</v>
      </c>
      <c r="E48" s="77" t="s">
        <v>74</v>
      </c>
      <c r="F48" s="77">
        <f>291340-8250</f>
        <v>283090</v>
      </c>
      <c r="G48" s="106">
        <v>178940</v>
      </c>
      <c r="H48" s="79">
        <f>F48-G48</f>
        <v>104150</v>
      </c>
      <c r="I48" s="80"/>
      <c r="J48" s="80">
        <v>2880</v>
      </c>
      <c r="K48" s="81"/>
      <c r="L48" s="92">
        <f>F48-J48</f>
        <v>280210</v>
      </c>
      <c r="M48" s="92">
        <f>G48</f>
        <v>178940</v>
      </c>
      <c r="N48" s="92">
        <f>L48-M48</f>
        <v>101270</v>
      </c>
    </row>
    <row r="49" spans="1:14" s="143" customFormat="1" ht="24.75" customHeight="1">
      <c r="A49" s="88"/>
      <c r="B49" s="88"/>
      <c r="C49" s="199"/>
      <c r="D49" s="201"/>
      <c r="E49" s="135" t="s">
        <v>144</v>
      </c>
      <c r="F49" s="133">
        <v>375443</v>
      </c>
      <c r="G49" s="131">
        <v>367383</v>
      </c>
      <c r="H49" s="79">
        <f>F49-G49</f>
        <v>8060</v>
      </c>
      <c r="I49" s="80"/>
      <c r="J49" s="80"/>
      <c r="K49" s="81"/>
      <c r="L49" s="92">
        <f>F49-I49</f>
        <v>375443</v>
      </c>
      <c r="M49" s="92">
        <f>G49</f>
        <v>367383</v>
      </c>
      <c r="N49" s="92">
        <f>L49-M49</f>
        <v>8060</v>
      </c>
    </row>
    <row r="50" spans="1:14">
      <c r="A50" s="129"/>
      <c r="B50" s="129"/>
      <c r="C50" s="110"/>
      <c r="D50" s="141" t="s">
        <v>80</v>
      </c>
      <c r="E50" s="110"/>
      <c r="F50" s="144">
        <f>SUM(F48:F49)</f>
        <v>658533</v>
      </c>
      <c r="G50" s="144">
        <f>SUM(G48:G49)</f>
        <v>546323</v>
      </c>
      <c r="H50" s="145">
        <f>SUM(H48:H49)</f>
        <v>112210</v>
      </c>
      <c r="I50" s="87">
        <f>SUM(I48:I49)</f>
        <v>0</v>
      </c>
      <c r="J50" s="87">
        <f t="shared" ref="J50:K50" si="26">SUM(J48:J49)</f>
        <v>2880</v>
      </c>
      <c r="K50" s="87">
        <f t="shared" si="26"/>
        <v>0</v>
      </c>
      <c r="L50" s="145">
        <f>SUM(L48:L49)</f>
        <v>655653</v>
      </c>
      <c r="M50" s="145">
        <f>SUM(M48:M49)</f>
        <v>546323</v>
      </c>
      <c r="N50" s="145">
        <f>SUM(N48:N49)</f>
        <v>109330</v>
      </c>
    </row>
    <row r="51" spans="1:14" s="114" customFormat="1">
      <c r="A51" s="104">
        <v>9</v>
      </c>
      <c r="B51" s="104" t="s">
        <v>145</v>
      </c>
      <c r="C51" s="190" t="s">
        <v>146</v>
      </c>
      <c r="D51" s="192" t="s">
        <v>147</v>
      </c>
      <c r="E51" s="77" t="s">
        <v>91</v>
      </c>
      <c r="F51" s="77">
        <f>176400-83800</f>
        <v>92600</v>
      </c>
      <c r="G51" s="106">
        <v>10800</v>
      </c>
      <c r="H51" s="79">
        <f>F51-G51</f>
        <v>81800</v>
      </c>
      <c r="I51" s="80"/>
      <c r="J51" s="80"/>
      <c r="K51" s="81"/>
      <c r="L51" s="79">
        <f>F51-I51</f>
        <v>92600</v>
      </c>
      <c r="M51" s="79">
        <v>10800</v>
      </c>
      <c r="N51" s="101">
        <f>L51-M51</f>
        <v>81800</v>
      </c>
    </row>
    <row r="52" spans="1:14" s="114" customFormat="1">
      <c r="A52" s="88"/>
      <c r="B52" s="88"/>
      <c r="C52" s="191"/>
      <c r="D52" s="193"/>
      <c r="E52" s="135" t="s">
        <v>148</v>
      </c>
      <c r="F52" s="77">
        <v>100000</v>
      </c>
      <c r="G52" s="106">
        <v>0</v>
      </c>
      <c r="H52" s="79">
        <f>F52-G52</f>
        <v>100000</v>
      </c>
      <c r="I52" s="80"/>
      <c r="J52" s="80"/>
      <c r="K52" s="81"/>
      <c r="L52" s="79">
        <f>F52-I52</f>
        <v>100000</v>
      </c>
      <c r="M52" s="79">
        <f t="shared" ref="M52:M66" si="27">G52</f>
        <v>0</v>
      </c>
      <c r="N52" s="101">
        <f t="shared" ref="N52:N66" si="28">L52-M52</f>
        <v>100000</v>
      </c>
    </row>
    <row r="53" spans="1:14" s="114" customFormat="1" ht="43.5">
      <c r="A53" s="146"/>
      <c r="B53" s="146"/>
      <c r="C53" s="90" t="s">
        <v>149</v>
      </c>
      <c r="D53" s="147" t="s">
        <v>150</v>
      </c>
      <c r="E53" s="77" t="s">
        <v>91</v>
      </c>
      <c r="F53" s="78">
        <f>111075-9</f>
        <v>111066</v>
      </c>
      <c r="G53" s="106">
        <v>111066</v>
      </c>
      <c r="H53" s="79">
        <f t="shared" ref="H53:H66" si="29">F53-G53</f>
        <v>0</v>
      </c>
      <c r="I53" s="80"/>
      <c r="J53" s="80"/>
      <c r="K53" s="81"/>
      <c r="L53" s="79">
        <f t="shared" ref="L53:L61" si="30">F53-I53</f>
        <v>111066</v>
      </c>
      <c r="M53" s="79">
        <f t="shared" si="27"/>
        <v>111066</v>
      </c>
      <c r="N53" s="101">
        <f t="shared" si="28"/>
        <v>0</v>
      </c>
    </row>
    <row r="54" spans="1:14" s="114" customFormat="1">
      <c r="A54" s="88"/>
      <c r="B54" s="88"/>
      <c r="C54" s="190" t="s">
        <v>151</v>
      </c>
      <c r="D54" s="192" t="s">
        <v>152</v>
      </c>
      <c r="E54" s="77" t="s">
        <v>91</v>
      </c>
      <c r="F54" s="77">
        <f>500015-111075-21120-4250</f>
        <v>363570</v>
      </c>
      <c r="G54" s="106">
        <v>163720</v>
      </c>
      <c r="H54" s="79">
        <f t="shared" si="29"/>
        <v>199850</v>
      </c>
      <c r="I54" s="80"/>
      <c r="J54" s="80"/>
      <c r="K54" s="81"/>
      <c r="L54" s="79">
        <f t="shared" si="30"/>
        <v>363570</v>
      </c>
      <c r="M54" s="79">
        <v>163720</v>
      </c>
      <c r="N54" s="101">
        <f t="shared" si="28"/>
        <v>199850</v>
      </c>
    </row>
    <row r="55" spans="1:14" s="114" customFormat="1">
      <c r="A55" s="88"/>
      <c r="B55" s="88"/>
      <c r="C55" s="191"/>
      <c r="D55" s="193"/>
      <c r="E55" s="135" t="s">
        <v>153</v>
      </c>
      <c r="F55" s="77">
        <v>21120</v>
      </c>
      <c r="G55" s="106">
        <v>0</v>
      </c>
      <c r="H55" s="79">
        <f t="shared" si="29"/>
        <v>21120</v>
      </c>
      <c r="I55" s="80"/>
      <c r="J55" s="80"/>
      <c r="K55" s="81"/>
      <c r="L55" s="79">
        <f t="shared" si="30"/>
        <v>21120</v>
      </c>
      <c r="M55" s="79">
        <f t="shared" si="27"/>
        <v>0</v>
      </c>
      <c r="N55" s="101">
        <f t="shared" si="28"/>
        <v>21120</v>
      </c>
    </row>
    <row r="56" spans="1:14" s="114" customFormat="1" ht="39" customHeight="1">
      <c r="A56" s="88"/>
      <c r="B56" s="88"/>
      <c r="C56" s="190" t="s">
        <v>154</v>
      </c>
      <c r="D56" s="192" t="s">
        <v>155</v>
      </c>
      <c r="E56" s="77" t="s">
        <v>91</v>
      </c>
      <c r="F56" s="77">
        <v>40040</v>
      </c>
      <c r="G56" s="106">
        <v>7150</v>
      </c>
      <c r="H56" s="79">
        <f t="shared" si="29"/>
        <v>32890</v>
      </c>
      <c r="I56" s="80"/>
      <c r="J56" s="80"/>
      <c r="K56" s="81"/>
      <c r="L56" s="79">
        <f t="shared" si="30"/>
        <v>40040</v>
      </c>
      <c r="M56" s="79">
        <v>7150</v>
      </c>
      <c r="N56" s="101">
        <f t="shared" si="28"/>
        <v>32890</v>
      </c>
    </row>
    <row r="57" spans="1:14" s="114" customFormat="1">
      <c r="A57" s="88"/>
      <c r="B57" s="88"/>
      <c r="C57" s="191"/>
      <c r="D57" s="193"/>
      <c r="E57" s="135" t="s">
        <v>156</v>
      </c>
      <c r="F57" s="77">
        <v>1015900</v>
      </c>
      <c r="G57" s="148">
        <v>112800</v>
      </c>
      <c r="H57" s="79">
        <f t="shared" si="29"/>
        <v>903100</v>
      </c>
      <c r="I57" s="80"/>
      <c r="J57" s="80"/>
      <c r="K57" s="81"/>
      <c r="L57" s="79">
        <f t="shared" si="30"/>
        <v>1015900</v>
      </c>
      <c r="M57" s="79">
        <f t="shared" si="27"/>
        <v>112800</v>
      </c>
      <c r="N57" s="101">
        <f t="shared" si="28"/>
        <v>903100</v>
      </c>
    </row>
    <row r="58" spans="1:14" s="114" customFormat="1">
      <c r="A58" s="88"/>
      <c r="B58" s="88"/>
      <c r="C58" s="149"/>
      <c r="D58" s="150" t="s">
        <v>157</v>
      </c>
      <c r="E58" s="77" t="s">
        <v>158</v>
      </c>
      <c r="F58" s="77">
        <v>300000</v>
      </c>
      <c r="G58" s="148">
        <v>0</v>
      </c>
      <c r="H58" s="79">
        <f t="shared" si="29"/>
        <v>300000</v>
      </c>
      <c r="I58" s="80"/>
      <c r="J58" s="80"/>
      <c r="K58" s="81"/>
      <c r="L58" s="79">
        <f t="shared" si="30"/>
        <v>300000</v>
      </c>
      <c r="M58" s="79">
        <f t="shared" si="27"/>
        <v>0</v>
      </c>
      <c r="N58" s="101">
        <f t="shared" si="28"/>
        <v>300000</v>
      </c>
    </row>
    <row r="59" spans="1:14" s="114" customFormat="1" ht="43.5">
      <c r="A59" s="88"/>
      <c r="B59" s="88"/>
      <c r="C59" s="149"/>
      <c r="D59" s="150" t="s">
        <v>159</v>
      </c>
      <c r="E59" s="77" t="s">
        <v>91</v>
      </c>
      <c r="F59" s="77">
        <v>50000</v>
      </c>
      <c r="G59" s="148">
        <v>0</v>
      </c>
      <c r="H59" s="79">
        <f t="shared" si="29"/>
        <v>50000</v>
      </c>
      <c r="I59" s="80"/>
      <c r="J59" s="80"/>
      <c r="K59" s="81"/>
      <c r="L59" s="79">
        <f t="shared" si="30"/>
        <v>50000</v>
      </c>
      <c r="M59" s="79">
        <f t="shared" si="27"/>
        <v>0</v>
      </c>
      <c r="N59" s="101">
        <f t="shared" si="28"/>
        <v>50000</v>
      </c>
    </row>
    <row r="60" spans="1:14" s="114" customFormat="1">
      <c r="A60" s="88"/>
      <c r="B60" s="88"/>
      <c r="C60" s="149"/>
      <c r="D60" s="147" t="s">
        <v>160</v>
      </c>
      <c r="E60" s="77" t="s">
        <v>91</v>
      </c>
      <c r="F60" s="77">
        <v>250000</v>
      </c>
      <c r="G60" s="106">
        <v>0</v>
      </c>
      <c r="H60" s="79">
        <f t="shared" si="29"/>
        <v>250000</v>
      </c>
      <c r="I60" s="80"/>
      <c r="J60" s="80"/>
      <c r="K60" s="81"/>
      <c r="L60" s="79">
        <f t="shared" si="30"/>
        <v>250000</v>
      </c>
      <c r="M60" s="79">
        <f t="shared" si="27"/>
        <v>0</v>
      </c>
      <c r="N60" s="101">
        <f t="shared" si="28"/>
        <v>250000</v>
      </c>
    </row>
    <row r="61" spans="1:14" s="114" customFormat="1" ht="43.5">
      <c r="A61" s="88"/>
      <c r="B61" s="88"/>
      <c r="C61" s="149"/>
      <c r="D61" s="147" t="s">
        <v>161</v>
      </c>
      <c r="E61" s="77" t="s">
        <v>91</v>
      </c>
      <c r="F61" s="77">
        <v>200000</v>
      </c>
      <c r="G61" s="106">
        <v>0</v>
      </c>
      <c r="H61" s="79">
        <f t="shared" si="29"/>
        <v>200000</v>
      </c>
      <c r="I61" s="80"/>
      <c r="J61" s="80"/>
      <c r="K61" s="81"/>
      <c r="L61" s="79">
        <f t="shared" si="30"/>
        <v>200000</v>
      </c>
      <c r="M61" s="79">
        <f t="shared" si="27"/>
        <v>0</v>
      </c>
      <c r="N61" s="101">
        <f t="shared" si="28"/>
        <v>200000</v>
      </c>
    </row>
    <row r="62" spans="1:14" s="114" customFormat="1">
      <c r="A62" s="88"/>
      <c r="B62" s="88"/>
      <c r="C62" s="149"/>
      <c r="D62" s="147" t="s">
        <v>162</v>
      </c>
      <c r="E62" s="77" t="s">
        <v>91</v>
      </c>
      <c r="F62" s="77">
        <v>120000</v>
      </c>
      <c r="G62" s="106">
        <v>0</v>
      </c>
      <c r="H62" s="79">
        <f t="shared" si="29"/>
        <v>120000</v>
      </c>
      <c r="I62" s="80"/>
      <c r="J62" s="80"/>
      <c r="K62" s="81"/>
      <c r="L62" s="79">
        <f>F62-I62</f>
        <v>120000</v>
      </c>
      <c r="M62" s="79">
        <f t="shared" si="27"/>
        <v>0</v>
      </c>
      <c r="N62" s="101">
        <f t="shared" si="28"/>
        <v>120000</v>
      </c>
    </row>
    <row r="63" spans="1:14" s="114" customFormat="1" ht="43.5">
      <c r="A63" s="88"/>
      <c r="B63" s="88"/>
      <c r="C63" s="149" t="s">
        <v>163</v>
      </c>
      <c r="D63" s="147" t="s">
        <v>164</v>
      </c>
      <c r="E63" s="135" t="s">
        <v>156</v>
      </c>
      <c r="F63" s="77">
        <v>600000</v>
      </c>
      <c r="G63" s="106">
        <v>213050</v>
      </c>
      <c r="H63" s="79">
        <f t="shared" si="29"/>
        <v>386950</v>
      </c>
      <c r="I63" s="80"/>
      <c r="J63" s="80"/>
      <c r="K63" s="81"/>
      <c r="L63" s="79">
        <f>F63-I63</f>
        <v>600000</v>
      </c>
      <c r="M63" s="79">
        <f t="shared" si="27"/>
        <v>213050</v>
      </c>
      <c r="N63" s="101">
        <f t="shared" si="28"/>
        <v>386950</v>
      </c>
    </row>
    <row r="64" spans="1:14" s="114" customFormat="1">
      <c r="A64" s="88"/>
      <c r="B64" s="88"/>
      <c r="C64" s="149" t="s">
        <v>165</v>
      </c>
      <c r="D64" s="147" t="s">
        <v>166</v>
      </c>
      <c r="E64" s="135" t="s">
        <v>167</v>
      </c>
      <c r="F64" s="77">
        <v>573304</v>
      </c>
      <c r="G64" s="106">
        <v>157600</v>
      </c>
      <c r="H64" s="79">
        <f t="shared" si="29"/>
        <v>415704</v>
      </c>
      <c r="I64" s="80"/>
      <c r="J64" s="80"/>
      <c r="K64" s="81"/>
      <c r="L64" s="79">
        <f>F64-I64</f>
        <v>573304</v>
      </c>
      <c r="M64" s="79">
        <f t="shared" si="27"/>
        <v>157600</v>
      </c>
      <c r="N64" s="101">
        <f t="shared" si="28"/>
        <v>415704</v>
      </c>
    </row>
    <row r="65" spans="1:14" s="114" customFormat="1" ht="65.25">
      <c r="A65" s="88"/>
      <c r="B65" s="88"/>
      <c r="C65" s="149" t="s">
        <v>168</v>
      </c>
      <c r="D65" s="147" t="s">
        <v>169</v>
      </c>
      <c r="E65" s="151" t="s">
        <v>170</v>
      </c>
      <c r="F65" s="77">
        <v>1877080</v>
      </c>
      <c r="G65" s="106">
        <v>889810</v>
      </c>
      <c r="H65" s="79">
        <f t="shared" si="29"/>
        <v>987270</v>
      </c>
      <c r="I65" s="80"/>
      <c r="J65" s="80"/>
      <c r="K65" s="81"/>
      <c r="L65" s="79">
        <f>F65-I65</f>
        <v>1877080</v>
      </c>
      <c r="M65" s="79">
        <f t="shared" si="27"/>
        <v>889810</v>
      </c>
      <c r="N65" s="101">
        <f t="shared" si="28"/>
        <v>987270</v>
      </c>
    </row>
    <row r="66" spans="1:14" s="114" customFormat="1" ht="65.25">
      <c r="A66" s="88"/>
      <c r="B66" s="88"/>
      <c r="C66" s="149" t="s">
        <v>171</v>
      </c>
      <c r="D66" s="147" t="s">
        <v>172</v>
      </c>
      <c r="E66" s="116" t="s">
        <v>173</v>
      </c>
      <c r="F66" s="77">
        <v>78000</v>
      </c>
      <c r="G66" s="106">
        <v>0</v>
      </c>
      <c r="H66" s="79">
        <f t="shared" si="29"/>
        <v>78000</v>
      </c>
      <c r="I66" s="80"/>
      <c r="J66" s="80"/>
      <c r="K66" s="81"/>
      <c r="L66" s="79">
        <f>F66-I66</f>
        <v>78000</v>
      </c>
      <c r="M66" s="79">
        <f t="shared" si="27"/>
        <v>0</v>
      </c>
      <c r="N66" s="101">
        <f t="shared" si="28"/>
        <v>78000</v>
      </c>
    </row>
    <row r="67" spans="1:14">
      <c r="A67" s="152"/>
      <c r="B67" s="153"/>
      <c r="C67" s="154"/>
      <c r="D67" s="155" t="s">
        <v>80</v>
      </c>
      <c r="E67" s="111"/>
      <c r="F67" s="112">
        <f>SUM(F51:F66)</f>
        <v>5792680</v>
      </c>
      <c r="G67" s="112">
        <f t="shared" ref="G67:L67" si="31">SUM(G51:G66)</f>
        <v>1665996</v>
      </c>
      <c r="H67" s="112">
        <f t="shared" si="31"/>
        <v>4126684</v>
      </c>
      <c r="I67" s="112">
        <f t="shared" si="31"/>
        <v>0</v>
      </c>
      <c r="J67" s="112">
        <f t="shared" si="31"/>
        <v>0</v>
      </c>
      <c r="K67" s="112">
        <f t="shared" si="31"/>
        <v>0</v>
      </c>
      <c r="L67" s="112">
        <f t="shared" si="31"/>
        <v>5792680</v>
      </c>
      <c r="M67" s="112">
        <f>SUM(M51:M66)</f>
        <v>1665996</v>
      </c>
      <c r="N67" s="112">
        <f>SUM(N51:N66)</f>
        <v>4126684</v>
      </c>
    </row>
    <row r="68" spans="1:14" s="163" customFormat="1" ht="48">
      <c r="A68" s="156">
        <v>10</v>
      </c>
      <c r="B68" s="185" t="s">
        <v>174</v>
      </c>
      <c r="C68" s="157" t="s">
        <v>175</v>
      </c>
      <c r="D68" s="158" t="s">
        <v>176</v>
      </c>
      <c r="E68" s="77" t="s">
        <v>74</v>
      </c>
      <c r="F68" s="159">
        <v>91700</v>
      </c>
      <c r="G68" s="160">
        <v>91700</v>
      </c>
      <c r="H68" s="161">
        <f>F68-G68</f>
        <v>0</v>
      </c>
      <c r="I68" s="80"/>
      <c r="J68" s="80"/>
      <c r="K68" s="81"/>
      <c r="L68" s="161">
        <f>F68-I68</f>
        <v>91700</v>
      </c>
      <c r="M68" s="161">
        <f>G68</f>
        <v>91700</v>
      </c>
      <c r="N68" s="162">
        <f>L68-M68</f>
        <v>0</v>
      </c>
    </row>
    <row r="69" spans="1:14" s="163" customFormat="1" ht="43.5">
      <c r="A69" s="164"/>
      <c r="B69" s="186"/>
      <c r="C69" s="165" t="s">
        <v>177</v>
      </c>
      <c r="D69" s="166" t="s">
        <v>178</v>
      </c>
      <c r="E69" s="151" t="s">
        <v>2</v>
      </c>
      <c r="F69" s="167">
        <v>269000</v>
      </c>
      <c r="G69" s="167">
        <v>207490</v>
      </c>
      <c r="H69" s="126">
        <f>F69-G69</f>
        <v>61510</v>
      </c>
      <c r="I69" s="80"/>
      <c r="J69" s="80"/>
      <c r="K69" s="81"/>
      <c r="L69" s="161">
        <f>F69-I69</f>
        <v>269000</v>
      </c>
      <c r="M69" s="161">
        <f>G69</f>
        <v>207490</v>
      </c>
      <c r="N69" s="162">
        <f>L69-M69</f>
        <v>61510</v>
      </c>
    </row>
    <row r="70" spans="1:14" s="163" customFormat="1">
      <c r="A70" s="168"/>
      <c r="B70" s="187"/>
      <c r="C70" s="169"/>
      <c r="D70" s="170" t="s">
        <v>80</v>
      </c>
      <c r="E70" s="169"/>
      <c r="F70" s="171">
        <f>SUM(F68:F69)</f>
        <v>360700</v>
      </c>
      <c r="G70" s="171">
        <f t="shared" ref="G70:L70" si="32">SUM(G68:G69)</f>
        <v>299190</v>
      </c>
      <c r="H70" s="171">
        <f t="shared" si="32"/>
        <v>61510</v>
      </c>
      <c r="I70" s="171">
        <f t="shared" si="32"/>
        <v>0</v>
      </c>
      <c r="J70" s="171">
        <f t="shared" si="32"/>
        <v>0</v>
      </c>
      <c r="K70" s="171">
        <f t="shared" si="32"/>
        <v>0</v>
      </c>
      <c r="L70" s="171">
        <f t="shared" si="32"/>
        <v>360700</v>
      </c>
      <c r="M70" s="171">
        <f>SUM(M68:M69)</f>
        <v>299190</v>
      </c>
      <c r="N70" s="112">
        <f>SUM(N68:N69)</f>
        <v>61510</v>
      </c>
    </row>
    <row r="71" spans="1:14" s="163" customFormat="1" ht="48">
      <c r="A71" s="156">
        <v>11</v>
      </c>
      <c r="B71" s="185" t="s">
        <v>179</v>
      </c>
      <c r="C71" s="157" t="s">
        <v>180</v>
      </c>
      <c r="D71" s="158" t="s">
        <v>181</v>
      </c>
      <c r="E71" s="135" t="s">
        <v>182</v>
      </c>
      <c r="F71" s="167">
        <v>52250</v>
      </c>
      <c r="G71" s="160">
        <v>29750</v>
      </c>
      <c r="H71" s="161">
        <f>F71-G71</f>
        <v>22500</v>
      </c>
      <c r="I71" s="80"/>
      <c r="J71" s="80"/>
      <c r="K71" s="81"/>
      <c r="L71" s="161">
        <f>F71-I71</f>
        <v>52250</v>
      </c>
      <c r="M71" s="161">
        <f>G71</f>
        <v>29750</v>
      </c>
      <c r="N71" s="161">
        <f>L71-M71</f>
        <v>22500</v>
      </c>
    </row>
    <row r="72" spans="1:14" s="163" customFormat="1" ht="87">
      <c r="A72" s="164"/>
      <c r="B72" s="186"/>
      <c r="C72" s="157" t="s">
        <v>183</v>
      </c>
      <c r="D72" s="166" t="s">
        <v>184</v>
      </c>
      <c r="E72" s="135" t="s">
        <v>185</v>
      </c>
      <c r="F72" s="167">
        <v>33150</v>
      </c>
      <c r="G72" s="167">
        <v>21624</v>
      </c>
      <c r="H72" s="161">
        <f t="shared" ref="H72:H75" si="33">F72-G72</f>
        <v>11526</v>
      </c>
      <c r="I72" s="80"/>
      <c r="J72" s="80"/>
      <c r="K72" s="81"/>
      <c r="L72" s="161">
        <f>F72-I72</f>
        <v>33150</v>
      </c>
      <c r="M72" s="161">
        <f t="shared" ref="M72:M75" si="34">G72</f>
        <v>21624</v>
      </c>
      <c r="N72" s="161">
        <f t="shared" ref="N72:N74" si="35">L72-M72</f>
        <v>11526</v>
      </c>
    </row>
    <row r="73" spans="1:14" s="163" customFormat="1" ht="87">
      <c r="A73" s="164"/>
      <c r="B73" s="186"/>
      <c r="C73" s="157" t="s">
        <v>186</v>
      </c>
      <c r="D73" s="172" t="s">
        <v>187</v>
      </c>
      <c r="E73" s="135" t="s">
        <v>188</v>
      </c>
      <c r="F73" s="173">
        <v>97500</v>
      </c>
      <c r="G73" s="173"/>
      <c r="H73" s="161">
        <f t="shared" si="33"/>
        <v>97500</v>
      </c>
      <c r="I73" s="174"/>
      <c r="J73" s="174"/>
      <c r="K73" s="175">
        <v>97500</v>
      </c>
      <c r="L73" s="161">
        <f>F73-K73</f>
        <v>0</v>
      </c>
      <c r="M73" s="161">
        <f t="shared" si="34"/>
        <v>0</v>
      </c>
      <c r="N73" s="161">
        <f t="shared" si="35"/>
        <v>0</v>
      </c>
    </row>
    <row r="74" spans="1:14" s="163" customFormat="1">
      <c r="A74" s="164"/>
      <c r="B74" s="186"/>
      <c r="C74" s="194" t="s">
        <v>189</v>
      </c>
      <c r="D74" s="196" t="s">
        <v>190</v>
      </c>
      <c r="E74" s="135" t="s">
        <v>182</v>
      </c>
      <c r="F74" s="173">
        <v>23100</v>
      </c>
      <c r="G74" s="173">
        <v>22275</v>
      </c>
      <c r="H74" s="161">
        <f t="shared" si="33"/>
        <v>825</v>
      </c>
      <c r="I74" s="174"/>
      <c r="J74" s="174"/>
      <c r="K74" s="175"/>
      <c r="L74" s="161">
        <f t="shared" ref="L74:L75" si="36">F74-I74</f>
        <v>23100</v>
      </c>
      <c r="M74" s="161">
        <f t="shared" si="34"/>
        <v>22275</v>
      </c>
      <c r="N74" s="161">
        <f t="shared" si="35"/>
        <v>825</v>
      </c>
    </row>
    <row r="75" spans="1:14" s="163" customFormat="1" ht="24" customHeight="1">
      <c r="A75" s="164"/>
      <c r="B75" s="186"/>
      <c r="C75" s="195"/>
      <c r="D75" s="197"/>
      <c r="E75" s="135" t="s">
        <v>191</v>
      </c>
      <c r="F75" s="173">
        <v>30000</v>
      </c>
      <c r="G75" s="173">
        <v>30000</v>
      </c>
      <c r="H75" s="161">
        <f t="shared" si="33"/>
        <v>0</v>
      </c>
      <c r="I75" s="174"/>
      <c r="J75" s="174"/>
      <c r="K75" s="175"/>
      <c r="L75" s="161">
        <f t="shared" si="36"/>
        <v>30000</v>
      </c>
      <c r="M75" s="161">
        <f t="shared" si="34"/>
        <v>30000</v>
      </c>
      <c r="N75" s="161">
        <f>L75-M75</f>
        <v>0</v>
      </c>
    </row>
    <row r="76" spans="1:14" s="163" customFormat="1">
      <c r="A76" s="168"/>
      <c r="B76" s="187"/>
      <c r="C76" s="169"/>
      <c r="D76" s="170" t="s">
        <v>80</v>
      </c>
      <c r="E76" s="169"/>
      <c r="F76" s="171">
        <f t="shared" ref="F76:K76" si="37">SUM(F71:F75)</f>
        <v>236000</v>
      </c>
      <c r="G76" s="171">
        <f t="shared" si="37"/>
        <v>103649</v>
      </c>
      <c r="H76" s="171">
        <f t="shared" si="37"/>
        <v>132351</v>
      </c>
      <c r="I76" s="171">
        <f t="shared" si="37"/>
        <v>0</v>
      </c>
      <c r="J76" s="171">
        <f t="shared" si="37"/>
        <v>0</v>
      </c>
      <c r="K76" s="171">
        <f t="shared" si="37"/>
        <v>97500</v>
      </c>
      <c r="L76" s="171">
        <f>SUM(L71:L75)</f>
        <v>138500</v>
      </c>
      <c r="M76" s="171">
        <f>SUM(M71:M75)</f>
        <v>103649</v>
      </c>
      <c r="N76" s="112">
        <f>SUM(N71:N75)</f>
        <v>34851</v>
      </c>
    </row>
    <row r="77" spans="1:14" s="163" customFormat="1" ht="65.25">
      <c r="A77" s="156">
        <v>12</v>
      </c>
      <c r="B77" s="185" t="s">
        <v>192</v>
      </c>
      <c r="C77" s="157" t="s">
        <v>193</v>
      </c>
      <c r="D77" s="158" t="s">
        <v>194</v>
      </c>
      <c r="E77" s="176" t="s">
        <v>195</v>
      </c>
      <c r="F77" s="159">
        <v>155660</v>
      </c>
      <c r="G77" s="160">
        <v>112960</v>
      </c>
      <c r="H77" s="161">
        <f>F77-G77</f>
        <v>42700</v>
      </c>
      <c r="I77" s="80"/>
      <c r="J77" s="80"/>
      <c r="K77" s="81"/>
      <c r="L77" s="161">
        <f>F77-I77</f>
        <v>155660</v>
      </c>
      <c r="M77" s="161">
        <f>G77</f>
        <v>112960</v>
      </c>
      <c r="N77" s="92">
        <f>L77-M77</f>
        <v>42700</v>
      </c>
    </row>
    <row r="78" spans="1:14" s="163" customFormat="1" ht="43.5">
      <c r="A78" s="164"/>
      <c r="B78" s="186"/>
      <c r="C78" s="157"/>
      <c r="D78" s="166" t="s">
        <v>196</v>
      </c>
      <c r="E78" s="116" t="s">
        <v>197</v>
      </c>
      <c r="F78" s="167">
        <v>197500</v>
      </c>
      <c r="G78" s="167">
        <v>123230</v>
      </c>
      <c r="H78" s="161">
        <f t="shared" ref="H78:H80" si="38">F78-G78</f>
        <v>74270</v>
      </c>
      <c r="I78" s="80"/>
      <c r="J78" s="80"/>
      <c r="K78" s="81"/>
      <c r="L78" s="161">
        <f t="shared" ref="L78:L80" si="39">F78-I78</f>
        <v>197500</v>
      </c>
      <c r="M78" s="161">
        <f t="shared" ref="M78:M80" si="40">G78</f>
        <v>123230</v>
      </c>
      <c r="N78" s="92">
        <f t="shared" ref="N78:N80" si="41">L78-M78</f>
        <v>74270</v>
      </c>
    </row>
    <row r="79" spans="1:14" s="163" customFormat="1" ht="24">
      <c r="A79" s="164"/>
      <c r="B79" s="186"/>
      <c r="C79" s="157"/>
      <c r="D79" s="166" t="s">
        <v>198</v>
      </c>
      <c r="E79" s="176" t="s">
        <v>199</v>
      </c>
      <c r="F79" s="167">
        <v>30000</v>
      </c>
      <c r="G79" s="167">
        <v>21940</v>
      </c>
      <c r="H79" s="92">
        <f t="shared" si="38"/>
        <v>8060</v>
      </c>
      <c r="I79" s="80"/>
      <c r="J79" s="80"/>
      <c r="K79" s="81"/>
      <c r="L79" s="92">
        <f t="shared" si="39"/>
        <v>30000</v>
      </c>
      <c r="M79" s="92">
        <f t="shared" si="40"/>
        <v>21940</v>
      </c>
      <c r="N79" s="92">
        <f t="shared" si="41"/>
        <v>8060</v>
      </c>
    </row>
    <row r="80" spans="1:14" s="163" customFormat="1" ht="65.25">
      <c r="A80" s="164"/>
      <c r="B80" s="186"/>
      <c r="C80" s="177" t="s">
        <v>200</v>
      </c>
      <c r="D80" s="178" t="s">
        <v>201</v>
      </c>
      <c r="E80" s="116" t="s">
        <v>202</v>
      </c>
      <c r="F80" s="173">
        <v>37000</v>
      </c>
      <c r="G80" s="173">
        <v>0</v>
      </c>
      <c r="H80" s="161">
        <f t="shared" si="38"/>
        <v>37000</v>
      </c>
      <c r="I80" s="174"/>
      <c r="J80" s="174"/>
      <c r="K80" s="175"/>
      <c r="L80" s="161">
        <f t="shared" si="39"/>
        <v>37000</v>
      </c>
      <c r="M80" s="161">
        <f t="shared" si="40"/>
        <v>0</v>
      </c>
      <c r="N80" s="92">
        <f t="shared" si="41"/>
        <v>37000</v>
      </c>
    </row>
    <row r="81" spans="1:22" s="163" customFormat="1">
      <c r="A81" s="168"/>
      <c r="B81" s="187"/>
      <c r="C81" s="169"/>
      <c r="D81" s="170" t="s">
        <v>80</v>
      </c>
      <c r="E81" s="169"/>
      <c r="F81" s="171">
        <f>SUM(F77:F80)</f>
        <v>420160</v>
      </c>
      <c r="G81" s="171">
        <f t="shared" ref="G81:K81" si="42">SUM(G77:G80)</f>
        <v>258130</v>
      </c>
      <c r="H81" s="171">
        <f t="shared" si="42"/>
        <v>162030</v>
      </c>
      <c r="I81" s="171">
        <f>SUM(I77:I80)</f>
        <v>0</v>
      </c>
      <c r="J81" s="171">
        <f>SUM(J77:J80)</f>
        <v>0</v>
      </c>
      <c r="K81" s="171">
        <f t="shared" si="42"/>
        <v>0</v>
      </c>
      <c r="L81" s="171">
        <f>SUM(L77:L80)</f>
        <v>420160</v>
      </c>
      <c r="M81" s="171">
        <f>SUM(M77:M80)</f>
        <v>258130</v>
      </c>
      <c r="N81" s="112">
        <f>SUM(N77:N80)</f>
        <v>162030</v>
      </c>
    </row>
    <row r="82" spans="1:22" s="182" customFormat="1">
      <c r="A82" s="179"/>
      <c r="B82" s="179"/>
      <c r="C82" s="179"/>
      <c r="D82" s="180" t="s">
        <v>203</v>
      </c>
      <c r="E82" s="179"/>
      <c r="F82" s="181">
        <f>F8+F19+F22+F30+F47+F50+F67+F70+F15+F34+F76+F81</f>
        <v>21090036</v>
      </c>
      <c r="G82" s="181">
        <f t="shared" ref="G82:N82" si="43">G8+G19+G22+G30+G47+G50+G67+G70+G15+G34+G76+G81</f>
        <v>9653045.5</v>
      </c>
      <c r="H82" s="181">
        <f t="shared" si="43"/>
        <v>11391070.5</v>
      </c>
      <c r="I82" s="181">
        <f>I8+I19+I22+I30+I47+I50+I67+I70+I15+I34+I76+I81</f>
        <v>372827</v>
      </c>
      <c r="J82" s="181">
        <f>J8+J19+J22+J30+J47+J50+J67+J70+J15+J34+J76+J81</f>
        <v>272828</v>
      </c>
      <c r="K82" s="181">
        <f>K8+K19+K22+K30+K47+K50+K67+K70+K15+K34+K76+K81</f>
        <v>97500</v>
      </c>
      <c r="L82" s="181">
        <f>L8+L19+L22+L30+L47+L50+L67+L70+L15+L34+L76+L81</f>
        <v>20346881</v>
      </c>
      <c r="M82" s="181">
        <f t="shared" si="43"/>
        <v>9627033.5</v>
      </c>
      <c r="N82" s="181">
        <f t="shared" si="43"/>
        <v>10834042.5</v>
      </c>
      <c r="O82" s="68"/>
      <c r="P82" s="68"/>
      <c r="Q82" s="68"/>
      <c r="R82" s="68"/>
      <c r="S82" s="68"/>
      <c r="T82" s="68"/>
      <c r="U82" s="68"/>
      <c r="V82" s="68"/>
    </row>
    <row r="83" spans="1:22">
      <c r="D83" s="188" t="s">
        <v>204</v>
      </c>
      <c r="E83" s="189"/>
      <c r="F83" s="188"/>
      <c r="G83" s="189"/>
      <c r="H83" s="183"/>
      <c r="I83" s="188">
        <f>I82+J82</f>
        <v>645655</v>
      </c>
      <c r="J83" s="189"/>
    </row>
    <row r="84" spans="1:22">
      <c r="F84" s="68"/>
      <c r="L84" s="68"/>
      <c r="M84" s="68"/>
    </row>
    <row r="85" spans="1:22">
      <c r="F85" s="68"/>
      <c r="L85" s="68"/>
      <c r="M85" s="68"/>
    </row>
    <row r="86" spans="1:22">
      <c r="F86" s="68"/>
      <c r="L86" s="68"/>
      <c r="M86" s="68"/>
    </row>
    <row r="87" spans="1:22">
      <c r="F87" s="68"/>
      <c r="L87" s="68"/>
      <c r="M87" s="68"/>
    </row>
    <row r="88" spans="1:22">
      <c r="F88" s="68"/>
      <c r="L88" s="68"/>
      <c r="M88" s="68"/>
    </row>
    <row r="89" spans="1:22">
      <c r="F89" s="68"/>
      <c r="L89" s="68"/>
      <c r="M89" s="68"/>
    </row>
    <row r="90" spans="1:22">
      <c r="F90" s="68"/>
      <c r="L90" s="68"/>
      <c r="M90" s="68"/>
    </row>
    <row r="91" spans="1:22">
      <c r="F91" s="68"/>
      <c r="L91" s="68"/>
      <c r="M91" s="68"/>
    </row>
    <row r="92" spans="1:22">
      <c r="F92" s="68"/>
      <c r="L92" s="68"/>
      <c r="M92" s="68"/>
    </row>
    <row r="93" spans="1:22">
      <c r="F93" s="68"/>
      <c r="L93" s="68"/>
      <c r="M93" s="68"/>
    </row>
    <row r="94" spans="1:22">
      <c r="F94" s="68"/>
      <c r="L94" s="68"/>
      <c r="M94" s="68"/>
    </row>
    <row r="95" spans="1:22">
      <c r="F95" s="68"/>
      <c r="L95" s="68"/>
      <c r="M95" s="68"/>
    </row>
    <row r="96" spans="1:22">
      <c r="F96" s="68"/>
      <c r="L96" s="68"/>
      <c r="M96" s="68"/>
    </row>
    <row r="97" spans="6:13">
      <c r="F97" s="68"/>
      <c r="L97" s="68"/>
      <c r="M97" s="68"/>
    </row>
    <row r="98" spans="6:13">
      <c r="F98" s="68"/>
      <c r="L98" s="68"/>
      <c r="M98" s="68"/>
    </row>
    <row r="99" spans="6:13">
      <c r="F99" s="68"/>
      <c r="L99" s="68"/>
      <c r="M99" s="68"/>
    </row>
    <row r="100" spans="6:13">
      <c r="F100" s="68"/>
      <c r="L100" s="68"/>
      <c r="M100" s="68"/>
    </row>
    <row r="101" spans="6:13">
      <c r="F101" s="68"/>
      <c r="L101" s="68"/>
      <c r="M101" s="68"/>
    </row>
    <row r="102" spans="6:13">
      <c r="F102" s="68"/>
      <c r="L102" s="68"/>
      <c r="M102" s="68"/>
    </row>
    <row r="103" spans="6:13">
      <c r="F103" s="68"/>
      <c r="L103" s="68"/>
      <c r="M103" s="68"/>
    </row>
    <row r="104" spans="6:13">
      <c r="F104" s="68"/>
      <c r="L104" s="68"/>
      <c r="M104" s="68"/>
    </row>
    <row r="105" spans="6:13">
      <c r="F105" s="68"/>
      <c r="L105" s="68"/>
      <c r="M105" s="68"/>
    </row>
    <row r="106" spans="6:13">
      <c r="F106" s="68"/>
      <c r="L106" s="68"/>
      <c r="M106" s="68"/>
    </row>
    <row r="107" spans="6:13">
      <c r="F107" s="68"/>
      <c r="L107" s="68"/>
      <c r="M107" s="68"/>
    </row>
    <row r="108" spans="6:13">
      <c r="F108" s="68"/>
      <c r="L108" s="68"/>
      <c r="M108" s="68"/>
    </row>
    <row r="109" spans="6:13">
      <c r="F109" s="68"/>
      <c r="L109" s="68"/>
      <c r="M109" s="68"/>
    </row>
    <row r="110" spans="6:13">
      <c r="F110" s="68"/>
      <c r="L110" s="68"/>
      <c r="M110" s="68"/>
    </row>
    <row r="111" spans="6:13">
      <c r="F111" s="68"/>
      <c r="L111" s="68"/>
      <c r="M111" s="68"/>
    </row>
    <row r="112" spans="6:13">
      <c r="F112" s="68"/>
      <c r="L112" s="68"/>
      <c r="M112" s="68"/>
    </row>
    <row r="113" spans="6:13">
      <c r="F113" s="68"/>
      <c r="L113" s="68"/>
      <c r="M113" s="68"/>
    </row>
    <row r="114" spans="6:13">
      <c r="F114" s="68"/>
      <c r="L114" s="68"/>
      <c r="M114" s="68"/>
    </row>
    <row r="115" spans="6:13">
      <c r="F115" s="68"/>
      <c r="L115" s="68"/>
      <c r="M115" s="68"/>
    </row>
    <row r="116" spans="6:13">
      <c r="F116" s="68"/>
      <c r="L116" s="68"/>
      <c r="M116" s="68"/>
    </row>
    <row r="117" spans="6:13">
      <c r="F117" s="68"/>
      <c r="L117" s="68"/>
      <c r="M117" s="68"/>
    </row>
    <row r="118" spans="6:13">
      <c r="F118" s="68"/>
      <c r="L118" s="68"/>
      <c r="M118" s="68"/>
    </row>
    <row r="119" spans="6:13">
      <c r="F119" s="68"/>
      <c r="L119" s="68"/>
      <c r="M119" s="68"/>
    </row>
    <row r="120" spans="6:13">
      <c r="F120" s="68"/>
      <c r="L120" s="68"/>
      <c r="M120" s="68"/>
    </row>
    <row r="121" spans="6:13">
      <c r="F121" s="68"/>
      <c r="L121" s="68"/>
      <c r="M121" s="68"/>
    </row>
    <row r="122" spans="6:13">
      <c r="F122" s="68"/>
      <c r="L122" s="68"/>
      <c r="M122" s="68"/>
    </row>
    <row r="123" spans="6:13">
      <c r="F123" s="68"/>
      <c r="L123" s="68"/>
      <c r="M123" s="68"/>
    </row>
    <row r="124" spans="6:13">
      <c r="F124" s="68"/>
      <c r="L124" s="68"/>
      <c r="M124" s="68"/>
    </row>
    <row r="125" spans="6:13">
      <c r="F125" s="68"/>
      <c r="L125" s="68"/>
      <c r="M125" s="68"/>
    </row>
    <row r="126" spans="6:13">
      <c r="F126" s="68"/>
      <c r="L126" s="68"/>
      <c r="M126" s="68"/>
    </row>
    <row r="127" spans="6:13">
      <c r="F127" s="68"/>
      <c r="L127" s="68"/>
      <c r="M127" s="68"/>
    </row>
    <row r="128" spans="6:13">
      <c r="F128" s="68"/>
      <c r="L128" s="68"/>
      <c r="M128" s="68"/>
    </row>
    <row r="129" spans="6:13">
      <c r="F129" s="68"/>
      <c r="L129" s="68"/>
      <c r="M129" s="68"/>
    </row>
    <row r="130" spans="6:13">
      <c r="F130" s="68"/>
      <c r="L130" s="68"/>
      <c r="M130" s="68"/>
    </row>
    <row r="131" spans="6:13">
      <c r="F131" s="68"/>
      <c r="L131" s="68"/>
      <c r="M131" s="68"/>
    </row>
    <row r="132" spans="6:13">
      <c r="F132" s="68"/>
      <c r="L132" s="68"/>
      <c r="M132" s="68"/>
    </row>
    <row r="133" spans="6:13">
      <c r="F133" s="68"/>
      <c r="L133" s="68"/>
      <c r="M133" s="68"/>
    </row>
    <row r="134" spans="6:13">
      <c r="F134" s="68"/>
      <c r="L134" s="68"/>
      <c r="M134" s="68"/>
    </row>
    <row r="135" spans="6:13">
      <c r="F135" s="68"/>
      <c r="L135" s="68"/>
      <c r="M135" s="68"/>
    </row>
    <row r="136" spans="6:13">
      <c r="F136" s="68"/>
      <c r="L136" s="68"/>
      <c r="M136" s="68"/>
    </row>
    <row r="137" spans="6:13">
      <c r="F137" s="68"/>
      <c r="L137" s="68"/>
      <c r="M137" s="68"/>
    </row>
    <row r="138" spans="6:13">
      <c r="F138" s="68"/>
      <c r="L138" s="68"/>
      <c r="M138" s="68"/>
    </row>
    <row r="139" spans="6:13">
      <c r="F139" s="68"/>
      <c r="L139" s="68"/>
      <c r="M139" s="68"/>
    </row>
    <row r="140" spans="6:13">
      <c r="F140" s="68"/>
      <c r="L140" s="68"/>
      <c r="M140" s="68"/>
    </row>
    <row r="141" spans="6:13">
      <c r="F141" s="68"/>
      <c r="L141" s="68"/>
      <c r="M141" s="68"/>
    </row>
    <row r="142" spans="6:13">
      <c r="F142" s="68"/>
      <c r="L142" s="68"/>
      <c r="M142" s="68"/>
    </row>
    <row r="143" spans="6:13">
      <c r="F143" s="68"/>
      <c r="L143" s="68"/>
      <c r="M143" s="68"/>
    </row>
    <row r="144" spans="6:13">
      <c r="F144" s="68"/>
      <c r="L144" s="68"/>
      <c r="M144" s="68"/>
    </row>
    <row r="145" spans="6:13">
      <c r="F145" s="68"/>
      <c r="L145" s="68"/>
      <c r="M145" s="68"/>
    </row>
    <row r="146" spans="6:13">
      <c r="F146" s="68"/>
      <c r="L146" s="68"/>
      <c r="M146" s="68"/>
    </row>
    <row r="147" spans="6:13">
      <c r="F147" s="68"/>
      <c r="L147" s="68"/>
      <c r="M147" s="68"/>
    </row>
    <row r="148" spans="6:13">
      <c r="F148" s="68"/>
      <c r="L148" s="68"/>
      <c r="M148" s="68"/>
    </row>
    <row r="149" spans="6:13">
      <c r="F149" s="68"/>
      <c r="L149" s="68"/>
      <c r="M149" s="68"/>
    </row>
    <row r="150" spans="6:13">
      <c r="F150" s="68"/>
      <c r="L150" s="68"/>
      <c r="M150" s="68"/>
    </row>
    <row r="151" spans="6:13">
      <c r="F151" s="68"/>
      <c r="L151" s="68"/>
      <c r="M151" s="68"/>
    </row>
    <row r="152" spans="6:13">
      <c r="F152" s="68"/>
      <c r="L152" s="68"/>
      <c r="M152" s="68"/>
    </row>
    <row r="153" spans="6:13">
      <c r="F153" s="68"/>
      <c r="L153" s="68"/>
      <c r="M153" s="68"/>
    </row>
    <row r="154" spans="6:13">
      <c r="F154" s="68"/>
      <c r="L154" s="68"/>
      <c r="M154" s="68"/>
    </row>
    <row r="155" spans="6:13">
      <c r="F155" s="68"/>
      <c r="L155" s="68"/>
      <c r="M155" s="68"/>
    </row>
    <row r="156" spans="6:13">
      <c r="F156" s="68"/>
      <c r="L156" s="68"/>
      <c r="M156" s="68"/>
    </row>
    <row r="157" spans="6:13">
      <c r="F157" s="68"/>
      <c r="L157" s="68"/>
      <c r="M157" s="68"/>
    </row>
    <row r="158" spans="6:13">
      <c r="F158" s="68"/>
      <c r="L158" s="68"/>
      <c r="M158" s="68"/>
    </row>
    <row r="159" spans="6:13">
      <c r="F159" s="68"/>
      <c r="L159" s="68"/>
      <c r="M159" s="68"/>
    </row>
    <row r="160" spans="6:13">
      <c r="F160" s="68"/>
      <c r="L160" s="68"/>
      <c r="M160" s="68"/>
    </row>
    <row r="161" spans="6:13">
      <c r="F161" s="68"/>
      <c r="L161" s="68"/>
      <c r="M161" s="68"/>
    </row>
    <row r="162" spans="6:13">
      <c r="F162" s="68"/>
      <c r="L162" s="68"/>
      <c r="M162" s="68"/>
    </row>
    <row r="163" spans="6:13">
      <c r="F163" s="68"/>
      <c r="L163" s="68"/>
      <c r="M163" s="68"/>
    </row>
    <row r="164" spans="6:13">
      <c r="F164" s="68"/>
      <c r="L164" s="68"/>
      <c r="M164" s="68"/>
    </row>
    <row r="165" spans="6:13">
      <c r="F165" s="68"/>
      <c r="L165" s="68"/>
      <c r="M165" s="68"/>
    </row>
    <row r="166" spans="6:13">
      <c r="F166" s="68"/>
      <c r="L166" s="68"/>
      <c r="M166" s="68"/>
    </row>
    <row r="167" spans="6:13">
      <c r="F167" s="68"/>
      <c r="L167" s="68"/>
      <c r="M167" s="68"/>
    </row>
    <row r="168" spans="6:13">
      <c r="F168" s="68"/>
      <c r="L168" s="68"/>
      <c r="M168" s="68"/>
    </row>
    <row r="169" spans="6:13">
      <c r="F169" s="68"/>
      <c r="L169" s="68"/>
      <c r="M169" s="68"/>
    </row>
    <row r="170" spans="6:13">
      <c r="F170" s="68"/>
      <c r="L170" s="68"/>
      <c r="M170" s="68"/>
    </row>
    <row r="171" spans="6:13">
      <c r="F171" s="68"/>
      <c r="L171" s="68"/>
      <c r="M171" s="68"/>
    </row>
    <row r="172" spans="6:13">
      <c r="F172" s="68"/>
      <c r="L172" s="68"/>
      <c r="M172" s="68"/>
    </row>
    <row r="173" spans="6:13">
      <c r="F173" s="68"/>
      <c r="L173" s="68"/>
      <c r="M173" s="68"/>
    </row>
    <row r="174" spans="6:13">
      <c r="F174" s="68"/>
      <c r="L174" s="68"/>
      <c r="M174" s="68"/>
    </row>
    <row r="175" spans="6:13">
      <c r="F175" s="68"/>
      <c r="L175" s="68"/>
      <c r="M175" s="68"/>
    </row>
    <row r="176" spans="6:13">
      <c r="F176" s="68"/>
      <c r="L176" s="68"/>
      <c r="M176" s="68"/>
    </row>
    <row r="177" spans="6:13">
      <c r="F177" s="68"/>
      <c r="L177" s="68"/>
      <c r="M177" s="68"/>
    </row>
    <row r="178" spans="6:13">
      <c r="F178" s="68"/>
      <c r="L178" s="68"/>
      <c r="M178" s="68"/>
    </row>
    <row r="179" spans="6:13">
      <c r="F179" s="68"/>
      <c r="L179" s="68"/>
      <c r="M179" s="68"/>
    </row>
    <row r="180" spans="6:13">
      <c r="F180" s="68"/>
      <c r="L180" s="68"/>
      <c r="M180" s="68"/>
    </row>
    <row r="181" spans="6:13">
      <c r="F181" s="68"/>
      <c r="L181" s="68"/>
      <c r="M181" s="68"/>
    </row>
    <row r="182" spans="6:13">
      <c r="F182" s="68"/>
      <c r="L182" s="68"/>
      <c r="M182" s="68"/>
    </row>
    <row r="183" spans="6:13">
      <c r="F183" s="68"/>
      <c r="L183" s="68"/>
      <c r="M183" s="68"/>
    </row>
    <row r="184" spans="6:13">
      <c r="F184" s="68"/>
      <c r="L184" s="68"/>
      <c r="M184" s="68"/>
    </row>
    <row r="185" spans="6:13">
      <c r="F185" s="68"/>
      <c r="L185" s="68"/>
      <c r="M185" s="68"/>
    </row>
    <row r="186" spans="6:13">
      <c r="F186" s="68"/>
      <c r="L186" s="68"/>
      <c r="M186" s="68"/>
    </row>
    <row r="187" spans="6:13">
      <c r="F187" s="68"/>
      <c r="L187" s="68"/>
      <c r="M187" s="68"/>
    </row>
    <row r="188" spans="6:13">
      <c r="F188" s="68"/>
      <c r="L188" s="68"/>
      <c r="M188" s="68"/>
    </row>
    <row r="189" spans="6:13">
      <c r="F189" s="68"/>
      <c r="L189" s="68"/>
      <c r="M189" s="68"/>
    </row>
    <row r="190" spans="6:13">
      <c r="F190" s="68"/>
      <c r="L190" s="68"/>
      <c r="M190" s="68"/>
    </row>
    <row r="191" spans="6:13">
      <c r="F191" s="68"/>
      <c r="L191" s="68"/>
      <c r="M191" s="68"/>
    </row>
    <row r="192" spans="6:13">
      <c r="F192" s="68"/>
      <c r="L192" s="68"/>
      <c r="M192" s="68"/>
    </row>
    <row r="193" spans="6:13">
      <c r="F193" s="68"/>
      <c r="L193" s="68"/>
      <c r="M193" s="68"/>
    </row>
    <row r="194" spans="6:13">
      <c r="F194" s="68"/>
      <c r="L194" s="68"/>
      <c r="M194" s="68"/>
    </row>
    <row r="195" spans="6:13">
      <c r="F195" s="68"/>
      <c r="L195" s="68"/>
      <c r="M195" s="68"/>
    </row>
    <row r="196" spans="6:13">
      <c r="F196" s="68"/>
      <c r="L196" s="68"/>
      <c r="M196" s="68"/>
    </row>
    <row r="197" spans="6:13">
      <c r="F197" s="68"/>
      <c r="L197" s="68"/>
      <c r="M197" s="68"/>
    </row>
    <row r="198" spans="6:13">
      <c r="F198" s="68"/>
      <c r="L198" s="68"/>
      <c r="M198" s="68"/>
    </row>
    <row r="199" spans="6:13">
      <c r="F199" s="68"/>
      <c r="L199" s="68"/>
      <c r="M199" s="68"/>
    </row>
    <row r="200" spans="6:13">
      <c r="F200" s="68"/>
      <c r="L200" s="68"/>
      <c r="M200" s="68"/>
    </row>
    <row r="201" spans="6:13">
      <c r="F201" s="68"/>
      <c r="L201" s="68"/>
      <c r="M201" s="68"/>
    </row>
    <row r="202" spans="6:13">
      <c r="F202" s="68"/>
      <c r="L202" s="68"/>
      <c r="M202" s="68"/>
    </row>
    <row r="203" spans="6:13">
      <c r="F203" s="68"/>
      <c r="L203" s="68"/>
      <c r="M203" s="68"/>
    </row>
    <row r="204" spans="6:13">
      <c r="F204" s="68"/>
      <c r="L204" s="68"/>
      <c r="M204" s="68"/>
    </row>
    <row r="205" spans="6:13">
      <c r="F205" s="68"/>
      <c r="L205" s="68"/>
      <c r="M205" s="68"/>
    </row>
    <row r="206" spans="6:13">
      <c r="F206" s="68"/>
      <c r="L206" s="68"/>
      <c r="M206" s="68"/>
    </row>
    <row r="207" spans="6:13">
      <c r="F207" s="68"/>
      <c r="L207" s="68"/>
      <c r="M207" s="68"/>
    </row>
    <row r="208" spans="6:13">
      <c r="F208" s="68"/>
      <c r="L208" s="68"/>
      <c r="M208" s="68"/>
    </row>
    <row r="209" spans="6:13">
      <c r="F209" s="68"/>
      <c r="L209" s="68"/>
      <c r="M209" s="68"/>
    </row>
    <row r="210" spans="6:13">
      <c r="F210" s="68"/>
      <c r="L210" s="68"/>
      <c r="M210" s="68"/>
    </row>
    <row r="211" spans="6:13">
      <c r="F211" s="68"/>
      <c r="L211" s="68"/>
      <c r="M211" s="68"/>
    </row>
    <row r="212" spans="6:13">
      <c r="F212" s="68"/>
      <c r="L212" s="68"/>
      <c r="M212" s="68"/>
    </row>
    <row r="213" spans="6:13">
      <c r="F213" s="68"/>
      <c r="L213" s="68"/>
      <c r="M213" s="68"/>
    </row>
    <row r="214" spans="6:13">
      <c r="F214" s="68"/>
      <c r="L214" s="68"/>
      <c r="M214" s="68"/>
    </row>
    <row r="215" spans="6:13">
      <c r="F215" s="68"/>
      <c r="L215" s="68"/>
      <c r="M215" s="68"/>
    </row>
    <row r="216" spans="6:13">
      <c r="F216" s="68"/>
      <c r="L216" s="68"/>
      <c r="M216" s="68"/>
    </row>
    <row r="217" spans="6:13">
      <c r="F217" s="68"/>
      <c r="L217" s="68"/>
      <c r="M217" s="68"/>
    </row>
    <row r="218" spans="6:13">
      <c r="F218" s="68"/>
      <c r="L218" s="68"/>
      <c r="M218" s="68"/>
    </row>
    <row r="219" spans="6:13">
      <c r="F219" s="68"/>
      <c r="L219" s="68"/>
      <c r="M219" s="68"/>
    </row>
    <row r="220" spans="6:13">
      <c r="F220" s="68"/>
      <c r="L220" s="68"/>
      <c r="M220" s="68"/>
    </row>
    <row r="221" spans="6:13">
      <c r="F221" s="68"/>
      <c r="L221" s="68"/>
      <c r="M221" s="68"/>
    </row>
    <row r="222" spans="6:13">
      <c r="F222" s="68"/>
      <c r="L222" s="68"/>
      <c r="M222" s="68"/>
    </row>
    <row r="223" spans="6:13">
      <c r="F223" s="68"/>
      <c r="L223" s="68"/>
      <c r="M223" s="68"/>
    </row>
    <row r="224" spans="6:13">
      <c r="F224" s="68"/>
      <c r="L224" s="68"/>
      <c r="M224" s="68"/>
    </row>
    <row r="225" spans="6:13">
      <c r="F225" s="68"/>
      <c r="L225" s="68"/>
      <c r="M225" s="68"/>
    </row>
    <row r="226" spans="6:13">
      <c r="F226" s="68"/>
      <c r="L226" s="68"/>
      <c r="M226" s="68"/>
    </row>
    <row r="227" spans="6:13">
      <c r="F227" s="68"/>
      <c r="L227" s="68"/>
      <c r="M227" s="68"/>
    </row>
    <row r="228" spans="6:13">
      <c r="F228" s="68"/>
      <c r="L228" s="68"/>
      <c r="M228" s="68"/>
    </row>
    <row r="229" spans="6:13">
      <c r="F229" s="68"/>
      <c r="L229" s="68"/>
      <c r="M229" s="68"/>
    </row>
    <row r="230" spans="6:13">
      <c r="F230" s="68"/>
      <c r="L230" s="68"/>
      <c r="M230" s="68"/>
    </row>
    <row r="231" spans="6:13">
      <c r="F231" s="68"/>
      <c r="L231" s="68"/>
      <c r="M231" s="68"/>
    </row>
    <row r="232" spans="6:13">
      <c r="F232" s="68"/>
      <c r="L232" s="68"/>
      <c r="M232" s="68"/>
    </row>
    <row r="233" spans="6:13">
      <c r="F233" s="68"/>
      <c r="L233" s="68"/>
      <c r="M233" s="68"/>
    </row>
    <row r="234" spans="6:13">
      <c r="F234" s="68"/>
      <c r="L234" s="68"/>
      <c r="M234" s="68"/>
    </row>
    <row r="235" spans="6:13">
      <c r="F235" s="68"/>
      <c r="L235" s="68"/>
      <c r="M235" s="68"/>
    </row>
    <row r="236" spans="6:13">
      <c r="F236" s="68"/>
      <c r="L236" s="68"/>
      <c r="M236" s="68"/>
    </row>
    <row r="237" spans="6:13">
      <c r="F237" s="68"/>
      <c r="L237" s="68"/>
      <c r="M237" s="68"/>
    </row>
    <row r="238" spans="6:13">
      <c r="F238" s="68"/>
      <c r="L238" s="68"/>
      <c r="M238" s="68"/>
    </row>
    <row r="239" spans="6:13">
      <c r="F239" s="68"/>
      <c r="L239" s="68"/>
      <c r="M239" s="68"/>
    </row>
    <row r="240" spans="6:13">
      <c r="F240" s="68"/>
      <c r="L240" s="68"/>
      <c r="M240" s="68"/>
    </row>
    <row r="241" spans="6:13">
      <c r="F241" s="68"/>
      <c r="L241" s="68"/>
      <c r="M241" s="68"/>
    </row>
    <row r="242" spans="6:13">
      <c r="F242" s="68"/>
      <c r="L242" s="68"/>
      <c r="M242" s="68"/>
    </row>
    <row r="243" spans="6:13">
      <c r="F243" s="68"/>
      <c r="L243" s="68"/>
      <c r="M243" s="68"/>
    </row>
    <row r="244" spans="6:13">
      <c r="F244" s="68"/>
      <c r="L244" s="68"/>
      <c r="M244" s="68"/>
    </row>
    <row r="245" spans="6:13">
      <c r="F245" s="68"/>
      <c r="L245" s="68"/>
      <c r="M245" s="68"/>
    </row>
    <row r="246" spans="6:13">
      <c r="F246" s="68"/>
      <c r="L246" s="68"/>
      <c r="M246" s="68"/>
    </row>
    <row r="247" spans="6:13">
      <c r="F247" s="68"/>
      <c r="L247" s="68"/>
      <c r="M247" s="68"/>
    </row>
    <row r="248" spans="6:13">
      <c r="F248" s="68"/>
      <c r="L248" s="68"/>
      <c r="M248" s="68"/>
    </row>
    <row r="249" spans="6:13">
      <c r="F249" s="68"/>
      <c r="L249" s="68"/>
      <c r="M249" s="68"/>
    </row>
    <row r="250" spans="6:13">
      <c r="F250" s="68"/>
      <c r="L250" s="68"/>
      <c r="M250" s="68"/>
    </row>
    <row r="251" spans="6:13">
      <c r="F251" s="68"/>
      <c r="L251" s="68"/>
      <c r="M251" s="68"/>
    </row>
    <row r="252" spans="6:13">
      <c r="F252" s="68"/>
      <c r="L252" s="68"/>
      <c r="M252" s="68"/>
    </row>
    <row r="253" spans="6:13">
      <c r="F253" s="68"/>
      <c r="L253" s="68"/>
      <c r="M253" s="68"/>
    </row>
    <row r="254" spans="6:13">
      <c r="F254" s="68"/>
      <c r="L254" s="68"/>
      <c r="M254" s="68"/>
    </row>
    <row r="255" spans="6:13">
      <c r="F255" s="68"/>
      <c r="L255" s="68"/>
      <c r="M255" s="68"/>
    </row>
    <row r="256" spans="6:13">
      <c r="F256" s="68"/>
      <c r="L256" s="68"/>
      <c r="M256" s="68"/>
    </row>
    <row r="257" spans="6:13">
      <c r="F257" s="68"/>
      <c r="L257" s="68"/>
      <c r="M257" s="68"/>
    </row>
    <row r="258" spans="6:13">
      <c r="F258" s="68"/>
      <c r="L258" s="68"/>
      <c r="M258" s="68"/>
    </row>
    <row r="259" spans="6:13">
      <c r="F259" s="68"/>
      <c r="L259" s="68"/>
      <c r="M259" s="68"/>
    </row>
    <row r="260" spans="6:13">
      <c r="F260" s="68"/>
      <c r="L260" s="68"/>
      <c r="M260" s="68"/>
    </row>
    <row r="261" spans="6:13">
      <c r="F261" s="68"/>
      <c r="L261" s="68"/>
      <c r="M261" s="68"/>
    </row>
    <row r="262" spans="6:13">
      <c r="F262" s="68"/>
      <c r="L262" s="68"/>
      <c r="M262" s="68"/>
    </row>
    <row r="263" spans="6:13">
      <c r="F263" s="68"/>
      <c r="L263" s="68"/>
      <c r="M263" s="68"/>
    </row>
    <row r="264" spans="6:13">
      <c r="F264" s="68"/>
      <c r="L264" s="68"/>
      <c r="M264" s="68"/>
    </row>
    <row r="265" spans="6:13">
      <c r="F265" s="68"/>
      <c r="L265" s="68"/>
      <c r="M265" s="68"/>
    </row>
    <row r="266" spans="6:13">
      <c r="F266" s="68"/>
      <c r="L266" s="68"/>
      <c r="M266" s="68"/>
    </row>
    <row r="267" spans="6:13">
      <c r="F267" s="68"/>
      <c r="L267" s="68"/>
      <c r="M267" s="68"/>
    </row>
    <row r="268" spans="6:13">
      <c r="F268" s="68"/>
      <c r="L268" s="68"/>
      <c r="M268" s="68"/>
    </row>
    <row r="269" spans="6:13">
      <c r="F269" s="68"/>
      <c r="L269" s="68"/>
      <c r="M269" s="68"/>
    </row>
    <row r="270" spans="6:13">
      <c r="F270" s="68"/>
      <c r="L270" s="68"/>
      <c r="M270" s="68"/>
    </row>
    <row r="271" spans="6:13">
      <c r="F271" s="68"/>
      <c r="L271" s="68"/>
      <c r="M271" s="68"/>
    </row>
    <row r="272" spans="6:13">
      <c r="F272" s="68"/>
      <c r="L272" s="68"/>
      <c r="M272" s="68"/>
    </row>
    <row r="273" spans="6:13">
      <c r="F273" s="68"/>
      <c r="L273" s="68"/>
      <c r="M273" s="68"/>
    </row>
    <row r="274" spans="6:13">
      <c r="F274" s="68"/>
      <c r="L274" s="68"/>
      <c r="M274" s="68"/>
    </row>
    <row r="275" spans="6:13">
      <c r="F275" s="68"/>
      <c r="L275" s="68"/>
      <c r="M275" s="68"/>
    </row>
    <row r="276" spans="6:13">
      <c r="F276" s="68"/>
      <c r="L276" s="68"/>
      <c r="M276" s="68"/>
    </row>
    <row r="277" spans="6:13">
      <c r="F277" s="68"/>
      <c r="L277" s="68"/>
      <c r="M277" s="68"/>
    </row>
    <row r="278" spans="6:13">
      <c r="F278" s="68"/>
      <c r="L278" s="68"/>
      <c r="M278" s="68"/>
    </row>
    <row r="279" spans="6:13">
      <c r="F279" s="68"/>
      <c r="L279" s="68"/>
      <c r="M279" s="68"/>
    </row>
    <row r="280" spans="6:13">
      <c r="F280" s="68"/>
      <c r="L280" s="68"/>
      <c r="M280" s="68"/>
    </row>
    <row r="281" spans="6:13">
      <c r="F281" s="68"/>
      <c r="L281" s="68"/>
      <c r="M281" s="68"/>
    </row>
    <row r="282" spans="6:13">
      <c r="F282" s="68"/>
      <c r="L282" s="68"/>
      <c r="M282" s="68"/>
    </row>
    <row r="283" spans="6:13">
      <c r="F283" s="68"/>
      <c r="L283" s="68"/>
      <c r="M283" s="68"/>
    </row>
    <row r="284" spans="6:13">
      <c r="F284" s="68"/>
      <c r="L284" s="68"/>
      <c r="M284" s="68"/>
    </row>
    <row r="285" spans="6:13">
      <c r="F285" s="68"/>
      <c r="L285" s="68"/>
      <c r="M285" s="68"/>
    </row>
    <row r="286" spans="6:13">
      <c r="F286" s="68"/>
      <c r="L286" s="68"/>
      <c r="M286" s="68"/>
    </row>
    <row r="287" spans="6:13">
      <c r="F287" s="68"/>
      <c r="L287" s="68"/>
      <c r="M287" s="68"/>
    </row>
    <row r="288" spans="6:13">
      <c r="F288" s="68"/>
      <c r="L288" s="68"/>
      <c r="M288" s="68"/>
    </row>
    <row r="289" spans="6:13">
      <c r="F289" s="68"/>
      <c r="L289" s="68"/>
      <c r="M289" s="68"/>
    </row>
    <row r="290" spans="6:13">
      <c r="F290" s="68"/>
      <c r="L290" s="68"/>
      <c r="M290" s="68"/>
    </row>
    <row r="291" spans="6:13">
      <c r="F291" s="68"/>
      <c r="L291" s="68"/>
      <c r="M291" s="68"/>
    </row>
    <row r="292" spans="6:13">
      <c r="F292" s="68"/>
      <c r="L292" s="68"/>
      <c r="M292" s="68"/>
    </row>
    <row r="293" spans="6:13">
      <c r="F293" s="68"/>
      <c r="L293" s="68"/>
      <c r="M293" s="68"/>
    </row>
    <row r="294" spans="6:13">
      <c r="F294" s="68"/>
      <c r="L294" s="68"/>
      <c r="M294" s="68"/>
    </row>
    <row r="295" spans="6:13">
      <c r="F295" s="68"/>
      <c r="L295" s="68"/>
      <c r="M295" s="68"/>
    </row>
    <row r="296" spans="6:13">
      <c r="F296" s="68"/>
      <c r="L296" s="68"/>
      <c r="M296" s="68"/>
    </row>
    <row r="297" spans="6:13">
      <c r="F297" s="68"/>
      <c r="L297" s="68"/>
      <c r="M297" s="68"/>
    </row>
    <row r="298" spans="6:13">
      <c r="F298" s="68"/>
      <c r="L298" s="68"/>
      <c r="M298" s="68"/>
    </row>
    <row r="299" spans="6:13">
      <c r="F299" s="68"/>
      <c r="L299" s="68"/>
      <c r="M299" s="68"/>
    </row>
    <row r="300" spans="6:13">
      <c r="F300" s="68"/>
      <c r="L300" s="68"/>
      <c r="M300" s="68"/>
    </row>
    <row r="301" spans="6:13">
      <c r="F301" s="68"/>
      <c r="L301" s="68"/>
      <c r="M301" s="68"/>
    </row>
    <row r="302" spans="6:13">
      <c r="F302" s="68"/>
      <c r="L302" s="68"/>
      <c r="M302" s="68"/>
    </row>
    <row r="303" spans="6:13">
      <c r="F303" s="68"/>
      <c r="L303" s="68"/>
      <c r="M303" s="68"/>
    </row>
    <row r="304" spans="6:13">
      <c r="F304" s="68"/>
      <c r="L304" s="68"/>
      <c r="M304" s="68"/>
    </row>
    <row r="305" spans="6:13">
      <c r="F305" s="68"/>
      <c r="L305" s="68"/>
      <c r="M305" s="68"/>
    </row>
    <row r="306" spans="6:13">
      <c r="F306" s="68"/>
      <c r="L306" s="68"/>
      <c r="M306" s="68"/>
    </row>
    <row r="307" spans="6:13">
      <c r="F307" s="68"/>
      <c r="L307" s="68"/>
      <c r="M307" s="68"/>
    </row>
    <row r="308" spans="6:13">
      <c r="F308" s="68"/>
      <c r="L308" s="68"/>
      <c r="M308" s="68"/>
    </row>
    <row r="309" spans="6:13">
      <c r="F309" s="68"/>
      <c r="L309" s="68"/>
      <c r="M309" s="68"/>
    </row>
    <row r="310" spans="6:13">
      <c r="F310" s="68"/>
      <c r="L310" s="68"/>
      <c r="M310" s="68"/>
    </row>
    <row r="311" spans="6:13">
      <c r="F311" s="68"/>
      <c r="L311" s="68"/>
      <c r="M311" s="68"/>
    </row>
    <row r="312" spans="6:13">
      <c r="F312" s="68"/>
      <c r="L312" s="68"/>
      <c r="M312" s="68"/>
    </row>
    <row r="313" spans="6:13">
      <c r="F313" s="68"/>
      <c r="L313" s="68"/>
      <c r="M313" s="68"/>
    </row>
    <row r="314" spans="6:13">
      <c r="F314" s="68"/>
      <c r="L314" s="68"/>
      <c r="M314" s="68"/>
    </row>
    <row r="315" spans="6:13">
      <c r="F315" s="68"/>
      <c r="L315" s="68"/>
      <c r="M315" s="68"/>
    </row>
    <row r="316" spans="6:13">
      <c r="F316" s="68"/>
      <c r="L316" s="68"/>
      <c r="M316" s="68"/>
    </row>
    <row r="317" spans="6:13">
      <c r="F317" s="68"/>
      <c r="L317" s="68"/>
      <c r="M317" s="68"/>
    </row>
    <row r="318" spans="6:13">
      <c r="F318" s="68"/>
      <c r="L318" s="68"/>
      <c r="M318" s="68"/>
    </row>
    <row r="319" spans="6:13">
      <c r="F319" s="68"/>
      <c r="L319" s="68"/>
      <c r="M319" s="68"/>
    </row>
    <row r="320" spans="6:13">
      <c r="F320" s="68"/>
      <c r="L320" s="68"/>
      <c r="M320" s="68"/>
    </row>
    <row r="321" spans="6:13">
      <c r="F321" s="68"/>
      <c r="L321" s="68"/>
      <c r="M321" s="68"/>
    </row>
    <row r="322" spans="6:13">
      <c r="F322" s="68"/>
      <c r="L322" s="68"/>
      <c r="M322" s="68"/>
    </row>
    <row r="323" spans="6:13">
      <c r="F323" s="68"/>
      <c r="L323" s="68"/>
      <c r="M323" s="68"/>
    </row>
    <row r="324" spans="6:13">
      <c r="F324" s="68"/>
      <c r="L324" s="68"/>
      <c r="M324" s="68"/>
    </row>
    <row r="325" spans="6:13">
      <c r="F325" s="68"/>
      <c r="L325" s="68"/>
      <c r="M325" s="68"/>
    </row>
    <row r="326" spans="6:13">
      <c r="F326" s="68"/>
      <c r="L326" s="68"/>
      <c r="M326" s="68"/>
    </row>
    <row r="327" spans="6:13">
      <c r="F327" s="68"/>
      <c r="L327" s="68"/>
      <c r="M327" s="68"/>
    </row>
    <row r="328" spans="6:13">
      <c r="F328" s="68"/>
      <c r="L328" s="68"/>
      <c r="M328" s="68"/>
    </row>
    <row r="329" spans="6:13">
      <c r="F329" s="68"/>
      <c r="L329" s="68"/>
      <c r="M329" s="68"/>
    </row>
    <row r="330" spans="6:13">
      <c r="F330" s="68"/>
      <c r="L330" s="68"/>
      <c r="M330" s="68"/>
    </row>
    <row r="331" spans="6:13">
      <c r="F331" s="68"/>
      <c r="L331" s="68"/>
      <c r="M331" s="68"/>
    </row>
    <row r="332" spans="6:13">
      <c r="F332" s="68"/>
      <c r="L332" s="68"/>
      <c r="M332" s="68"/>
    </row>
    <row r="333" spans="6:13">
      <c r="F333" s="68"/>
      <c r="L333" s="68"/>
      <c r="M333" s="68"/>
    </row>
    <row r="334" spans="6:13">
      <c r="F334" s="68"/>
      <c r="L334" s="68"/>
      <c r="M334" s="68"/>
    </row>
    <row r="335" spans="6:13">
      <c r="F335" s="68"/>
      <c r="L335" s="68"/>
      <c r="M335" s="68"/>
    </row>
    <row r="336" spans="6:13">
      <c r="F336" s="68"/>
      <c r="L336" s="68"/>
      <c r="M336" s="68"/>
    </row>
    <row r="337" spans="6:13">
      <c r="F337" s="68"/>
      <c r="L337" s="68"/>
      <c r="M337" s="68"/>
    </row>
    <row r="338" spans="6:13">
      <c r="F338" s="68"/>
      <c r="L338" s="68"/>
      <c r="M338" s="68"/>
    </row>
    <row r="339" spans="6:13">
      <c r="F339" s="68"/>
      <c r="L339" s="68"/>
      <c r="M339" s="68"/>
    </row>
    <row r="340" spans="6:13">
      <c r="F340" s="68"/>
      <c r="L340" s="68"/>
      <c r="M340" s="68"/>
    </row>
    <row r="341" spans="6:13">
      <c r="F341" s="68"/>
      <c r="L341" s="68"/>
      <c r="M341" s="68"/>
    </row>
    <row r="342" spans="6:13">
      <c r="F342" s="68"/>
      <c r="L342" s="68"/>
      <c r="M342" s="68"/>
    </row>
    <row r="343" spans="6:13">
      <c r="F343" s="68"/>
      <c r="L343" s="68"/>
      <c r="M343" s="68"/>
    </row>
    <row r="344" spans="6:13">
      <c r="F344" s="68"/>
      <c r="L344" s="68"/>
      <c r="M344" s="68"/>
    </row>
    <row r="345" spans="6:13">
      <c r="F345" s="68"/>
      <c r="L345" s="68"/>
      <c r="M345" s="68"/>
    </row>
    <row r="346" spans="6:13">
      <c r="F346" s="68"/>
      <c r="L346" s="68"/>
      <c r="M346" s="68"/>
    </row>
    <row r="347" spans="6:13">
      <c r="F347" s="68"/>
      <c r="L347" s="68"/>
      <c r="M347" s="68"/>
    </row>
    <row r="348" spans="6:13">
      <c r="F348" s="68"/>
      <c r="L348" s="68"/>
      <c r="M348" s="68"/>
    </row>
    <row r="349" spans="6:13">
      <c r="F349" s="68"/>
      <c r="L349" s="68"/>
      <c r="M349" s="68"/>
    </row>
    <row r="350" spans="6:13">
      <c r="F350" s="68"/>
      <c r="L350" s="68"/>
      <c r="M350" s="68"/>
    </row>
    <row r="351" spans="6:13">
      <c r="F351" s="68"/>
      <c r="L351" s="68"/>
      <c r="M351" s="68"/>
    </row>
    <row r="352" spans="6:13">
      <c r="F352" s="68"/>
      <c r="L352" s="68"/>
      <c r="M352" s="68"/>
    </row>
    <row r="353" spans="6:13">
      <c r="F353" s="68"/>
      <c r="L353" s="68"/>
      <c r="M353" s="68"/>
    </row>
    <row r="354" spans="6:13">
      <c r="F354" s="68"/>
      <c r="L354" s="68"/>
      <c r="M354" s="68"/>
    </row>
    <row r="355" spans="6:13">
      <c r="F355" s="68"/>
      <c r="L355" s="68"/>
      <c r="M355" s="68"/>
    </row>
    <row r="356" spans="6:13">
      <c r="F356" s="68"/>
      <c r="L356" s="68"/>
      <c r="M356" s="68"/>
    </row>
    <row r="357" spans="6:13">
      <c r="F357" s="68"/>
      <c r="L357" s="68"/>
      <c r="M357" s="68"/>
    </row>
    <row r="358" spans="6:13">
      <c r="F358" s="68"/>
      <c r="L358" s="68"/>
      <c r="M358" s="68"/>
    </row>
    <row r="359" spans="6:13">
      <c r="F359" s="68"/>
      <c r="L359" s="68"/>
      <c r="M359" s="68"/>
    </row>
    <row r="360" spans="6:13">
      <c r="F360" s="68"/>
      <c r="L360" s="68"/>
      <c r="M360" s="68"/>
    </row>
    <row r="361" spans="6:13">
      <c r="F361" s="68"/>
      <c r="L361" s="68"/>
      <c r="M361" s="68"/>
    </row>
    <row r="362" spans="6:13">
      <c r="F362" s="68"/>
      <c r="L362" s="68"/>
      <c r="M362" s="68"/>
    </row>
    <row r="363" spans="6:13">
      <c r="F363" s="68"/>
      <c r="L363" s="68"/>
      <c r="M363" s="68"/>
    </row>
    <row r="364" spans="6:13">
      <c r="F364" s="68"/>
      <c r="L364" s="68"/>
      <c r="M364" s="68"/>
    </row>
    <row r="365" spans="6:13">
      <c r="F365" s="68"/>
      <c r="L365" s="68"/>
      <c r="M365" s="68"/>
    </row>
    <row r="366" spans="6:13">
      <c r="F366" s="68"/>
      <c r="L366" s="68"/>
      <c r="M366" s="68"/>
    </row>
    <row r="367" spans="6:13">
      <c r="F367" s="68"/>
      <c r="L367" s="68"/>
      <c r="M367" s="68"/>
    </row>
    <row r="368" spans="6:13">
      <c r="F368" s="68"/>
      <c r="L368" s="68"/>
      <c r="M368" s="68"/>
    </row>
    <row r="369" spans="6:13">
      <c r="F369" s="68"/>
      <c r="L369" s="68"/>
      <c r="M369" s="68"/>
    </row>
    <row r="370" spans="6:13">
      <c r="F370" s="68"/>
      <c r="L370" s="68"/>
      <c r="M370" s="68"/>
    </row>
    <row r="371" spans="6:13">
      <c r="F371" s="68"/>
      <c r="L371" s="68"/>
      <c r="M371" s="68"/>
    </row>
    <row r="372" spans="6:13">
      <c r="F372" s="68"/>
      <c r="L372" s="68"/>
      <c r="M372" s="68"/>
    </row>
    <row r="373" spans="6:13">
      <c r="F373" s="68"/>
      <c r="L373" s="68"/>
      <c r="M373" s="68"/>
    </row>
    <row r="374" spans="6:13">
      <c r="F374" s="68"/>
      <c r="L374" s="68"/>
      <c r="M374" s="68"/>
    </row>
    <row r="375" spans="6:13">
      <c r="F375" s="68"/>
      <c r="L375" s="68"/>
      <c r="M375" s="68"/>
    </row>
    <row r="376" spans="6:13">
      <c r="F376" s="68"/>
      <c r="L376" s="68"/>
      <c r="M376" s="68"/>
    </row>
    <row r="377" spans="6:13">
      <c r="F377" s="68"/>
      <c r="L377" s="68"/>
      <c r="M377" s="68"/>
    </row>
    <row r="378" spans="6:13">
      <c r="F378" s="68"/>
      <c r="L378" s="68"/>
      <c r="M378" s="68"/>
    </row>
    <row r="379" spans="6:13">
      <c r="F379" s="68"/>
      <c r="L379" s="68"/>
      <c r="M379" s="68"/>
    </row>
    <row r="380" spans="6:13">
      <c r="F380" s="68"/>
      <c r="L380" s="68"/>
      <c r="M380" s="68"/>
    </row>
    <row r="381" spans="6:13">
      <c r="F381" s="68"/>
      <c r="L381" s="68"/>
      <c r="M381" s="68"/>
    </row>
    <row r="382" spans="6:13">
      <c r="F382" s="68"/>
      <c r="L382" s="68"/>
      <c r="M382" s="68"/>
    </row>
    <row r="383" spans="6:13">
      <c r="F383" s="68"/>
      <c r="L383" s="68"/>
      <c r="M383" s="68"/>
    </row>
    <row r="384" spans="6:13">
      <c r="F384" s="68"/>
      <c r="L384" s="68"/>
      <c r="M384" s="68"/>
    </row>
    <row r="385" spans="6:13">
      <c r="F385" s="68"/>
      <c r="L385" s="68"/>
      <c r="M385" s="68"/>
    </row>
    <row r="386" spans="6:13">
      <c r="F386" s="68"/>
      <c r="L386" s="68"/>
      <c r="M386" s="68"/>
    </row>
    <row r="387" spans="6:13">
      <c r="F387" s="68"/>
      <c r="L387" s="68"/>
      <c r="M387" s="68"/>
    </row>
    <row r="388" spans="6:13">
      <c r="F388" s="68"/>
      <c r="L388" s="68"/>
      <c r="M388" s="68"/>
    </row>
    <row r="389" spans="6:13">
      <c r="F389" s="68"/>
      <c r="L389" s="68"/>
      <c r="M389" s="68"/>
    </row>
    <row r="390" spans="6:13">
      <c r="F390" s="68"/>
      <c r="L390" s="68"/>
      <c r="M390" s="68"/>
    </row>
    <row r="391" spans="6:13">
      <c r="F391" s="68"/>
      <c r="L391" s="68"/>
      <c r="M391" s="68"/>
    </row>
    <row r="392" spans="6:13">
      <c r="F392" s="68"/>
      <c r="L392" s="68"/>
      <c r="M392" s="68"/>
    </row>
    <row r="393" spans="6:13">
      <c r="F393" s="68"/>
      <c r="L393" s="68"/>
      <c r="M393" s="68"/>
    </row>
    <row r="394" spans="6:13">
      <c r="F394" s="68"/>
      <c r="L394" s="68"/>
      <c r="M394" s="68"/>
    </row>
    <row r="395" spans="6:13">
      <c r="F395" s="68"/>
      <c r="L395" s="68"/>
      <c r="M395" s="68"/>
    </row>
    <row r="396" spans="6:13">
      <c r="F396" s="68"/>
      <c r="L396" s="68"/>
      <c r="M396" s="68"/>
    </row>
    <row r="397" spans="6:13">
      <c r="F397" s="68"/>
      <c r="L397" s="68"/>
      <c r="M397" s="68"/>
    </row>
    <row r="398" spans="6:13">
      <c r="F398" s="68"/>
      <c r="L398" s="68"/>
      <c r="M398" s="68"/>
    </row>
    <row r="399" spans="6:13">
      <c r="F399" s="68"/>
      <c r="L399" s="68"/>
      <c r="M399" s="68"/>
    </row>
    <row r="400" spans="6:13">
      <c r="F400" s="68"/>
      <c r="L400" s="68"/>
      <c r="M400" s="68"/>
    </row>
    <row r="401" spans="6:13">
      <c r="F401" s="68"/>
      <c r="L401" s="68"/>
      <c r="M401" s="68"/>
    </row>
    <row r="402" spans="6:13">
      <c r="F402" s="68"/>
      <c r="L402" s="68"/>
      <c r="M402" s="68"/>
    </row>
    <row r="403" spans="6:13">
      <c r="F403" s="68"/>
      <c r="L403" s="68"/>
      <c r="M403" s="68"/>
    </row>
    <row r="404" spans="6:13">
      <c r="F404" s="68"/>
      <c r="L404" s="68"/>
      <c r="M404" s="68"/>
    </row>
    <row r="405" spans="6:13">
      <c r="F405" s="68"/>
      <c r="L405" s="68"/>
      <c r="M405" s="68"/>
    </row>
    <row r="406" spans="6:13">
      <c r="F406" s="68"/>
      <c r="L406" s="68"/>
      <c r="M406" s="68"/>
    </row>
    <row r="407" spans="6:13">
      <c r="F407" s="68"/>
      <c r="L407" s="68"/>
      <c r="M407" s="68"/>
    </row>
    <row r="408" spans="6:13">
      <c r="F408" s="68"/>
      <c r="L408" s="68"/>
      <c r="M408" s="68"/>
    </row>
    <row r="409" spans="6:13">
      <c r="F409" s="68"/>
      <c r="L409" s="68"/>
      <c r="M409" s="68"/>
    </row>
    <row r="410" spans="6:13">
      <c r="F410" s="68"/>
      <c r="L410" s="68"/>
      <c r="M410" s="68"/>
    </row>
    <row r="411" spans="6:13">
      <c r="F411" s="68"/>
      <c r="L411" s="68"/>
      <c r="M411" s="68"/>
    </row>
    <row r="412" spans="6:13">
      <c r="F412" s="68"/>
      <c r="L412" s="68"/>
      <c r="M412" s="68"/>
    </row>
    <row r="413" spans="6:13">
      <c r="F413" s="68"/>
      <c r="L413" s="68"/>
      <c r="M413" s="68"/>
    </row>
    <row r="414" spans="6:13">
      <c r="F414" s="68"/>
      <c r="L414" s="68"/>
      <c r="M414" s="68"/>
    </row>
    <row r="415" spans="6:13">
      <c r="F415" s="68"/>
      <c r="L415" s="68"/>
      <c r="M415" s="68"/>
    </row>
    <row r="416" spans="6:13">
      <c r="F416" s="68"/>
      <c r="L416" s="68"/>
      <c r="M416" s="68"/>
    </row>
    <row r="417" spans="6:13">
      <c r="F417" s="68"/>
      <c r="L417" s="68"/>
      <c r="M417" s="68"/>
    </row>
    <row r="418" spans="6:13">
      <c r="F418" s="68"/>
      <c r="L418" s="68"/>
      <c r="M418" s="68"/>
    </row>
    <row r="419" spans="6:13">
      <c r="F419" s="68"/>
      <c r="L419" s="68"/>
      <c r="M419" s="68"/>
    </row>
    <row r="420" spans="6:13">
      <c r="F420" s="68"/>
      <c r="L420" s="68"/>
      <c r="M420" s="68"/>
    </row>
    <row r="421" spans="6:13">
      <c r="F421" s="68"/>
      <c r="L421" s="68"/>
      <c r="M421" s="68"/>
    </row>
    <row r="422" spans="6:13">
      <c r="F422" s="68"/>
      <c r="L422" s="68"/>
      <c r="M422" s="68"/>
    </row>
    <row r="423" spans="6:13">
      <c r="F423" s="68"/>
      <c r="L423" s="68"/>
      <c r="M423" s="68"/>
    </row>
    <row r="424" spans="6:13">
      <c r="F424" s="68"/>
      <c r="L424" s="68"/>
      <c r="M424" s="68"/>
    </row>
    <row r="425" spans="6:13">
      <c r="F425" s="68"/>
      <c r="L425" s="68"/>
      <c r="M425" s="68"/>
    </row>
    <row r="426" spans="6:13">
      <c r="F426" s="68"/>
      <c r="L426" s="68"/>
      <c r="M426" s="68"/>
    </row>
    <row r="427" spans="6:13">
      <c r="F427" s="68"/>
      <c r="L427" s="68"/>
      <c r="M427" s="68"/>
    </row>
    <row r="428" spans="6:13">
      <c r="F428" s="68"/>
      <c r="L428" s="68"/>
      <c r="M428" s="68"/>
    </row>
    <row r="429" spans="6:13">
      <c r="F429" s="68"/>
      <c r="L429" s="68"/>
      <c r="M429" s="68"/>
    </row>
    <row r="430" spans="6:13">
      <c r="F430" s="68"/>
      <c r="L430" s="68"/>
      <c r="M430" s="68"/>
    </row>
    <row r="431" spans="6:13">
      <c r="F431" s="68"/>
      <c r="L431" s="68"/>
      <c r="M431" s="68"/>
    </row>
    <row r="432" spans="6:13">
      <c r="F432" s="68"/>
      <c r="L432" s="68"/>
      <c r="M432" s="68"/>
    </row>
    <row r="433" spans="6:13">
      <c r="F433" s="68"/>
      <c r="L433" s="68"/>
      <c r="M433" s="68"/>
    </row>
    <row r="434" spans="6:13">
      <c r="F434" s="68"/>
      <c r="L434" s="68"/>
      <c r="M434" s="68"/>
    </row>
    <row r="435" spans="6:13">
      <c r="F435" s="68"/>
      <c r="L435" s="68"/>
      <c r="M435" s="68"/>
    </row>
    <row r="436" spans="6:13">
      <c r="F436" s="68"/>
      <c r="L436" s="68"/>
      <c r="M436" s="68"/>
    </row>
    <row r="437" spans="6:13">
      <c r="F437" s="68"/>
      <c r="L437" s="68"/>
      <c r="M437" s="68"/>
    </row>
    <row r="438" spans="6:13">
      <c r="F438" s="68"/>
      <c r="L438" s="68"/>
      <c r="M438" s="68"/>
    </row>
    <row r="439" spans="6:13">
      <c r="F439" s="68"/>
      <c r="L439" s="68"/>
      <c r="M439" s="68"/>
    </row>
    <row r="440" spans="6:13">
      <c r="F440" s="68"/>
      <c r="L440" s="68"/>
      <c r="M440" s="68"/>
    </row>
    <row r="441" spans="6:13">
      <c r="F441" s="68"/>
      <c r="L441" s="68"/>
      <c r="M441" s="68"/>
    </row>
    <row r="442" spans="6:13">
      <c r="F442" s="68"/>
      <c r="L442" s="68"/>
      <c r="M442" s="68"/>
    </row>
    <row r="443" spans="6:13">
      <c r="F443" s="68"/>
      <c r="L443" s="68"/>
      <c r="M443" s="68"/>
    </row>
    <row r="444" spans="6:13">
      <c r="F444" s="68"/>
      <c r="L444" s="68"/>
      <c r="M444" s="68"/>
    </row>
    <row r="445" spans="6:13">
      <c r="F445" s="68"/>
      <c r="L445" s="68"/>
      <c r="M445" s="68"/>
    </row>
    <row r="446" spans="6:13">
      <c r="F446" s="68"/>
      <c r="L446" s="68"/>
      <c r="M446" s="68"/>
    </row>
    <row r="447" spans="6:13">
      <c r="F447" s="68"/>
      <c r="L447" s="68"/>
      <c r="M447" s="68"/>
    </row>
    <row r="448" spans="6:13">
      <c r="F448" s="68"/>
      <c r="L448" s="68"/>
      <c r="M448" s="68"/>
    </row>
    <row r="449" spans="6:13">
      <c r="F449" s="68"/>
      <c r="L449" s="68"/>
      <c r="M449" s="68"/>
    </row>
    <row r="450" spans="6:13">
      <c r="F450" s="68"/>
      <c r="L450" s="68"/>
      <c r="M450" s="68"/>
    </row>
    <row r="451" spans="6:13">
      <c r="F451" s="68"/>
      <c r="L451" s="68"/>
      <c r="M451" s="68"/>
    </row>
    <row r="452" spans="6:13">
      <c r="F452" s="68"/>
      <c r="L452" s="68"/>
      <c r="M452" s="68"/>
    </row>
    <row r="453" spans="6:13">
      <c r="F453" s="68"/>
      <c r="L453" s="68"/>
      <c r="M453" s="68"/>
    </row>
    <row r="454" spans="6:13">
      <c r="F454" s="68"/>
      <c r="L454" s="68"/>
      <c r="M454" s="68"/>
    </row>
    <row r="455" spans="6:13">
      <c r="F455" s="68"/>
      <c r="L455" s="68"/>
      <c r="M455" s="68"/>
    </row>
    <row r="456" spans="6:13">
      <c r="F456" s="68"/>
      <c r="L456" s="68"/>
      <c r="M456" s="68"/>
    </row>
    <row r="457" spans="6:13">
      <c r="F457" s="68"/>
      <c r="L457" s="68"/>
      <c r="M457" s="68"/>
    </row>
    <row r="458" spans="6:13">
      <c r="F458" s="68"/>
      <c r="L458" s="68"/>
      <c r="M458" s="68"/>
    </row>
    <row r="459" spans="6:13">
      <c r="F459" s="68"/>
      <c r="L459" s="68"/>
      <c r="M459" s="68"/>
    </row>
    <row r="460" spans="6:13">
      <c r="F460" s="68"/>
      <c r="L460" s="68"/>
      <c r="M460" s="68"/>
    </row>
    <row r="461" spans="6:13">
      <c r="F461" s="68"/>
      <c r="L461" s="68"/>
      <c r="M461" s="68"/>
    </row>
    <row r="462" spans="6:13">
      <c r="F462" s="68"/>
      <c r="L462" s="68"/>
      <c r="M462" s="68"/>
    </row>
    <row r="463" spans="6:13">
      <c r="F463" s="68"/>
      <c r="L463" s="68"/>
      <c r="M463" s="68"/>
    </row>
    <row r="464" spans="6:13">
      <c r="F464" s="68"/>
      <c r="L464" s="68"/>
      <c r="M464" s="68"/>
    </row>
    <row r="465" spans="6:13">
      <c r="F465" s="68"/>
      <c r="L465" s="68"/>
      <c r="M465" s="68"/>
    </row>
    <row r="466" spans="6:13">
      <c r="F466" s="68"/>
      <c r="L466" s="68"/>
      <c r="M466" s="68"/>
    </row>
    <row r="467" spans="6:13">
      <c r="F467" s="68"/>
      <c r="L467" s="68"/>
      <c r="M467" s="68"/>
    </row>
    <row r="468" spans="6:13">
      <c r="F468" s="68"/>
      <c r="L468" s="68"/>
      <c r="M468" s="68"/>
    </row>
    <row r="469" spans="6:13">
      <c r="F469" s="68"/>
      <c r="L469" s="68"/>
      <c r="M469" s="68"/>
    </row>
    <row r="470" spans="6:13">
      <c r="F470" s="68"/>
      <c r="L470" s="68"/>
      <c r="M470" s="68"/>
    </row>
    <row r="471" spans="6:13">
      <c r="F471" s="68"/>
      <c r="L471" s="68"/>
      <c r="M471" s="68"/>
    </row>
    <row r="472" spans="6:13">
      <c r="F472" s="68"/>
      <c r="L472" s="68"/>
      <c r="M472" s="68"/>
    </row>
    <row r="473" spans="6:13">
      <c r="F473" s="68"/>
      <c r="L473" s="68"/>
      <c r="M473" s="68"/>
    </row>
    <row r="474" spans="6:13">
      <c r="F474" s="68"/>
      <c r="L474" s="68"/>
      <c r="M474" s="68"/>
    </row>
    <row r="475" spans="6:13">
      <c r="F475" s="68"/>
      <c r="L475" s="68"/>
      <c r="M475" s="68"/>
    </row>
    <row r="476" spans="6:13">
      <c r="F476" s="68"/>
      <c r="L476" s="68"/>
      <c r="M476" s="68"/>
    </row>
    <row r="477" spans="6:13">
      <c r="F477" s="68"/>
      <c r="L477" s="68"/>
      <c r="M477" s="68"/>
    </row>
    <row r="478" spans="6:13">
      <c r="F478" s="68"/>
      <c r="L478" s="68"/>
      <c r="M478" s="68"/>
    </row>
    <row r="479" spans="6:13">
      <c r="F479" s="68"/>
      <c r="L479" s="68"/>
      <c r="M479" s="68"/>
    </row>
    <row r="480" spans="6:13">
      <c r="F480" s="68"/>
      <c r="L480" s="68"/>
      <c r="M480" s="68"/>
    </row>
    <row r="481" spans="6:13">
      <c r="F481" s="68"/>
      <c r="L481" s="68"/>
      <c r="M481" s="68"/>
    </row>
    <row r="482" spans="6:13">
      <c r="F482" s="68"/>
      <c r="L482" s="68"/>
      <c r="M482" s="68"/>
    </row>
    <row r="483" spans="6:13">
      <c r="F483" s="68"/>
      <c r="L483" s="68"/>
      <c r="M483" s="68"/>
    </row>
    <row r="484" spans="6:13">
      <c r="F484" s="68"/>
      <c r="L484" s="68"/>
      <c r="M484" s="68"/>
    </row>
    <row r="485" spans="6:13">
      <c r="F485" s="68"/>
      <c r="L485" s="68"/>
      <c r="M485" s="68"/>
    </row>
    <row r="486" spans="6:13">
      <c r="F486" s="68"/>
      <c r="L486" s="68"/>
      <c r="M486" s="68"/>
    </row>
    <row r="487" spans="6:13">
      <c r="F487" s="68"/>
      <c r="L487" s="68"/>
      <c r="M487" s="68"/>
    </row>
    <row r="488" spans="6:13">
      <c r="F488" s="68"/>
      <c r="L488" s="68"/>
      <c r="M488" s="68"/>
    </row>
    <row r="489" spans="6:13">
      <c r="F489" s="68"/>
      <c r="L489" s="68"/>
      <c r="M489" s="68"/>
    </row>
    <row r="490" spans="6:13">
      <c r="F490" s="68"/>
      <c r="L490" s="68"/>
      <c r="M490" s="68"/>
    </row>
    <row r="491" spans="6:13">
      <c r="F491" s="68"/>
      <c r="L491" s="68"/>
      <c r="M491" s="68"/>
    </row>
    <row r="492" spans="6:13">
      <c r="F492" s="68"/>
      <c r="L492" s="68"/>
      <c r="M492" s="68"/>
    </row>
    <row r="493" spans="6:13">
      <c r="F493" s="68"/>
      <c r="L493" s="68"/>
      <c r="M493" s="68"/>
    </row>
    <row r="494" spans="6:13">
      <c r="F494" s="68"/>
      <c r="L494" s="68"/>
      <c r="M494" s="68"/>
    </row>
    <row r="495" spans="6:13">
      <c r="F495" s="68"/>
      <c r="L495" s="68"/>
      <c r="M495" s="68"/>
    </row>
    <row r="496" spans="6:13">
      <c r="F496" s="68"/>
      <c r="L496" s="68"/>
      <c r="M496" s="68"/>
    </row>
    <row r="497" spans="6:13">
      <c r="F497" s="68"/>
      <c r="L497" s="68"/>
      <c r="M497" s="68"/>
    </row>
    <row r="498" spans="6:13">
      <c r="F498" s="68"/>
      <c r="L498" s="68"/>
      <c r="M498" s="68"/>
    </row>
    <row r="499" spans="6:13">
      <c r="F499" s="68"/>
      <c r="L499" s="68"/>
      <c r="M499" s="68"/>
    </row>
    <row r="500" spans="6:13">
      <c r="F500" s="68"/>
      <c r="L500" s="68"/>
      <c r="M500" s="68"/>
    </row>
    <row r="501" spans="6:13">
      <c r="F501" s="68"/>
      <c r="L501" s="68"/>
      <c r="M501" s="68"/>
    </row>
    <row r="502" spans="6:13">
      <c r="F502" s="68"/>
      <c r="L502" s="68"/>
      <c r="M502" s="68"/>
    </row>
    <row r="503" spans="6:13">
      <c r="F503" s="68"/>
      <c r="L503" s="68"/>
      <c r="M503" s="68"/>
    </row>
    <row r="504" spans="6:13">
      <c r="F504" s="68"/>
      <c r="L504" s="68"/>
      <c r="M504" s="68"/>
    </row>
    <row r="505" spans="6:13">
      <c r="F505" s="68"/>
      <c r="L505" s="68"/>
      <c r="M505" s="68"/>
    </row>
    <row r="506" spans="6:13">
      <c r="F506" s="68"/>
      <c r="L506" s="68"/>
      <c r="M506" s="68"/>
    </row>
    <row r="507" spans="6:13">
      <c r="F507" s="68"/>
      <c r="L507" s="68"/>
      <c r="M507" s="68"/>
    </row>
    <row r="508" spans="6:13">
      <c r="F508" s="68"/>
      <c r="L508" s="68"/>
      <c r="M508" s="68"/>
    </row>
    <row r="509" spans="6:13">
      <c r="F509" s="68"/>
      <c r="L509" s="68"/>
      <c r="M509" s="68"/>
    </row>
    <row r="510" spans="6:13">
      <c r="F510" s="68"/>
      <c r="L510" s="68"/>
      <c r="M510" s="68"/>
    </row>
    <row r="511" spans="6:13">
      <c r="F511" s="68"/>
      <c r="L511" s="68"/>
      <c r="M511" s="68"/>
    </row>
    <row r="512" spans="6:13">
      <c r="F512" s="68"/>
      <c r="L512" s="68"/>
      <c r="M512" s="68"/>
    </row>
    <row r="513" spans="6:13">
      <c r="F513" s="68"/>
      <c r="L513" s="68"/>
      <c r="M513" s="68"/>
    </row>
    <row r="514" spans="6:13">
      <c r="F514" s="68"/>
      <c r="L514" s="68"/>
      <c r="M514" s="68"/>
    </row>
    <row r="515" spans="6:13">
      <c r="F515" s="68"/>
      <c r="L515" s="68"/>
      <c r="M515" s="68"/>
    </row>
    <row r="516" spans="6:13">
      <c r="F516" s="68"/>
      <c r="L516" s="68"/>
      <c r="M516" s="68"/>
    </row>
    <row r="517" spans="6:13">
      <c r="F517" s="68"/>
      <c r="L517" s="68"/>
      <c r="M517" s="68"/>
    </row>
    <row r="518" spans="6:13">
      <c r="F518" s="68"/>
      <c r="L518" s="68"/>
      <c r="M518" s="68"/>
    </row>
    <row r="519" spans="6:13">
      <c r="F519" s="68"/>
      <c r="L519" s="68"/>
      <c r="M519" s="68"/>
    </row>
    <row r="520" spans="6:13">
      <c r="F520" s="68"/>
      <c r="L520" s="68"/>
      <c r="M520" s="68"/>
    </row>
    <row r="521" spans="6:13">
      <c r="F521" s="68"/>
      <c r="L521" s="68"/>
      <c r="M521" s="68"/>
    </row>
    <row r="522" spans="6:13">
      <c r="F522" s="68"/>
      <c r="L522" s="68"/>
      <c r="M522" s="68"/>
    </row>
    <row r="523" spans="6:13">
      <c r="F523" s="68"/>
      <c r="L523" s="68"/>
      <c r="M523" s="68"/>
    </row>
    <row r="524" spans="6:13">
      <c r="F524" s="68"/>
      <c r="L524" s="68"/>
      <c r="M524" s="68"/>
    </row>
    <row r="525" spans="6:13">
      <c r="F525" s="68"/>
      <c r="L525" s="68"/>
      <c r="M525" s="68"/>
    </row>
    <row r="526" spans="6:13">
      <c r="F526" s="68"/>
      <c r="L526" s="68"/>
      <c r="M526" s="68"/>
    </row>
    <row r="527" spans="6:13">
      <c r="F527" s="68"/>
      <c r="L527" s="68"/>
      <c r="M527" s="68"/>
    </row>
    <row r="528" spans="6:13">
      <c r="F528" s="68"/>
      <c r="L528" s="68"/>
      <c r="M528" s="68"/>
    </row>
    <row r="529" spans="6:13">
      <c r="F529" s="68"/>
      <c r="L529" s="68"/>
      <c r="M529" s="68"/>
    </row>
    <row r="530" spans="6:13">
      <c r="F530" s="68"/>
      <c r="L530" s="68"/>
      <c r="M530" s="68"/>
    </row>
    <row r="531" spans="6:13">
      <c r="F531" s="68"/>
      <c r="L531" s="68"/>
      <c r="M531" s="68"/>
    </row>
    <row r="532" spans="6:13">
      <c r="F532" s="68"/>
      <c r="L532" s="68"/>
      <c r="M532" s="68"/>
    </row>
    <row r="533" spans="6:13">
      <c r="F533" s="68"/>
      <c r="L533" s="68"/>
      <c r="M533" s="68"/>
    </row>
    <row r="534" spans="6:13">
      <c r="F534" s="68"/>
      <c r="L534" s="68"/>
      <c r="M534" s="68"/>
    </row>
    <row r="535" spans="6:13">
      <c r="F535" s="68"/>
      <c r="L535" s="68"/>
      <c r="M535" s="68"/>
    </row>
    <row r="536" spans="6:13">
      <c r="F536" s="68"/>
      <c r="L536" s="68"/>
      <c r="M536" s="68"/>
    </row>
    <row r="537" spans="6:13">
      <c r="F537" s="68"/>
      <c r="L537" s="68"/>
      <c r="M537" s="68"/>
    </row>
    <row r="538" spans="6:13">
      <c r="F538" s="68"/>
      <c r="L538" s="68"/>
      <c r="M538" s="68"/>
    </row>
    <row r="539" spans="6:13">
      <c r="F539" s="68"/>
      <c r="L539" s="68"/>
      <c r="M539" s="68"/>
    </row>
    <row r="540" spans="6:13">
      <c r="F540" s="68"/>
      <c r="L540" s="68"/>
      <c r="M540" s="68"/>
    </row>
    <row r="541" spans="6:13">
      <c r="F541" s="68"/>
      <c r="L541" s="68"/>
      <c r="M541" s="68"/>
    </row>
    <row r="542" spans="6:13">
      <c r="F542" s="68"/>
      <c r="L542" s="68"/>
      <c r="M542" s="68"/>
    </row>
    <row r="543" spans="6:13">
      <c r="F543" s="68"/>
      <c r="L543" s="68"/>
      <c r="M543" s="68"/>
    </row>
    <row r="544" spans="6:13">
      <c r="F544" s="68"/>
      <c r="L544" s="68"/>
      <c r="M544" s="68"/>
    </row>
    <row r="545" spans="6:13">
      <c r="F545" s="68"/>
      <c r="L545" s="68"/>
      <c r="M545" s="68"/>
    </row>
    <row r="546" spans="6:13">
      <c r="F546" s="68"/>
      <c r="L546" s="68"/>
      <c r="M546" s="68"/>
    </row>
    <row r="547" spans="6:13">
      <c r="F547" s="68"/>
      <c r="L547" s="68"/>
      <c r="M547" s="68"/>
    </row>
    <row r="548" spans="6:13">
      <c r="F548" s="68"/>
      <c r="L548" s="68"/>
      <c r="M548" s="68"/>
    </row>
    <row r="549" spans="6:13">
      <c r="F549" s="68"/>
      <c r="L549" s="68"/>
      <c r="M549" s="68"/>
    </row>
    <row r="550" spans="6:13">
      <c r="F550" s="68"/>
      <c r="L550" s="68"/>
      <c r="M550" s="68"/>
    </row>
    <row r="551" spans="6:13">
      <c r="F551" s="68"/>
      <c r="L551" s="68"/>
      <c r="M551" s="68"/>
    </row>
    <row r="552" spans="6:13">
      <c r="F552" s="68"/>
      <c r="L552" s="68"/>
      <c r="M552" s="68"/>
    </row>
    <row r="553" spans="6:13">
      <c r="F553" s="68"/>
      <c r="L553" s="68"/>
      <c r="M553" s="68"/>
    </row>
    <row r="554" spans="6:13">
      <c r="F554" s="68"/>
      <c r="L554" s="68"/>
      <c r="M554" s="68"/>
    </row>
    <row r="555" spans="6:13">
      <c r="F555" s="68"/>
      <c r="L555" s="68"/>
      <c r="M555" s="68"/>
    </row>
    <row r="556" spans="6:13">
      <c r="F556" s="68"/>
      <c r="L556" s="68"/>
      <c r="M556" s="68"/>
    </row>
    <row r="557" spans="6:13">
      <c r="F557" s="68"/>
      <c r="L557" s="68"/>
      <c r="M557" s="68"/>
    </row>
    <row r="558" spans="6:13">
      <c r="F558" s="68"/>
      <c r="L558" s="68"/>
      <c r="M558" s="68"/>
    </row>
    <row r="559" spans="6:13">
      <c r="F559" s="68"/>
      <c r="L559" s="68"/>
      <c r="M559" s="68"/>
    </row>
    <row r="560" spans="6:13">
      <c r="F560" s="68"/>
      <c r="L560" s="68"/>
      <c r="M560" s="68"/>
    </row>
    <row r="561" spans="6:13">
      <c r="F561" s="68"/>
      <c r="L561" s="68"/>
      <c r="M561" s="68"/>
    </row>
    <row r="562" spans="6:13">
      <c r="F562" s="68"/>
      <c r="L562" s="68"/>
      <c r="M562" s="68"/>
    </row>
    <row r="563" spans="6:13">
      <c r="F563" s="68"/>
      <c r="L563" s="68"/>
      <c r="M563" s="68"/>
    </row>
    <row r="564" spans="6:13">
      <c r="F564" s="68"/>
      <c r="L564" s="68"/>
      <c r="M564" s="68"/>
    </row>
    <row r="565" spans="6:13">
      <c r="F565" s="68"/>
      <c r="L565" s="68"/>
      <c r="M565" s="68"/>
    </row>
    <row r="566" spans="6:13">
      <c r="F566" s="68"/>
      <c r="L566" s="68"/>
      <c r="M566" s="68"/>
    </row>
    <row r="567" spans="6:13">
      <c r="F567" s="68"/>
      <c r="L567" s="68"/>
      <c r="M567" s="68"/>
    </row>
    <row r="568" spans="6:13">
      <c r="F568" s="68"/>
      <c r="L568" s="68"/>
      <c r="M568" s="68"/>
    </row>
    <row r="569" spans="6:13">
      <c r="F569" s="68"/>
      <c r="L569" s="68"/>
      <c r="M569" s="68"/>
    </row>
    <row r="570" spans="6:13">
      <c r="F570" s="68"/>
      <c r="L570" s="68"/>
      <c r="M570" s="68"/>
    </row>
    <row r="571" spans="6:13">
      <c r="F571" s="68"/>
      <c r="L571" s="68"/>
      <c r="M571" s="68"/>
    </row>
    <row r="572" spans="6:13">
      <c r="F572" s="68"/>
      <c r="L572" s="68"/>
      <c r="M572" s="68"/>
    </row>
    <row r="573" spans="6:13">
      <c r="F573" s="68"/>
      <c r="L573" s="68"/>
      <c r="M573" s="68"/>
    </row>
    <row r="574" spans="6:13">
      <c r="F574" s="68"/>
      <c r="L574" s="68"/>
      <c r="M574" s="68"/>
    </row>
    <row r="575" spans="6:13">
      <c r="F575" s="68"/>
      <c r="L575" s="68"/>
      <c r="M575" s="68"/>
    </row>
    <row r="576" spans="6:13">
      <c r="F576" s="68"/>
      <c r="L576" s="68"/>
      <c r="M576" s="68"/>
    </row>
    <row r="577" spans="6:13">
      <c r="F577" s="68"/>
      <c r="L577" s="68"/>
      <c r="M577" s="68"/>
    </row>
    <row r="578" spans="6:13">
      <c r="F578" s="68"/>
      <c r="L578" s="68"/>
      <c r="M578" s="68"/>
    </row>
    <row r="579" spans="6:13">
      <c r="F579" s="68"/>
      <c r="L579" s="68"/>
      <c r="M579" s="68"/>
    </row>
    <row r="580" spans="6:13">
      <c r="F580" s="68"/>
      <c r="L580" s="68"/>
      <c r="M580" s="68"/>
    </row>
    <row r="581" spans="6:13">
      <c r="F581" s="68"/>
      <c r="L581" s="68"/>
      <c r="M581" s="68"/>
    </row>
    <row r="582" spans="6:13">
      <c r="F582" s="68"/>
      <c r="L582" s="68"/>
      <c r="M582" s="68"/>
    </row>
    <row r="583" spans="6:13">
      <c r="F583" s="68"/>
      <c r="L583" s="68"/>
      <c r="M583" s="68"/>
    </row>
    <row r="584" spans="6:13">
      <c r="F584" s="68"/>
      <c r="L584" s="68"/>
      <c r="M584" s="68"/>
    </row>
    <row r="585" spans="6:13">
      <c r="F585" s="68"/>
      <c r="L585" s="68"/>
      <c r="M585" s="68"/>
    </row>
    <row r="586" spans="6:13">
      <c r="F586" s="68"/>
      <c r="L586" s="68"/>
      <c r="M586" s="68"/>
    </row>
    <row r="587" spans="6:13">
      <c r="F587" s="68"/>
      <c r="L587" s="68"/>
      <c r="M587" s="68"/>
    </row>
    <row r="588" spans="6:13">
      <c r="F588" s="68"/>
      <c r="L588" s="68"/>
      <c r="M588" s="68"/>
    </row>
    <row r="589" spans="6:13">
      <c r="F589" s="68"/>
      <c r="L589" s="68"/>
      <c r="M589" s="68"/>
    </row>
    <row r="590" spans="6:13">
      <c r="F590" s="68"/>
      <c r="L590" s="68"/>
      <c r="M590" s="68"/>
    </row>
    <row r="591" spans="6:13">
      <c r="F591" s="68"/>
      <c r="L591" s="68"/>
      <c r="M591" s="68"/>
    </row>
    <row r="592" spans="6:13">
      <c r="F592" s="68"/>
      <c r="L592" s="68"/>
      <c r="M592" s="68"/>
    </row>
    <row r="593" spans="6:13">
      <c r="F593" s="68"/>
      <c r="L593" s="68"/>
      <c r="M593" s="68"/>
    </row>
    <row r="594" spans="6:13">
      <c r="F594" s="68"/>
      <c r="L594" s="68"/>
      <c r="M594" s="68"/>
    </row>
    <row r="595" spans="6:13">
      <c r="F595" s="68"/>
      <c r="L595" s="68"/>
      <c r="M595" s="68"/>
    </row>
    <row r="596" spans="6:13">
      <c r="F596" s="68"/>
      <c r="L596" s="68"/>
      <c r="M596" s="68"/>
    </row>
    <row r="597" spans="6:13">
      <c r="F597" s="68"/>
      <c r="L597" s="68"/>
      <c r="M597" s="68"/>
    </row>
    <row r="598" spans="6:13">
      <c r="F598" s="68"/>
      <c r="L598" s="68"/>
      <c r="M598" s="68"/>
    </row>
    <row r="599" spans="6:13">
      <c r="F599" s="68"/>
      <c r="L599" s="68"/>
      <c r="M599" s="68"/>
    </row>
    <row r="600" spans="6:13">
      <c r="F600" s="68"/>
      <c r="L600" s="68"/>
      <c r="M600" s="68"/>
    </row>
    <row r="601" spans="6:13">
      <c r="F601" s="68"/>
      <c r="L601" s="68"/>
      <c r="M601" s="68"/>
    </row>
    <row r="602" spans="6:13">
      <c r="F602" s="68"/>
      <c r="L602" s="68"/>
      <c r="M602" s="68"/>
    </row>
    <row r="603" spans="6:13">
      <c r="F603" s="68"/>
      <c r="L603" s="68"/>
      <c r="M603" s="68"/>
    </row>
    <row r="604" spans="6:13">
      <c r="F604" s="68"/>
      <c r="L604" s="68"/>
      <c r="M604" s="68"/>
    </row>
    <row r="605" spans="6:13">
      <c r="F605" s="68"/>
      <c r="L605" s="68"/>
      <c r="M605" s="68"/>
    </row>
    <row r="606" spans="6:13">
      <c r="F606" s="68"/>
      <c r="L606" s="68"/>
      <c r="M606" s="68"/>
    </row>
    <row r="607" spans="6:13">
      <c r="F607" s="68"/>
      <c r="L607" s="68"/>
      <c r="M607" s="68"/>
    </row>
    <row r="608" spans="6:13">
      <c r="F608" s="68"/>
      <c r="L608" s="68"/>
      <c r="M608" s="68"/>
    </row>
    <row r="609" spans="6:13">
      <c r="F609" s="68"/>
      <c r="L609" s="68"/>
      <c r="M609" s="68"/>
    </row>
    <row r="610" spans="6:13">
      <c r="F610" s="68"/>
      <c r="L610" s="68"/>
      <c r="M610" s="68"/>
    </row>
    <row r="611" spans="6:13">
      <c r="F611" s="68"/>
      <c r="L611" s="68"/>
      <c r="M611" s="68"/>
    </row>
    <row r="612" spans="6:13">
      <c r="F612" s="68"/>
      <c r="L612" s="68"/>
      <c r="M612" s="68"/>
    </row>
    <row r="613" spans="6:13">
      <c r="F613" s="68"/>
      <c r="L613" s="68"/>
      <c r="M613" s="68"/>
    </row>
    <row r="614" spans="6:13">
      <c r="F614" s="68"/>
      <c r="L614" s="68"/>
      <c r="M614" s="68"/>
    </row>
    <row r="615" spans="6:13">
      <c r="F615" s="68"/>
      <c r="L615" s="68"/>
      <c r="M615" s="68"/>
    </row>
    <row r="616" spans="6:13">
      <c r="F616" s="68"/>
      <c r="L616" s="68"/>
      <c r="M616" s="68"/>
    </row>
    <row r="617" spans="6:13">
      <c r="F617" s="68"/>
      <c r="L617" s="68"/>
      <c r="M617" s="68"/>
    </row>
    <row r="618" spans="6:13">
      <c r="F618" s="68"/>
      <c r="L618" s="68"/>
      <c r="M618" s="68"/>
    </row>
    <row r="619" spans="6:13">
      <c r="F619" s="68"/>
      <c r="L619" s="68"/>
      <c r="M619" s="68"/>
    </row>
    <row r="620" spans="6:13">
      <c r="F620" s="68"/>
      <c r="L620" s="68"/>
      <c r="M620" s="68"/>
    </row>
    <row r="621" spans="6:13">
      <c r="F621" s="68"/>
      <c r="L621" s="68"/>
      <c r="M621" s="68"/>
    </row>
    <row r="622" spans="6:13">
      <c r="F622" s="68"/>
      <c r="L622" s="68"/>
      <c r="M622" s="68"/>
    </row>
    <row r="623" spans="6:13">
      <c r="F623" s="68"/>
      <c r="L623" s="68"/>
      <c r="M623" s="68"/>
    </row>
    <row r="624" spans="6:13">
      <c r="F624" s="68"/>
      <c r="L624" s="68"/>
      <c r="M624" s="68"/>
    </row>
    <row r="625" spans="6:13">
      <c r="F625" s="68"/>
      <c r="L625" s="68"/>
      <c r="M625" s="68"/>
    </row>
    <row r="626" spans="6:13">
      <c r="F626" s="68"/>
      <c r="L626" s="68"/>
      <c r="M626" s="68"/>
    </row>
    <row r="627" spans="6:13">
      <c r="F627" s="68"/>
      <c r="L627" s="68"/>
      <c r="M627" s="68"/>
    </row>
    <row r="628" spans="6:13">
      <c r="F628" s="68"/>
      <c r="L628" s="68"/>
      <c r="M628" s="68"/>
    </row>
    <row r="629" spans="6:13">
      <c r="F629" s="68"/>
      <c r="L629" s="68"/>
      <c r="M629" s="68"/>
    </row>
    <row r="630" spans="6:13">
      <c r="F630" s="68"/>
      <c r="L630" s="68"/>
      <c r="M630" s="68"/>
    </row>
    <row r="631" spans="6:13">
      <c r="F631" s="68"/>
      <c r="L631" s="68"/>
      <c r="M631" s="68"/>
    </row>
    <row r="632" spans="6:13">
      <c r="F632" s="68"/>
      <c r="L632" s="68"/>
      <c r="M632" s="68"/>
    </row>
    <row r="633" spans="6:13">
      <c r="F633" s="68"/>
      <c r="L633" s="68"/>
      <c r="M633" s="68"/>
    </row>
    <row r="634" spans="6:13">
      <c r="F634" s="68"/>
      <c r="L634" s="68"/>
      <c r="M634" s="68"/>
    </row>
    <row r="635" spans="6:13">
      <c r="F635" s="68"/>
      <c r="L635" s="68"/>
      <c r="M635" s="68"/>
    </row>
    <row r="636" spans="6:13">
      <c r="F636" s="68"/>
      <c r="L636" s="68"/>
      <c r="M636" s="68"/>
    </row>
    <row r="637" spans="6:13">
      <c r="F637" s="68"/>
      <c r="L637" s="68"/>
      <c r="M637" s="68"/>
    </row>
    <row r="638" spans="6:13">
      <c r="F638" s="68"/>
      <c r="L638" s="68"/>
      <c r="M638" s="68"/>
    </row>
    <row r="639" spans="6:13">
      <c r="F639" s="68"/>
      <c r="L639" s="68"/>
      <c r="M639" s="68"/>
    </row>
    <row r="640" spans="6:13">
      <c r="F640" s="68"/>
      <c r="L640" s="68"/>
      <c r="M640" s="68"/>
    </row>
    <row r="641" spans="6:13">
      <c r="F641" s="68"/>
      <c r="L641" s="68"/>
      <c r="M641" s="68"/>
    </row>
    <row r="642" spans="6:13">
      <c r="F642" s="68"/>
      <c r="L642" s="68"/>
      <c r="M642" s="68"/>
    </row>
    <row r="643" spans="6:13">
      <c r="F643" s="68"/>
      <c r="L643" s="68"/>
      <c r="M643" s="68"/>
    </row>
    <row r="644" spans="6:13">
      <c r="F644" s="68"/>
      <c r="L644" s="68"/>
      <c r="M644" s="68"/>
    </row>
    <row r="645" spans="6:13">
      <c r="F645" s="68"/>
      <c r="L645" s="68"/>
      <c r="M645" s="68"/>
    </row>
    <row r="646" spans="6:13">
      <c r="F646" s="68"/>
      <c r="L646" s="68"/>
      <c r="M646" s="68"/>
    </row>
    <row r="647" spans="6:13">
      <c r="F647" s="68"/>
      <c r="L647" s="68"/>
      <c r="M647" s="68"/>
    </row>
    <row r="648" spans="6:13">
      <c r="F648" s="68"/>
      <c r="L648" s="68"/>
      <c r="M648" s="68"/>
    </row>
    <row r="649" spans="6:13">
      <c r="F649" s="68"/>
      <c r="L649" s="68"/>
      <c r="M649" s="68"/>
    </row>
    <row r="650" spans="6:13">
      <c r="F650" s="68"/>
      <c r="L650" s="68"/>
      <c r="M650" s="68"/>
    </row>
    <row r="651" spans="6:13">
      <c r="F651" s="68"/>
      <c r="L651" s="68"/>
      <c r="M651" s="68"/>
    </row>
    <row r="652" spans="6:13">
      <c r="F652" s="68"/>
      <c r="L652" s="68"/>
      <c r="M652" s="68"/>
    </row>
    <row r="653" spans="6:13">
      <c r="F653" s="68"/>
      <c r="L653" s="68"/>
      <c r="M653" s="68"/>
    </row>
    <row r="654" spans="6:13">
      <c r="F654" s="68"/>
      <c r="L654" s="68"/>
      <c r="M654" s="68"/>
    </row>
    <row r="655" spans="6:13">
      <c r="F655" s="68"/>
      <c r="L655" s="68"/>
      <c r="M655" s="68"/>
    </row>
    <row r="656" spans="6:13">
      <c r="F656" s="68"/>
      <c r="L656" s="68"/>
      <c r="M656" s="68"/>
    </row>
    <row r="657" spans="6:13">
      <c r="F657" s="68"/>
      <c r="L657" s="68"/>
      <c r="M657" s="68"/>
    </row>
    <row r="658" spans="6:13">
      <c r="F658" s="68"/>
      <c r="L658" s="68"/>
      <c r="M658" s="68"/>
    </row>
    <row r="659" spans="6:13">
      <c r="F659" s="68"/>
      <c r="L659" s="68"/>
      <c r="M659" s="68"/>
    </row>
    <row r="660" spans="6:13">
      <c r="F660" s="68"/>
      <c r="L660" s="68"/>
      <c r="M660" s="68"/>
    </row>
    <row r="661" spans="6:13">
      <c r="F661" s="68"/>
      <c r="L661" s="68"/>
      <c r="M661" s="68"/>
    </row>
    <row r="662" spans="6:13">
      <c r="F662" s="68"/>
      <c r="L662" s="68"/>
      <c r="M662" s="68"/>
    </row>
    <row r="663" spans="6:13">
      <c r="F663" s="68"/>
      <c r="L663" s="68"/>
      <c r="M663" s="68"/>
    </row>
    <row r="664" spans="6:13">
      <c r="F664" s="68"/>
      <c r="L664" s="68"/>
      <c r="M664" s="68"/>
    </row>
    <row r="665" spans="6:13">
      <c r="F665" s="68"/>
      <c r="L665" s="68"/>
      <c r="M665" s="68"/>
    </row>
    <row r="666" spans="6:13">
      <c r="F666" s="68"/>
      <c r="L666" s="68"/>
      <c r="M666" s="68"/>
    </row>
    <row r="667" spans="6:13">
      <c r="F667" s="68"/>
      <c r="L667" s="68"/>
      <c r="M667" s="68"/>
    </row>
    <row r="668" spans="6:13">
      <c r="F668" s="68"/>
      <c r="L668" s="68"/>
      <c r="M668" s="68"/>
    </row>
    <row r="669" spans="6:13">
      <c r="F669" s="68"/>
      <c r="L669" s="68"/>
      <c r="M669" s="68"/>
    </row>
    <row r="670" spans="6:13">
      <c r="F670" s="68"/>
      <c r="L670" s="68"/>
      <c r="M670" s="68"/>
    </row>
    <row r="671" spans="6:13">
      <c r="F671" s="68"/>
      <c r="L671" s="68"/>
      <c r="M671" s="68"/>
    </row>
    <row r="672" spans="6:13">
      <c r="F672" s="68"/>
      <c r="L672" s="68"/>
      <c r="M672" s="68"/>
    </row>
    <row r="673" spans="6:13">
      <c r="F673" s="68"/>
      <c r="L673" s="68"/>
      <c r="M673" s="68"/>
    </row>
    <row r="674" spans="6:13">
      <c r="F674" s="68"/>
      <c r="L674" s="68"/>
      <c r="M674" s="68"/>
    </row>
    <row r="675" spans="6:13">
      <c r="F675" s="68"/>
      <c r="L675" s="68"/>
      <c r="M675" s="68"/>
    </row>
    <row r="676" spans="6:13">
      <c r="F676" s="68"/>
      <c r="L676" s="68"/>
      <c r="M676" s="68"/>
    </row>
    <row r="677" spans="6:13">
      <c r="F677" s="68"/>
      <c r="L677" s="68"/>
      <c r="M677" s="68"/>
    </row>
    <row r="678" spans="6:13">
      <c r="F678" s="68"/>
      <c r="L678" s="68"/>
      <c r="M678" s="68"/>
    </row>
    <row r="679" spans="6:13">
      <c r="F679" s="68"/>
      <c r="L679" s="68"/>
      <c r="M679" s="68"/>
    </row>
    <row r="680" spans="6:13">
      <c r="F680" s="68"/>
      <c r="L680" s="68"/>
      <c r="M680" s="68"/>
    </row>
    <row r="681" spans="6:13">
      <c r="F681" s="68"/>
      <c r="L681" s="68"/>
      <c r="M681" s="68"/>
    </row>
    <row r="682" spans="6:13">
      <c r="F682" s="68"/>
      <c r="L682" s="68"/>
      <c r="M682" s="68"/>
    </row>
    <row r="683" spans="6:13">
      <c r="F683" s="68"/>
      <c r="L683" s="68"/>
      <c r="M683" s="68"/>
    </row>
    <row r="684" spans="6:13">
      <c r="F684" s="68"/>
      <c r="L684" s="68"/>
      <c r="M684" s="68"/>
    </row>
    <row r="685" spans="6:13">
      <c r="F685" s="68"/>
      <c r="L685" s="68"/>
      <c r="M685" s="68"/>
    </row>
    <row r="686" spans="6:13">
      <c r="F686" s="68"/>
      <c r="L686" s="68"/>
      <c r="M686" s="68"/>
    </row>
    <row r="687" spans="6:13">
      <c r="F687" s="68"/>
      <c r="L687" s="68"/>
      <c r="M687" s="68"/>
    </row>
    <row r="688" spans="6:13">
      <c r="F688" s="68"/>
      <c r="L688" s="68"/>
      <c r="M688" s="68"/>
    </row>
    <row r="689" spans="6:13">
      <c r="F689" s="68"/>
      <c r="L689" s="68"/>
      <c r="M689" s="68"/>
    </row>
    <row r="690" spans="6:13">
      <c r="F690" s="68"/>
      <c r="L690" s="68"/>
      <c r="M690" s="68"/>
    </row>
    <row r="691" spans="6:13">
      <c r="F691" s="68"/>
      <c r="L691" s="68"/>
      <c r="M691" s="68"/>
    </row>
    <row r="692" spans="6:13">
      <c r="F692" s="68"/>
      <c r="L692" s="68"/>
      <c r="M692" s="68"/>
    </row>
    <row r="693" spans="6:13">
      <c r="F693" s="68"/>
      <c r="L693" s="68"/>
      <c r="M693" s="68"/>
    </row>
    <row r="694" spans="6:13">
      <c r="F694" s="68"/>
      <c r="L694" s="68"/>
      <c r="M694" s="68"/>
    </row>
    <row r="695" spans="6:13">
      <c r="F695" s="68"/>
      <c r="L695" s="68"/>
      <c r="M695" s="68"/>
    </row>
    <row r="696" spans="6:13">
      <c r="F696" s="68"/>
      <c r="L696" s="68"/>
      <c r="M696" s="68"/>
    </row>
    <row r="697" spans="6:13">
      <c r="F697" s="68"/>
      <c r="L697" s="68"/>
      <c r="M697" s="68"/>
    </row>
    <row r="698" spans="6:13">
      <c r="F698" s="68"/>
      <c r="L698" s="68"/>
      <c r="M698" s="68"/>
    </row>
    <row r="699" spans="6:13">
      <c r="F699" s="68"/>
      <c r="L699" s="68"/>
      <c r="M699" s="68"/>
    </row>
    <row r="700" spans="6:13">
      <c r="F700" s="68"/>
      <c r="L700" s="68"/>
      <c r="M700" s="68"/>
    </row>
    <row r="701" spans="6:13">
      <c r="F701" s="68"/>
      <c r="L701" s="68"/>
      <c r="M701" s="68"/>
    </row>
    <row r="702" spans="6:13">
      <c r="F702" s="68"/>
      <c r="L702" s="68"/>
      <c r="M702" s="68"/>
    </row>
    <row r="703" spans="6:13">
      <c r="F703" s="68"/>
      <c r="L703" s="68"/>
      <c r="M703" s="68"/>
    </row>
    <row r="704" spans="6:13">
      <c r="F704" s="68"/>
      <c r="L704" s="68"/>
      <c r="M704" s="68"/>
    </row>
    <row r="705" spans="6:13">
      <c r="F705" s="68"/>
      <c r="L705" s="68"/>
      <c r="M705" s="68"/>
    </row>
    <row r="706" spans="6:13">
      <c r="F706" s="68"/>
      <c r="L706" s="68"/>
      <c r="M706" s="68"/>
    </row>
    <row r="707" spans="6:13">
      <c r="F707" s="68"/>
      <c r="L707" s="68"/>
      <c r="M707" s="68"/>
    </row>
    <row r="708" spans="6:13">
      <c r="F708" s="68"/>
      <c r="L708" s="68"/>
      <c r="M708" s="68"/>
    </row>
    <row r="709" spans="6:13">
      <c r="F709" s="68"/>
      <c r="L709" s="68"/>
      <c r="M709" s="68"/>
    </row>
    <row r="710" spans="6:13">
      <c r="F710" s="68"/>
      <c r="L710" s="68"/>
      <c r="M710" s="68"/>
    </row>
    <row r="711" spans="6:13">
      <c r="F711" s="68"/>
      <c r="L711" s="68"/>
      <c r="M711" s="68"/>
    </row>
    <row r="712" spans="6:13">
      <c r="F712" s="68"/>
      <c r="L712" s="68"/>
      <c r="M712" s="68"/>
    </row>
    <row r="713" spans="6:13">
      <c r="F713" s="68"/>
      <c r="L713" s="68"/>
      <c r="M713" s="68"/>
    </row>
    <row r="714" spans="6:13">
      <c r="F714" s="68"/>
      <c r="L714" s="68"/>
      <c r="M714" s="68"/>
    </row>
    <row r="715" spans="6:13">
      <c r="F715" s="68"/>
      <c r="L715" s="68"/>
      <c r="M715" s="68"/>
    </row>
    <row r="716" spans="6:13">
      <c r="F716" s="68"/>
      <c r="L716" s="68"/>
      <c r="M716" s="68"/>
    </row>
    <row r="717" spans="6:13">
      <c r="F717" s="68"/>
      <c r="L717" s="68"/>
      <c r="M717" s="68"/>
    </row>
    <row r="718" spans="6:13">
      <c r="F718" s="68"/>
      <c r="L718" s="68"/>
      <c r="M718" s="68"/>
    </row>
    <row r="719" spans="6:13">
      <c r="F719" s="68"/>
      <c r="L719" s="68"/>
      <c r="M719" s="68"/>
    </row>
    <row r="720" spans="6:13">
      <c r="F720" s="68"/>
      <c r="L720" s="68"/>
      <c r="M720" s="68"/>
    </row>
    <row r="721" spans="6:13">
      <c r="F721" s="68"/>
      <c r="L721" s="68"/>
      <c r="M721" s="68"/>
    </row>
    <row r="722" spans="6:13">
      <c r="F722" s="68"/>
      <c r="L722" s="68"/>
      <c r="M722" s="68"/>
    </row>
    <row r="723" spans="6:13">
      <c r="F723" s="68"/>
      <c r="L723" s="68"/>
      <c r="M723" s="68"/>
    </row>
    <row r="724" spans="6:13">
      <c r="F724" s="68"/>
      <c r="L724" s="68"/>
      <c r="M724" s="68"/>
    </row>
    <row r="725" spans="6:13">
      <c r="F725" s="68"/>
      <c r="L725" s="68"/>
      <c r="M725" s="68"/>
    </row>
    <row r="726" spans="6:13">
      <c r="F726" s="68"/>
      <c r="L726" s="68"/>
      <c r="M726" s="68"/>
    </row>
    <row r="727" spans="6:13">
      <c r="F727" s="68"/>
      <c r="L727" s="68"/>
      <c r="M727" s="68"/>
    </row>
    <row r="728" spans="6:13">
      <c r="F728" s="68"/>
      <c r="L728" s="68"/>
      <c r="M728" s="68"/>
    </row>
    <row r="729" spans="6:13">
      <c r="F729" s="68"/>
      <c r="L729" s="68"/>
      <c r="M729" s="68"/>
    </row>
    <row r="730" spans="6:13">
      <c r="F730" s="68"/>
      <c r="L730" s="68"/>
      <c r="M730" s="68"/>
    </row>
    <row r="731" spans="6:13">
      <c r="F731" s="68"/>
      <c r="L731" s="68"/>
      <c r="M731" s="68"/>
    </row>
    <row r="732" spans="6:13">
      <c r="F732" s="68"/>
      <c r="L732" s="68"/>
      <c r="M732" s="68"/>
    </row>
    <row r="733" spans="6:13">
      <c r="F733" s="68"/>
      <c r="L733" s="68"/>
      <c r="M733" s="68"/>
    </row>
    <row r="734" spans="6:13">
      <c r="F734" s="68"/>
      <c r="L734" s="68"/>
      <c r="M734" s="68"/>
    </row>
    <row r="735" spans="6:13">
      <c r="F735" s="68"/>
      <c r="L735" s="68"/>
      <c r="M735" s="68"/>
    </row>
    <row r="736" spans="6:13">
      <c r="F736" s="68"/>
      <c r="L736" s="68"/>
      <c r="M736" s="68"/>
    </row>
    <row r="737" spans="6:13">
      <c r="F737" s="68"/>
      <c r="L737" s="68"/>
      <c r="M737" s="68"/>
    </row>
    <row r="738" spans="6:13">
      <c r="F738" s="68"/>
      <c r="L738" s="68"/>
      <c r="M738" s="68"/>
    </row>
    <row r="739" spans="6:13">
      <c r="F739" s="68"/>
      <c r="L739" s="68"/>
      <c r="M739" s="68"/>
    </row>
    <row r="740" spans="6:13">
      <c r="F740" s="68"/>
      <c r="L740" s="68"/>
      <c r="M740" s="68"/>
    </row>
    <row r="741" spans="6:13">
      <c r="F741" s="68"/>
      <c r="L741" s="68"/>
      <c r="M741" s="68"/>
    </row>
    <row r="742" spans="6:13">
      <c r="F742" s="68"/>
      <c r="L742" s="68"/>
      <c r="M742" s="68"/>
    </row>
    <row r="743" spans="6:13">
      <c r="F743" s="68"/>
      <c r="L743" s="68"/>
      <c r="M743" s="68"/>
    </row>
    <row r="744" spans="6:13">
      <c r="F744" s="68"/>
      <c r="L744" s="68"/>
      <c r="M744" s="68"/>
    </row>
    <row r="745" spans="6:13">
      <c r="F745" s="68"/>
      <c r="L745" s="68"/>
      <c r="M745" s="68"/>
    </row>
    <row r="746" spans="6:13">
      <c r="F746" s="68"/>
      <c r="L746" s="68"/>
      <c r="M746" s="68"/>
    </row>
    <row r="747" spans="6:13">
      <c r="F747" s="68"/>
      <c r="L747" s="68"/>
      <c r="M747" s="68"/>
    </row>
    <row r="748" spans="6:13">
      <c r="F748" s="68"/>
      <c r="L748" s="68"/>
      <c r="M748" s="68"/>
    </row>
    <row r="749" spans="6:13">
      <c r="F749" s="68"/>
      <c r="L749" s="68"/>
      <c r="M749" s="68"/>
    </row>
    <row r="750" spans="6:13">
      <c r="F750" s="68"/>
      <c r="L750" s="68"/>
      <c r="M750" s="68"/>
    </row>
    <row r="751" spans="6:13">
      <c r="F751" s="68"/>
      <c r="L751" s="68"/>
      <c r="M751" s="68"/>
    </row>
    <row r="752" spans="6:13">
      <c r="F752" s="68"/>
      <c r="L752" s="68"/>
      <c r="M752" s="68"/>
    </row>
    <row r="753" spans="6:13">
      <c r="F753" s="68"/>
      <c r="L753" s="68"/>
      <c r="M753" s="68"/>
    </row>
    <row r="754" spans="6:13">
      <c r="F754" s="68"/>
      <c r="L754" s="68"/>
      <c r="M754" s="68"/>
    </row>
    <row r="755" spans="6:13">
      <c r="F755" s="68"/>
      <c r="L755" s="68"/>
      <c r="M755" s="68"/>
    </row>
    <row r="756" spans="6:13">
      <c r="F756" s="68"/>
      <c r="L756" s="68"/>
      <c r="M756" s="68"/>
    </row>
    <row r="757" spans="6:13">
      <c r="F757" s="68"/>
      <c r="L757" s="68"/>
      <c r="M757" s="68"/>
    </row>
    <row r="758" spans="6:13">
      <c r="F758" s="68"/>
      <c r="L758" s="68"/>
      <c r="M758" s="68"/>
    </row>
    <row r="759" spans="6:13">
      <c r="F759" s="68"/>
      <c r="L759" s="68"/>
      <c r="M759" s="68"/>
    </row>
    <row r="760" spans="6:13">
      <c r="F760" s="68"/>
      <c r="L760" s="68"/>
      <c r="M760" s="68"/>
    </row>
    <row r="761" spans="6:13">
      <c r="F761" s="68"/>
      <c r="L761" s="68"/>
      <c r="M761" s="68"/>
    </row>
    <row r="762" spans="6:13">
      <c r="F762" s="68"/>
      <c r="L762" s="68"/>
      <c r="M762" s="68"/>
    </row>
    <row r="763" spans="6:13">
      <c r="F763" s="68"/>
      <c r="L763" s="68"/>
      <c r="M763" s="68"/>
    </row>
    <row r="764" spans="6:13">
      <c r="F764" s="68"/>
      <c r="L764" s="68"/>
      <c r="M764" s="68"/>
    </row>
    <row r="765" spans="6:13">
      <c r="F765" s="68"/>
      <c r="L765" s="68"/>
      <c r="M765" s="68"/>
    </row>
    <row r="766" spans="6:13">
      <c r="F766" s="68"/>
      <c r="L766" s="68"/>
      <c r="M766" s="68"/>
    </row>
    <row r="767" spans="6:13">
      <c r="F767" s="68"/>
      <c r="L767" s="68"/>
      <c r="M767" s="68"/>
    </row>
    <row r="768" spans="6:13">
      <c r="F768" s="68"/>
      <c r="L768" s="68"/>
      <c r="M768" s="68"/>
    </row>
    <row r="769" spans="6:13">
      <c r="F769" s="68"/>
      <c r="L769" s="68"/>
      <c r="M769" s="68"/>
    </row>
    <row r="770" spans="6:13">
      <c r="F770" s="68"/>
      <c r="L770" s="68"/>
      <c r="M770" s="68"/>
    </row>
    <row r="771" spans="6:13">
      <c r="F771" s="68"/>
      <c r="L771" s="68"/>
      <c r="M771" s="68"/>
    </row>
    <row r="772" spans="6:13">
      <c r="F772" s="68"/>
      <c r="L772" s="68"/>
      <c r="M772" s="68"/>
    </row>
    <row r="773" spans="6:13">
      <c r="F773" s="68"/>
      <c r="L773" s="68"/>
      <c r="M773" s="68"/>
    </row>
    <row r="774" spans="6:13">
      <c r="F774" s="68"/>
      <c r="L774" s="68"/>
      <c r="M774" s="68"/>
    </row>
    <row r="775" spans="6:13">
      <c r="F775" s="68"/>
      <c r="L775" s="68"/>
      <c r="M775" s="68"/>
    </row>
    <row r="776" spans="6:13">
      <c r="F776" s="68"/>
      <c r="L776" s="68"/>
      <c r="M776" s="68"/>
    </row>
    <row r="777" spans="6:13">
      <c r="F777" s="68"/>
      <c r="L777" s="68"/>
      <c r="M777" s="68"/>
    </row>
    <row r="778" spans="6:13">
      <c r="F778" s="68"/>
      <c r="L778" s="68"/>
      <c r="M778" s="68"/>
    </row>
    <row r="779" spans="6:13">
      <c r="F779" s="68"/>
      <c r="L779" s="68"/>
      <c r="M779" s="68"/>
    </row>
    <row r="780" spans="6:13">
      <c r="F780" s="68"/>
      <c r="L780" s="68"/>
      <c r="M780" s="68"/>
    </row>
    <row r="781" spans="6:13">
      <c r="F781" s="68"/>
      <c r="L781" s="68"/>
      <c r="M781" s="68"/>
    </row>
    <row r="782" spans="6:13">
      <c r="F782" s="68"/>
      <c r="L782" s="68"/>
      <c r="M782" s="68"/>
    </row>
    <row r="783" spans="6:13">
      <c r="F783" s="68"/>
      <c r="L783" s="68"/>
      <c r="M783" s="68"/>
    </row>
    <row r="784" spans="6:13">
      <c r="F784" s="68"/>
      <c r="L784" s="68"/>
      <c r="M784" s="68"/>
    </row>
    <row r="785" spans="6:13">
      <c r="F785" s="68"/>
      <c r="L785" s="68"/>
      <c r="M785" s="68"/>
    </row>
    <row r="786" spans="6:13">
      <c r="F786" s="68"/>
      <c r="L786" s="68"/>
      <c r="M786" s="68"/>
    </row>
    <row r="787" spans="6:13">
      <c r="F787" s="68"/>
      <c r="L787" s="68"/>
      <c r="M787" s="68"/>
    </row>
    <row r="788" spans="6:13">
      <c r="F788" s="68"/>
      <c r="L788" s="68"/>
      <c r="M788" s="68"/>
    </row>
    <row r="789" spans="6:13">
      <c r="F789" s="68"/>
      <c r="L789" s="68"/>
      <c r="M789" s="68"/>
    </row>
    <row r="790" spans="6:13">
      <c r="F790" s="68"/>
      <c r="L790" s="68"/>
      <c r="M790" s="68"/>
    </row>
    <row r="791" spans="6:13">
      <c r="F791" s="68"/>
      <c r="L791" s="68"/>
      <c r="M791" s="68"/>
    </row>
    <row r="792" spans="6:13">
      <c r="F792" s="68"/>
      <c r="L792" s="68"/>
      <c r="M792" s="68"/>
    </row>
    <row r="793" spans="6:13">
      <c r="F793" s="68"/>
      <c r="L793" s="68"/>
      <c r="M793" s="68"/>
    </row>
    <row r="794" spans="6:13">
      <c r="F794" s="68"/>
      <c r="L794" s="68"/>
      <c r="M794" s="68"/>
    </row>
    <row r="795" spans="6:13">
      <c r="F795" s="68"/>
      <c r="L795" s="68"/>
      <c r="M795" s="68"/>
    </row>
    <row r="796" spans="6:13">
      <c r="F796" s="68"/>
      <c r="L796" s="68"/>
      <c r="M796" s="68"/>
    </row>
    <row r="797" spans="6:13">
      <c r="F797" s="68"/>
      <c r="L797" s="68"/>
      <c r="M797" s="68"/>
    </row>
    <row r="798" spans="6:13">
      <c r="F798" s="68"/>
      <c r="L798" s="68"/>
      <c r="M798" s="68"/>
    </row>
    <row r="799" spans="6:13">
      <c r="F799" s="68"/>
      <c r="L799" s="68"/>
      <c r="M799" s="68"/>
    </row>
    <row r="800" spans="6:13">
      <c r="F800" s="68"/>
      <c r="L800" s="68"/>
      <c r="M800" s="68"/>
    </row>
    <row r="801" spans="6:13">
      <c r="F801" s="68"/>
      <c r="L801" s="68"/>
      <c r="M801" s="68"/>
    </row>
    <row r="802" spans="6:13">
      <c r="F802" s="68"/>
      <c r="L802" s="68"/>
      <c r="M802" s="68"/>
    </row>
    <row r="803" spans="6:13">
      <c r="F803" s="68"/>
      <c r="L803" s="68"/>
      <c r="M803" s="68"/>
    </row>
    <row r="804" spans="6:13">
      <c r="F804" s="68"/>
      <c r="L804" s="68"/>
      <c r="M804" s="68"/>
    </row>
    <row r="805" spans="6:13">
      <c r="F805" s="68"/>
      <c r="L805" s="68"/>
      <c r="M805" s="68"/>
    </row>
    <row r="806" spans="6:13">
      <c r="F806" s="68"/>
      <c r="L806" s="68"/>
      <c r="M806" s="68"/>
    </row>
    <row r="807" spans="6:13">
      <c r="F807" s="68"/>
      <c r="L807" s="68"/>
      <c r="M807" s="68"/>
    </row>
    <row r="808" spans="6:13">
      <c r="F808" s="68"/>
      <c r="L808" s="68"/>
      <c r="M808" s="68"/>
    </row>
    <row r="809" spans="6:13">
      <c r="F809" s="68"/>
      <c r="L809" s="68"/>
      <c r="M809" s="68"/>
    </row>
    <row r="810" spans="6:13">
      <c r="F810" s="68"/>
      <c r="L810" s="68"/>
      <c r="M810" s="68"/>
    </row>
    <row r="811" spans="6:13">
      <c r="F811" s="68"/>
      <c r="L811" s="68"/>
      <c r="M811" s="68"/>
    </row>
    <row r="812" spans="6:13">
      <c r="F812" s="68"/>
      <c r="L812" s="68"/>
      <c r="M812" s="68"/>
    </row>
    <row r="813" spans="6:13">
      <c r="F813" s="68"/>
      <c r="L813" s="68"/>
      <c r="M813" s="68"/>
    </row>
    <row r="814" spans="6:13">
      <c r="F814" s="68"/>
      <c r="L814" s="68"/>
      <c r="M814" s="68"/>
    </row>
    <row r="815" spans="6:13">
      <c r="F815" s="68"/>
      <c r="L815" s="68"/>
      <c r="M815" s="68"/>
    </row>
    <row r="816" spans="6:13">
      <c r="F816" s="68"/>
      <c r="L816" s="68"/>
      <c r="M816" s="68"/>
    </row>
    <row r="817" spans="6:13">
      <c r="F817" s="68"/>
      <c r="L817" s="68"/>
      <c r="M817" s="68"/>
    </row>
    <row r="818" spans="6:13">
      <c r="F818" s="68"/>
      <c r="L818" s="68"/>
      <c r="M818" s="68"/>
    </row>
    <row r="819" spans="6:13">
      <c r="F819" s="68"/>
      <c r="L819" s="68"/>
      <c r="M819" s="68"/>
    </row>
    <row r="820" spans="6:13">
      <c r="F820" s="68"/>
      <c r="L820" s="68"/>
      <c r="M820" s="68"/>
    </row>
    <row r="821" spans="6:13">
      <c r="F821" s="68"/>
      <c r="L821" s="68"/>
      <c r="M821" s="68"/>
    </row>
    <row r="822" spans="6:13">
      <c r="F822" s="68"/>
      <c r="L822" s="68"/>
      <c r="M822" s="68"/>
    </row>
    <row r="823" spans="6:13">
      <c r="F823" s="68"/>
      <c r="L823" s="68"/>
      <c r="M823" s="68"/>
    </row>
    <row r="824" spans="6:13">
      <c r="F824" s="68"/>
      <c r="L824" s="68"/>
      <c r="M824" s="68"/>
    </row>
    <row r="825" spans="6:13">
      <c r="F825" s="68"/>
      <c r="L825" s="68"/>
      <c r="M825" s="68"/>
    </row>
    <row r="826" spans="6:13">
      <c r="F826" s="68"/>
      <c r="L826" s="68"/>
      <c r="M826" s="68"/>
    </row>
    <row r="827" spans="6:13">
      <c r="F827" s="68"/>
      <c r="L827" s="68"/>
      <c r="M827" s="68"/>
    </row>
    <row r="828" spans="6:13">
      <c r="F828" s="68"/>
      <c r="L828" s="68"/>
      <c r="M828" s="68"/>
    </row>
    <row r="829" spans="6:13">
      <c r="F829" s="68"/>
      <c r="L829" s="68"/>
      <c r="M829" s="68"/>
    </row>
    <row r="830" spans="6:13">
      <c r="F830" s="68"/>
      <c r="L830" s="68"/>
      <c r="M830" s="68"/>
    </row>
    <row r="831" spans="6:13">
      <c r="F831" s="68"/>
      <c r="L831" s="68"/>
      <c r="M831" s="68"/>
    </row>
    <row r="832" spans="6:13">
      <c r="F832" s="68"/>
      <c r="L832" s="68"/>
      <c r="M832" s="68"/>
    </row>
    <row r="833" spans="6:13">
      <c r="F833" s="68"/>
      <c r="L833" s="68"/>
      <c r="M833" s="68"/>
    </row>
    <row r="834" spans="6:13">
      <c r="F834" s="68"/>
      <c r="L834" s="68"/>
      <c r="M834" s="68"/>
    </row>
    <row r="835" spans="6:13">
      <c r="F835" s="68"/>
      <c r="L835" s="68"/>
      <c r="M835" s="68"/>
    </row>
    <row r="836" spans="6:13">
      <c r="F836" s="68"/>
      <c r="L836" s="68"/>
      <c r="M836" s="68"/>
    </row>
    <row r="837" spans="6:13">
      <c r="F837" s="68"/>
      <c r="L837" s="68"/>
      <c r="M837" s="68"/>
    </row>
    <row r="838" spans="6:13">
      <c r="F838" s="68"/>
      <c r="L838" s="68"/>
      <c r="M838" s="68"/>
    </row>
    <row r="839" spans="6:13">
      <c r="F839" s="68"/>
      <c r="L839" s="68"/>
      <c r="M839" s="68"/>
    </row>
    <row r="840" spans="6:13">
      <c r="F840" s="68"/>
      <c r="L840" s="68"/>
      <c r="M840" s="68"/>
    </row>
    <row r="841" spans="6:13">
      <c r="F841" s="68"/>
      <c r="L841" s="68"/>
      <c r="M841" s="68"/>
    </row>
    <row r="842" spans="6:13">
      <c r="F842" s="68"/>
      <c r="L842" s="68"/>
      <c r="M842" s="68"/>
    </row>
    <row r="843" spans="6:13">
      <c r="F843" s="68"/>
      <c r="L843" s="68"/>
      <c r="M843" s="68"/>
    </row>
    <row r="844" spans="6:13">
      <c r="F844" s="68"/>
      <c r="L844" s="68"/>
      <c r="M844" s="68"/>
    </row>
    <row r="845" spans="6:13">
      <c r="F845" s="68"/>
      <c r="L845" s="68"/>
      <c r="M845" s="68"/>
    </row>
    <row r="846" spans="6:13">
      <c r="F846" s="68"/>
      <c r="L846" s="68"/>
      <c r="M846" s="68"/>
    </row>
    <row r="847" spans="6:13">
      <c r="F847" s="68"/>
      <c r="L847" s="68"/>
      <c r="M847" s="68"/>
    </row>
    <row r="848" spans="6:13">
      <c r="F848" s="68"/>
      <c r="L848" s="68"/>
      <c r="M848" s="68"/>
    </row>
  </sheetData>
  <mergeCells count="38">
    <mergeCell ref="A1:M1"/>
    <mergeCell ref="I2:J2"/>
    <mergeCell ref="L2:N2"/>
    <mergeCell ref="A4:A8"/>
    <mergeCell ref="B4:B8"/>
    <mergeCell ref="C4:C5"/>
    <mergeCell ref="D4:D5"/>
    <mergeCell ref="C41:C43"/>
    <mergeCell ref="D41:D43"/>
    <mergeCell ref="A16:A19"/>
    <mergeCell ref="B16:B17"/>
    <mergeCell ref="C16:C17"/>
    <mergeCell ref="D16:D17"/>
    <mergeCell ref="C31:C32"/>
    <mergeCell ref="D31:D32"/>
    <mergeCell ref="B35:B36"/>
    <mergeCell ref="C35:C37"/>
    <mergeCell ref="D35:D37"/>
    <mergeCell ref="C39:C40"/>
    <mergeCell ref="D39:D40"/>
    <mergeCell ref="C44:C45"/>
    <mergeCell ref="D44:D45"/>
    <mergeCell ref="C48:C49"/>
    <mergeCell ref="D48:D49"/>
    <mergeCell ref="C51:C52"/>
    <mergeCell ref="D51:D52"/>
    <mergeCell ref="B77:B81"/>
    <mergeCell ref="D83:E83"/>
    <mergeCell ref="F83:G83"/>
    <mergeCell ref="I83:J83"/>
    <mergeCell ref="C54:C55"/>
    <mergeCell ref="D54:D55"/>
    <mergeCell ref="C56:C57"/>
    <mergeCell ref="D56:D57"/>
    <mergeCell ref="B68:B70"/>
    <mergeCell ref="B71:B76"/>
    <mergeCell ref="C74:C75"/>
    <mergeCell ref="D74:D75"/>
  </mergeCells>
  <pageMargins left="0.15748031496062992" right="0.15748031496062992" top="0.27559055118110237" bottom="0.23622047244094491" header="0.15748031496062992" footer="0.15748031496062992"/>
  <pageSetup paperSize="9" scale="75" orientation="landscape" r:id="rId1"/>
  <rowBreaks count="2" manualBreakCount="2">
    <brk id="22" max="13" man="1"/>
    <brk id="43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S28"/>
  <sheetViews>
    <sheetView view="pageBreakPreview" topLeftCell="A4" zoomScaleNormal="100" zoomScaleSheetLayoutView="100" workbookViewId="0">
      <selection activeCell="H24" sqref="H24"/>
    </sheetView>
  </sheetViews>
  <sheetFormatPr defaultRowHeight="12.75"/>
  <cols>
    <col min="1" max="1" width="15.125" style="39" bestFit="1" customWidth="1"/>
    <col min="2" max="2" width="1.375" style="39" customWidth="1"/>
    <col min="3" max="3" width="14.875" style="39" customWidth="1"/>
    <col min="4" max="4" width="1.25" style="39" customWidth="1"/>
    <col min="5" max="5" width="12" style="39" bestFit="1" customWidth="1"/>
    <col min="6" max="6" width="1.375" style="39" customWidth="1"/>
    <col min="7" max="7" width="15.875" style="39" customWidth="1"/>
    <col min="8" max="8" width="2.125" style="39" customWidth="1"/>
    <col min="9" max="9" width="14.125" style="39" customWidth="1"/>
    <col min="10" max="10" width="2.625" style="39" customWidth="1"/>
    <col min="11" max="11" width="16.125" style="39" bestFit="1" customWidth="1"/>
    <col min="12" max="12" width="2.75" style="39" customWidth="1"/>
    <col min="13" max="13" width="14.875" style="39" customWidth="1"/>
    <col min="14" max="14" width="3" style="39" customWidth="1"/>
    <col min="15" max="15" width="14.125" style="39" bestFit="1" customWidth="1"/>
    <col min="16" max="16" width="3" style="39" customWidth="1"/>
    <col min="17" max="17" width="14.25" style="39" customWidth="1"/>
    <col min="18" max="18" width="9" style="39"/>
    <col min="19" max="19" width="13.75" style="39" bestFit="1" customWidth="1"/>
    <col min="20" max="16384" width="9" style="39"/>
  </cols>
  <sheetData>
    <row r="2" spans="1:19" ht="15.75">
      <c r="A2" s="220" t="s">
        <v>39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</row>
    <row r="3" spans="1:19" ht="15.7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4" spans="1:19" ht="15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</row>
    <row r="5" spans="1:19">
      <c r="I5" s="42" t="s">
        <v>40</v>
      </c>
      <c r="J5" s="43"/>
    </row>
    <row r="6" spans="1:19" ht="27" customHeight="1">
      <c r="C6" s="44" t="s">
        <v>41</v>
      </c>
      <c r="G6" s="45" t="s">
        <v>42</v>
      </c>
      <c r="I6" s="44" t="s">
        <v>43</v>
      </c>
      <c r="J6" s="46"/>
      <c r="K6" s="45" t="s">
        <v>44</v>
      </c>
      <c r="M6" s="47" t="s">
        <v>45</v>
      </c>
      <c r="O6" s="44" t="s">
        <v>46</v>
      </c>
    </row>
    <row r="7" spans="1:19" ht="14.25">
      <c r="C7" s="48">
        <f>15426300+264000+50850+256761+750000+30000+52674+300000+120000+679223</f>
        <v>17929808</v>
      </c>
      <c r="G7" s="48">
        <f>2090000+64000+115500+29520+269000+1877080+30000+32800</f>
        <v>4507900</v>
      </c>
      <c r="I7" s="48">
        <f>4997800+50400+71403+375443+2310324+236000+353160</f>
        <v>8394530</v>
      </c>
      <c r="J7" s="43"/>
      <c r="K7" s="49">
        <f>4000000+400000</f>
        <v>4400000</v>
      </c>
      <c r="M7" s="48">
        <v>1500000</v>
      </c>
      <c r="O7" s="48">
        <v>2800000</v>
      </c>
      <c r="S7" s="39">
        <v>300000</v>
      </c>
    </row>
    <row r="8" spans="1:19" ht="14.25">
      <c r="B8" s="50"/>
      <c r="C8" s="50"/>
      <c r="D8" s="50"/>
      <c r="E8" s="50"/>
      <c r="F8" s="50"/>
      <c r="H8" s="50"/>
      <c r="I8" s="50"/>
      <c r="J8" s="43"/>
      <c r="K8" s="51"/>
      <c r="M8" s="51"/>
      <c r="N8" s="51"/>
      <c r="P8" s="51"/>
    </row>
    <row r="9" spans="1:19" ht="14.25">
      <c r="F9" s="50"/>
      <c r="G9" s="52" t="s">
        <v>47</v>
      </c>
      <c r="H9" s="50"/>
      <c r="I9" s="52" t="s">
        <v>47</v>
      </c>
      <c r="J9" s="43"/>
      <c r="K9" s="53" t="s">
        <v>48</v>
      </c>
      <c r="M9" s="54" t="s">
        <v>47</v>
      </c>
      <c r="N9" s="51"/>
      <c r="O9" s="55" t="s">
        <v>49</v>
      </c>
      <c r="P9" s="51"/>
    </row>
    <row r="10" spans="1:19" ht="14.25">
      <c r="A10" s="56" t="s">
        <v>37</v>
      </c>
      <c r="B10" s="50"/>
      <c r="C10" s="52" t="s">
        <v>47</v>
      </c>
      <c r="D10" s="50"/>
      <c r="E10" s="56" t="s">
        <v>29</v>
      </c>
      <c r="F10" s="50"/>
      <c r="G10" s="57">
        <v>4507900</v>
      </c>
      <c r="H10" s="50"/>
      <c r="I10" s="57">
        <f>I7</f>
        <v>8394530</v>
      </c>
      <c r="K10" s="57">
        <v>2070000</v>
      </c>
      <c r="M10" s="57">
        <f>220900+222980</f>
        <v>443880</v>
      </c>
      <c r="N10" s="51"/>
      <c r="O10" s="48">
        <v>2600000</v>
      </c>
      <c r="P10" s="51"/>
    </row>
    <row r="11" spans="1:19" ht="15" customHeight="1">
      <c r="A11" s="57">
        <f>1400000+5500000+3150000</f>
        <v>10050000</v>
      </c>
      <c r="B11" s="50"/>
      <c r="C11" s="57">
        <v>7161781</v>
      </c>
      <c r="D11" s="50"/>
      <c r="E11" s="57">
        <v>400000</v>
      </c>
      <c r="F11" s="50"/>
    </row>
    <row r="12" spans="1:19" ht="14.25">
      <c r="E12" s="58" t="s">
        <v>50</v>
      </c>
      <c r="F12" s="50"/>
      <c r="I12" s="59"/>
      <c r="J12" s="60"/>
      <c r="K12" s="61" t="s">
        <v>18</v>
      </c>
      <c r="M12" s="62" t="s">
        <v>47</v>
      </c>
      <c r="O12" s="61" t="s">
        <v>18</v>
      </c>
    </row>
    <row r="13" spans="1:19" ht="14.25">
      <c r="F13" s="50"/>
      <c r="I13" s="59"/>
      <c r="J13" s="60"/>
      <c r="K13" s="63">
        <f>K7-K10</f>
        <v>2330000</v>
      </c>
      <c r="M13" s="64">
        <f>500000+426520</f>
        <v>926520</v>
      </c>
      <c r="O13" s="63">
        <f>O7-O10</f>
        <v>200000</v>
      </c>
    </row>
    <row r="14" spans="1:19" ht="14.25">
      <c r="B14" s="42"/>
      <c r="D14" s="42"/>
      <c r="E14" s="42"/>
      <c r="L14" s="51"/>
    </row>
    <row r="15" spans="1:19" ht="14.25">
      <c r="C15" s="61" t="s">
        <v>18</v>
      </c>
      <c r="F15" s="42"/>
      <c r="M15" s="61" t="s">
        <v>18</v>
      </c>
      <c r="R15" s="65" t="s">
        <v>51</v>
      </c>
      <c r="S15" s="66">
        <f>C11+2090000</f>
        <v>9251781</v>
      </c>
    </row>
    <row r="16" spans="1:19" ht="14.25">
      <c r="C16" s="63">
        <f>C7-A11-C11-E11</f>
        <v>318027</v>
      </c>
      <c r="M16" s="63">
        <f>M7-M10-M13</f>
        <v>129600</v>
      </c>
      <c r="R16" s="65" t="s">
        <v>52</v>
      </c>
      <c r="S16" s="66">
        <f>269000+32800+1877080</f>
        <v>2178880</v>
      </c>
    </row>
    <row r="17" spans="1:19" ht="14.25">
      <c r="K17" s="35"/>
      <c r="R17" s="65"/>
      <c r="S17" s="66">
        <f>I7</f>
        <v>8394530</v>
      </c>
    </row>
    <row r="18" spans="1:19" ht="14.25">
      <c r="R18" s="65"/>
      <c r="S18" s="66"/>
    </row>
    <row r="19" spans="1:19" ht="14.25">
      <c r="R19" s="65"/>
      <c r="S19" s="66"/>
    </row>
    <row r="20" spans="1:19" ht="14.25">
      <c r="R20" s="65"/>
      <c r="S20" s="66"/>
    </row>
    <row r="21" spans="1:19" ht="25.5">
      <c r="A21" s="65"/>
      <c r="B21" s="65"/>
      <c r="C21" s="65"/>
      <c r="D21" s="65"/>
      <c r="E21" s="65"/>
      <c r="O21" s="45" t="s">
        <v>53</v>
      </c>
      <c r="R21" s="65"/>
      <c r="S21" s="66">
        <f>SUM(S15:S18)</f>
        <v>19825191</v>
      </c>
    </row>
    <row r="22" spans="1:19" s="65" customFormat="1" ht="14.25">
      <c r="O22" s="48">
        <v>1500000</v>
      </c>
      <c r="Q22" s="39"/>
    </row>
    <row r="23" spans="1:19" s="65" customFormat="1" ht="14.25" customHeight="1">
      <c r="O23" s="39"/>
      <c r="Q23" s="39"/>
      <c r="R23" s="39"/>
      <c r="S23" s="39"/>
    </row>
    <row r="24" spans="1:19" s="65" customFormat="1" ht="14.25" customHeight="1">
      <c r="O24" s="67" t="s">
        <v>54</v>
      </c>
      <c r="Q24" s="39"/>
      <c r="R24" s="39"/>
      <c r="S24" s="39"/>
    </row>
    <row r="25" spans="1:19" s="65" customFormat="1" ht="14.25" customHeight="1">
      <c r="O25" s="48">
        <v>150000</v>
      </c>
      <c r="Q25" s="39"/>
      <c r="R25" s="65" t="s">
        <v>55</v>
      </c>
      <c r="S25" s="66">
        <f>64000+115500+29520</f>
        <v>209020</v>
      </c>
    </row>
    <row r="26" spans="1:19" s="65" customFormat="1" ht="14.25" customHeight="1">
      <c r="O26" s="39"/>
      <c r="Q26" s="39"/>
      <c r="R26" s="39" t="s">
        <v>52</v>
      </c>
      <c r="S26" s="66">
        <v>30000</v>
      </c>
    </row>
    <row r="27" spans="1:19" s="65" customFormat="1" ht="14.25">
      <c r="O27" s="61" t="s">
        <v>18</v>
      </c>
      <c r="Q27" s="39"/>
    </row>
    <row r="28" spans="1:19" s="65" customFormat="1" ht="14.25">
      <c r="A28" s="39"/>
      <c r="B28" s="39"/>
      <c r="C28" s="39"/>
      <c r="D28" s="39"/>
      <c r="E28" s="39"/>
      <c r="O28" s="63">
        <f>O25-O22</f>
        <v>-1350000</v>
      </c>
    </row>
  </sheetData>
  <mergeCells count="1">
    <mergeCell ref="A2:Q2"/>
  </mergeCells>
  <pageMargins left="0.15748031496062992" right="0.15748031496062992" top="0.74803149606299213" bottom="0.74803149606299213" header="0.31496062992125984" footer="0.31496062992125984"/>
  <pageSetup paperSize="9" orientation="landscape" r:id="rId1"/>
  <colBreaks count="1" manualBreakCount="1">
    <brk id="1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AB31"/>
  <sheetViews>
    <sheetView tabSelected="1" view="pageBreakPreview" topLeftCell="A7" zoomScaleSheetLayoutView="100" workbookViewId="0">
      <selection activeCell="O27" sqref="O27:Q27"/>
    </sheetView>
  </sheetViews>
  <sheetFormatPr defaultRowHeight="17.25"/>
  <cols>
    <col min="1" max="1" width="7" style="1" customWidth="1"/>
    <col min="2" max="2" width="5.875" style="1" customWidth="1"/>
    <col min="3" max="3" width="2.375" style="1" customWidth="1"/>
    <col min="4" max="4" width="3.75" style="1" customWidth="1"/>
    <col min="5" max="5" width="5.625" style="1" customWidth="1"/>
    <col min="6" max="6" width="6.125" style="1" customWidth="1"/>
    <col min="7" max="7" width="2.625" style="1" customWidth="1"/>
    <col min="8" max="8" width="6.875" style="1" customWidth="1"/>
    <col min="9" max="9" width="6.75" style="1" customWidth="1"/>
    <col min="10" max="10" width="4" style="1" customWidth="1"/>
    <col min="11" max="11" width="6.125" style="1" customWidth="1"/>
    <col min="12" max="12" width="5" style="1" customWidth="1"/>
    <col min="13" max="13" width="2" style="1" customWidth="1"/>
    <col min="14" max="14" width="4.75" style="1" customWidth="1"/>
    <col min="15" max="15" width="4.625" style="1" customWidth="1"/>
    <col min="16" max="16" width="1.875" style="1" customWidth="1"/>
    <col min="17" max="17" width="5.75" style="1" customWidth="1"/>
    <col min="18" max="18" width="5" style="1" customWidth="1"/>
    <col min="19" max="19" width="1.875" style="1" customWidth="1"/>
    <col min="20" max="20" width="4.75" style="1" customWidth="1"/>
    <col min="21" max="21" width="6" style="1" customWidth="1"/>
    <col min="22" max="22" width="2" style="1" customWidth="1"/>
    <col min="23" max="23" width="4.75" style="1" customWidth="1"/>
    <col min="24" max="24" width="10.625" style="1" customWidth="1"/>
    <col min="25" max="25" width="2.25" style="1" customWidth="1"/>
    <col min="26" max="26" width="6.125" style="1" customWidth="1"/>
    <col min="27" max="27" width="7.375" style="1" customWidth="1"/>
    <col min="28" max="28" width="4.375" style="1" customWidth="1"/>
    <col min="29" max="16384" width="9" style="1"/>
  </cols>
  <sheetData>
    <row r="1" spans="1:28" ht="18" thickBot="1"/>
    <row r="2" spans="1:28" ht="20.25" customHeight="1" thickBot="1">
      <c r="A2" s="2"/>
      <c r="B2" s="2"/>
      <c r="C2" s="2"/>
      <c r="D2" s="2"/>
      <c r="E2" s="2"/>
      <c r="F2" s="2"/>
      <c r="G2" s="2"/>
      <c r="H2" s="2"/>
      <c r="K2" s="297" t="s">
        <v>0</v>
      </c>
      <c r="L2" s="298"/>
      <c r="M2" s="298"/>
      <c r="N2" s="298"/>
      <c r="O2" s="298"/>
      <c r="P2" s="298"/>
      <c r="Q2" s="298"/>
      <c r="R2" s="299"/>
      <c r="S2" s="2"/>
      <c r="T2" s="2"/>
      <c r="U2" s="2"/>
      <c r="V2" s="2"/>
      <c r="W2" s="2"/>
      <c r="X2" s="2"/>
      <c r="Y2" s="2"/>
      <c r="Z2" s="2"/>
      <c r="AA2" s="3"/>
    </row>
    <row r="3" spans="1:28" ht="20.25" customHeight="1" thickBot="1">
      <c r="A3" s="2"/>
      <c r="B3" s="2"/>
      <c r="C3" s="2"/>
      <c r="D3" s="2"/>
      <c r="E3" s="2"/>
      <c r="F3" s="2"/>
      <c r="G3" s="2"/>
      <c r="H3" s="2"/>
      <c r="K3" s="300">
        <f>H7+K7+N7+Q7+T7</f>
        <v>172514777</v>
      </c>
      <c r="L3" s="301"/>
      <c r="M3" s="301"/>
      <c r="N3" s="301"/>
      <c r="O3" s="301"/>
      <c r="P3" s="298" t="s">
        <v>1</v>
      </c>
      <c r="Q3" s="298"/>
      <c r="R3" s="4"/>
      <c r="S3" s="2"/>
      <c r="T3" s="2"/>
      <c r="U3" s="2"/>
      <c r="V3" s="2"/>
      <c r="W3" s="2"/>
      <c r="X3" s="2"/>
      <c r="Y3" s="2"/>
      <c r="Z3" s="2"/>
      <c r="AA3" s="3"/>
    </row>
    <row r="4" spans="1:28" ht="17.25" customHeight="1" thickBot="1">
      <c r="A4" s="5"/>
      <c r="B4" s="6"/>
      <c r="C4" s="7"/>
      <c r="D4" s="7"/>
      <c r="E4" s="7"/>
      <c r="F4" s="7"/>
      <c r="G4" s="7"/>
      <c r="H4" s="5"/>
      <c r="I4" s="6"/>
      <c r="J4" s="6"/>
      <c r="K4" s="8"/>
      <c r="L4" s="6"/>
      <c r="M4" s="6"/>
      <c r="N4" s="6"/>
      <c r="O4" s="6"/>
      <c r="P4" s="6"/>
      <c r="Q4" s="6"/>
      <c r="R4" s="6"/>
      <c r="S4" s="6"/>
      <c r="T4" s="6"/>
      <c r="U4" s="6"/>
      <c r="W4" s="290" t="s">
        <v>2</v>
      </c>
      <c r="X4" s="291"/>
      <c r="Z4" s="302">
        <v>269000</v>
      </c>
      <c r="AA4" s="303"/>
    </row>
    <row r="5" spans="1:28" ht="15.75" customHeight="1" thickBot="1">
      <c r="A5" s="5"/>
      <c r="B5" s="9"/>
      <c r="C5" s="9"/>
      <c r="D5" s="7"/>
      <c r="E5" s="10"/>
      <c r="F5" s="10"/>
      <c r="G5" s="10"/>
      <c r="H5" s="11"/>
      <c r="I5" s="11"/>
      <c r="J5" s="11"/>
      <c r="K5" s="8"/>
      <c r="L5" s="6"/>
      <c r="M5" s="6"/>
      <c r="N5" s="6"/>
      <c r="O5" s="6"/>
      <c r="P5" s="6"/>
      <c r="Q5" s="6"/>
      <c r="R5" s="6"/>
      <c r="S5" s="6"/>
      <c r="T5" s="6"/>
      <c r="U5" s="6"/>
      <c r="W5" s="290" t="s">
        <v>3</v>
      </c>
      <c r="X5" s="291"/>
      <c r="Z5" s="292">
        <v>1877080</v>
      </c>
      <c r="AA5" s="293"/>
    </row>
    <row r="6" spans="1:28" ht="19.5" customHeight="1" thickBot="1">
      <c r="A6" s="6"/>
      <c r="B6" s="6"/>
      <c r="D6" s="294"/>
      <c r="E6" s="294"/>
      <c r="F6" s="294"/>
      <c r="H6" s="227" t="s">
        <v>4</v>
      </c>
      <c r="I6" s="256"/>
      <c r="J6" s="12"/>
      <c r="K6" s="295" t="s">
        <v>5</v>
      </c>
      <c r="L6" s="296"/>
      <c r="M6" s="6"/>
      <c r="N6" s="295" t="s">
        <v>6</v>
      </c>
      <c r="O6" s="296"/>
      <c r="P6" s="6"/>
      <c r="Q6" s="295" t="s">
        <v>7</v>
      </c>
      <c r="R6" s="296"/>
      <c r="S6" s="6"/>
      <c r="T6" s="295" t="s">
        <v>8</v>
      </c>
      <c r="U6" s="296"/>
      <c r="V6" s="13"/>
      <c r="W6" s="290" t="s">
        <v>9</v>
      </c>
      <c r="X6" s="291"/>
      <c r="Z6" s="292">
        <v>30000</v>
      </c>
      <c r="AA6" s="293"/>
    </row>
    <row r="7" spans="1:28" ht="15.75" customHeight="1" thickBot="1">
      <c r="A7" s="6"/>
      <c r="B7" s="6"/>
      <c r="D7" s="294"/>
      <c r="E7" s="294"/>
      <c r="F7" s="294"/>
      <c r="H7" s="295">
        <f>A13+E13+J13+J15+J17+J21+R11+J23+J25+32000</f>
        <v>33270697</v>
      </c>
      <c r="I7" s="296"/>
      <c r="J7" s="14"/>
      <c r="K7" s="237">
        <v>136435700</v>
      </c>
      <c r="L7" s="262"/>
      <c r="M7" s="14"/>
      <c r="N7" s="295">
        <v>250000</v>
      </c>
      <c r="O7" s="296"/>
      <c r="P7" s="14"/>
      <c r="Q7" s="295">
        <v>300000</v>
      </c>
      <c r="R7" s="296"/>
      <c r="S7" s="14"/>
      <c r="T7" s="235">
        <v>2258380</v>
      </c>
      <c r="U7" s="236"/>
      <c r="W7" s="277" t="s">
        <v>10</v>
      </c>
      <c r="X7" s="278"/>
      <c r="Z7" s="292">
        <v>49500</v>
      </c>
      <c r="AA7" s="293"/>
    </row>
    <row r="8" spans="1:28" ht="14.25" customHeight="1" thickBot="1">
      <c r="A8" s="6"/>
      <c r="B8" s="6"/>
      <c r="C8" s="6"/>
      <c r="D8" s="6"/>
      <c r="E8" s="6"/>
      <c r="F8" s="6"/>
      <c r="G8" s="6"/>
      <c r="H8" s="6"/>
      <c r="I8" s="11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W8" s="277" t="s">
        <v>11</v>
      </c>
      <c r="X8" s="278"/>
      <c r="Y8" s="15"/>
      <c r="Z8" s="279">
        <v>32800</v>
      </c>
      <c r="AA8" s="280"/>
    </row>
    <row r="9" spans="1:28" s="15" customFormat="1" ht="20.25" customHeight="1" thickBot="1">
      <c r="A9" s="16"/>
      <c r="B9" s="16"/>
      <c r="C9" s="6"/>
      <c r="D9" s="6"/>
      <c r="E9" s="6"/>
      <c r="F9" s="6"/>
      <c r="G9" s="6"/>
      <c r="H9" s="17"/>
      <c r="J9" s="18"/>
      <c r="K9" s="18"/>
      <c r="L9" s="8"/>
      <c r="M9" s="18"/>
      <c r="N9" s="18"/>
      <c r="O9" s="18"/>
      <c r="P9" s="18"/>
      <c r="Q9" s="18"/>
      <c r="R9" s="18"/>
      <c r="S9" s="18"/>
      <c r="T9" s="18"/>
      <c r="U9" s="18"/>
      <c r="Z9" s="279">
        <f>SUM(Z4:AA8)</f>
        <v>2258380</v>
      </c>
      <c r="AA9" s="280"/>
    </row>
    <row r="10" spans="1:28" s="15" customFormat="1" ht="29.25" customHeight="1" thickBot="1">
      <c r="A10" s="281" t="s">
        <v>12</v>
      </c>
      <c r="B10" s="282"/>
      <c r="C10" s="283"/>
      <c r="E10" s="284" t="s">
        <v>13</v>
      </c>
      <c r="F10" s="285"/>
      <c r="G10" s="19"/>
      <c r="H10" s="284" t="s">
        <v>14</v>
      </c>
      <c r="I10" s="286"/>
      <c r="J10" s="286"/>
      <c r="K10" s="285"/>
      <c r="O10" s="287" t="s">
        <v>15</v>
      </c>
      <c r="P10" s="288"/>
      <c r="Q10" s="288"/>
      <c r="R10" s="288"/>
      <c r="S10" s="288"/>
      <c r="T10" s="288"/>
      <c r="U10" s="289"/>
    </row>
    <row r="11" spans="1:28" s="15" customFormat="1" ht="9.75" customHeight="1">
      <c r="A11" s="18"/>
      <c r="B11" s="18"/>
      <c r="C11" s="20"/>
      <c r="D11" s="20"/>
      <c r="E11" s="20"/>
      <c r="F11" s="20"/>
      <c r="G11" s="20"/>
      <c r="H11" s="20"/>
      <c r="I11" s="18"/>
      <c r="J11" s="18"/>
      <c r="K11" s="18"/>
      <c r="L11" s="18"/>
      <c r="M11" s="18"/>
      <c r="N11" s="18"/>
      <c r="O11" s="263" t="s">
        <v>16</v>
      </c>
      <c r="P11" s="264"/>
      <c r="Q11" s="265"/>
      <c r="R11" s="269">
        <f>15701800-275500+264000+50850+256761+750000+30000+52674+300000+120000+679223</f>
        <v>17929808</v>
      </c>
      <c r="S11" s="270"/>
      <c r="T11" s="270"/>
      <c r="U11" s="271"/>
      <c r="W11" s="15" t="s">
        <v>17</v>
      </c>
      <c r="X11" s="15">
        <f>O17+O19+O21+V17</f>
        <v>17611781</v>
      </c>
      <c r="Z11" s="15" t="s">
        <v>18</v>
      </c>
      <c r="AA11" s="15">
        <f>R11-X11</f>
        <v>318027</v>
      </c>
    </row>
    <row r="12" spans="1:28" s="15" customFormat="1" ht="12" customHeight="1" thickBot="1">
      <c r="A12" s="18"/>
      <c r="B12" s="18"/>
      <c r="C12" s="20"/>
      <c r="D12" s="20"/>
      <c r="E12" s="20"/>
      <c r="F12" s="20"/>
      <c r="G12" s="20"/>
      <c r="L12" s="18"/>
      <c r="M12" s="18"/>
      <c r="N12" s="18"/>
      <c r="O12" s="266"/>
      <c r="P12" s="267"/>
      <c r="Q12" s="268"/>
      <c r="R12" s="272"/>
      <c r="S12" s="273"/>
      <c r="T12" s="273"/>
      <c r="U12" s="274"/>
    </row>
    <row r="13" spans="1:28" s="15" customFormat="1" ht="19.5" customHeight="1" thickBot="1">
      <c r="A13" s="229">
        <f>661920</f>
        <v>661920</v>
      </c>
      <c r="B13" s="230"/>
      <c r="C13" s="21"/>
      <c r="D13" s="22"/>
      <c r="E13" s="235">
        <v>12056949</v>
      </c>
      <c r="F13" s="236"/>
      <c r="G13" s="23"/>
      <c r="H13" s="275" t="s">
        <v>19</v>
      </c>
      <c r="I13" s="276"/>
      <c r="J13" s="229">
        <v>2090000</v>
      </c>
      <c r="K13" s="230"/>
      <c r="L13" s="18"/>
      <c r="M13" s="18"/>
      <c r="N13" s="18"/>
      <c r="O13" s="18"/>
      <c r="S13" s="18"/>
      <c r="T13" s="18"/>
      <c r="U13" s="18"/>
    </row>
    <row r="14" spans="1:28" s="15" customFormat="1" ht="9.75" customHeight="1" thickBot="1">
      <c r="C14" s="18"/>
      <c r="D14" s="18"/>
      <c r="E14" s="18"/>
      <c r="F14" s="18"/>
      <c r="G14" s="18"/>
      <c r="H14" s="24"/>
      <c r="I14" s="24"/>
      <c r="J14" s="24"/>
      <c r="K14" s="10"/>
      <c r="L14" s="18"/>
      <c r="M14" s="18"/>
      <c r="N14" s="18"/>
      <c r="O14" s="18"/>
      <c r="P14" s="18"/>
      <c r="Q14" s="18"/>
      <c r="R14" s="18"/>
      <c r="S14" s="18"/>
      <c r="T14" s="18"/>
      <c r="U14" s="18"/>
    </row>
    <row r="15" spans="1:28" s="15" customFormat="1" ht="21.75" customHeight="1" thickBot="1">
      <c r="C15" s="18"/>
      <c r="D15" s="18"/>
      <c r="E15" s="18"/>
      <c r="F15" s="18"/>
      <c r="G15" s="18"/>
      <c r="H15" s="227" t="s">
        <v>20</v>
      </c>
      <c r="I15" s="256"/>
      <c r="J15" s="229">
        <v>80000</v>
      </c>
      <c r="K15" s="230"/>
      <c r="L15" s="21"/>
      <c r="M15" s="227" t="s">
        <v>21</v>
      </c>
      <c r="N15" s="228"/>
      <c r="O15" s="228"/>
      <c r="P15" s="228"/>
      <c r="Q15" s="256"/>
      <c r="V15" s="257" t="s">
        <v>22</v>
      </c>
      <c r="W15" s="258"/>
      <c r="X15" s="258"/>
      <c r="Y15" s="259"/>
      <c r="AA15" s="260" t="s">
        <v>23</v>
      </c>
      <c r="AB15" s="261"/>
    </row>
    <row r="16" spans="1:28" s="15" customFormat="1" ht="11.25" customHeight="1" thickBot="1">
      <c r="C16" s="18"/>
      <c r="D16" s="18"/>
      <c r="E16" s="18"/>
      <c r="F16" s="18"/>
      <c r="G16" s="18"/>
      <c r="H16" s="24"/>
      <c r="I16" s="24"/>
      <c r="J16" s="24"/>
      <c r="K16" s="24"/>
      <c r="L16" s="18"/>
      <c r="M16" s="18"/>
      <c r="N16" s="18"/>
      <c r="O16" s="18"/>
      <c r="P16" s="18"/>
      <c r="Q16" s="18"/>
      <c r="R16" s="18"/>
      <c r="S16" s="18"/>
      <c r="T16" s="18"/>
      <c r="U16" s="18"/>
      <c r="AA16" s="25"/>
      <c r="AB16" s="25"/>
    </row>
    <row r="17" spans="3:28" s="15" customFormat="1" ht="21.75" customHeight="1" thickBot="1">
      <c r="C17" s="18"/>
      <c r="D17" s="18"/>
      <c r="E17" s="18"/>
      <c r="F17" s="18"/>
      <c r="G17" s="18"/>
      <c r="H17" s="227" t="s">
        <v>24</v>
      </c>
      <c r="I17" s="228"/>
      <c r="J17" s="229">
        <f>115500</f>
        <v>115500</v>
      </c>
      <c r="K17" s="230"/>
      <c r="L17" s="21"/>
      <c r="M17" s="237" t="s">
        <v>25</v>
      </c>
      <c r="N17" s="238"/>
      <c r="O17" s="229">
        <v>1400000</v>
      </c>
      <c r="P17" s="232"/>
      <c r="Q17" s="230"/>
      <c r="R17" s="22"/>
      <c r="V17" s="237">
        <f>S23+Z23</f>
        <v>7561781</v>
      </c>
      <c r="W17" s="238"/>
      <c r="X17" s="238"/>
      <c r="Y17" s="262"/>
      <c r="AA17" s="240">
        <f>R11-O23-V17</f>
        <v>318027</v>
      </c>
      <c r="AB17" s="241"/>
    </row>
    <row r="18" spans="3:28" s="15" customFormat="1" ht="9.75" customHeight="1" thickBot="1">
      <c r="C18" s="18"/>
      <c r="D18" s="18" t="s">
        <v>26</v>
      </c>
      <c r="E18" s="18"/>
      <c r="F18" s="18"/>
      <c r="G18" s="18"/>
      <c r="H18" s="26"/>
      <c r="I18" s="26"/>
      <c r="J18" s="26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</row>
    <row r="19" spans="3:28" s="15" customFormat="1" ht="21" customHeight="1" thickBot="1">
      <c r="C19" s="18"/>
      <c r="D19" s="18"/>
      <c r="E19" s="18"/>
      <c r="F19" s="18"/>
      <c r="G19" s="18"/>
      <c r="H19" s="242" t="s">
        <v>27</v>
      </c>
      <c r="I19" s="243"/>
      <c r="J19" s="244">
        <v>264000</v>
      </c>
      <c r="K19" s="245"/>
      <c r="L19" s="18"/>
      <c r="M19" s="237" t="s">
        <v>28</v>
      </c>
      <c r="N19" s="238"/>
      <c r="O19" s="229">
        <f>5500000</f>
        <v>5500000</v>
      </c>
      <c r="P19" s="232"/>
      <c r="Q19" s="230"/>
      <c r="R19" s="18"/>
    </row>
    <row r="20" spans="3:28" ht="7.5" customHeight="1" thickBot="1">
      <c r="C20" s="27"/>
      <c r="D20" s="27"/>
      <c r="E20" s="27"/>
      <c r="F20" s="27"/>
      <c r="G20" s="27"/>
      <c r="H20" s="28"/>
      <c r="I20" s="28"/>
      <c r="J20" s="28"/>
      <c r="K20" s="18"/>
      <c r="L20" s="18"/>
      <c r="M20" s="3"/>
      <c r="N20" s="3"/>
      <c r="O20" s="3"/>
      <c r="P20" s="3"/>
      <c r="Q20" s="3"/>
      <c r="R20" s="3"/>
      <c r="S20" s="246" t="s">
        <v>29</v>
      </c>
      <c r="T20" s="247"/>
      <c r="U20" s="248"/>
      <c r="V20" s="15"/>
      <c r="Y20" s="15"/>
      <c r="Z20" s="252" t="s">
        <v>30</v>
      </c>
      <c r="AA20" s="253"/>
    </row>
    <row r="21" spans="3:28" ht="19.5" customHeight="1" thickBot="1">
      <c r="C21" s="15"/>
      <c r="D21" s="15"/>
      <c r="E21" s="15"/>
      <c r="F21" s="15"/>
      <c r="G21" s="15"/>
      <c r="H21" s="237" t="s">
        <v>31</v>
      </c>
      <c r="I21" s="238"/>
      <c r="J21" s="229">
        <v>29520</v>
      </c>
      <c r="K21" s="230"/>
      <c r="L21" s="18"/>
      <c r="M21" s="237" t="s">
        <v>32</v>
      </c>
      <c r="N21" s="238"/>
      <c r="O21" s="229">
        <v>3150000</v>
      </c>
      <c r="P21" s="232"/>
      <c r="Q21" s="230"/>
      <c r="R21" s="29"/>
      <c r="S21" s="249"/>
      <c r="T21" s="250"/>
      <c r="U21" s="251"/>
      <c r="Y21" s="15"/>
      <c r="Z21" s="254"/>
      <c r="AA21" s="255"/>
    </row>
    <row r="22" spans="3:28" ht="9" customHeight="1" thickBot="1"/>
    <row r="23" spans="3:28" ht="24.75" customHeight="1" thickBot="1">
      <c r="H23" s="233" t="s">
        <v>33</v>
      </c>
      <c r="I23" s="234"/>
      <c r="J23" s="235">
        <v>252000</v>
      </c>
      <c r="K23" s="236"/>
      <c r="M23" s="237" t="s">
        <v>34</v>
      </c>
      <c r="N23" s="238"/>
      <c r="O23" s="229">
        <f>SUM(O17:Q21)</f>
        <v>10050000</v>
      </c>
      <c r="P23" s="232"/>
      <c r="Q23" s="230"/>
      <c r="S23" s="225">
        <v>400000</v>
      </c>
      <c r="T23" s="239"/>
      <c r="U23" s="226"/>
      <c r="Y23" s="15"/>
      <c r="Z23" s="225">
        <f>9961186-2090000-63750-645655</f>
        <v>7161781</v>
      </c>
      <c r="AA23" s="226"/>
    </row>
    <row r="24" spans="3:28" ht="9" customHeight="1" thickBot="1">
      <c r="Z24" s="30"/>
      <c r="AA24" s="30"/>
    </row>
    <row r="25" spans="3:28" ht="18" customHeight="1" thickBot="1">
      <c r="H25" s="227" t="s">
        <v>24</v>
      </c>
      <c r="I25" s="228"/>
      <c r="J25" s="229">
        <f>23000</f>
        <v>23000</v>
      </c>
      <c r="K25" s="230"/>
      <c r="S25" s="31" t="s">
        <v>35</v>
      </c>
      <c r="U25" s="1">
        <v>400000</v>
      </c>
      <c r="W25" s="32"/>
      <c r="X25" s="33"/>
    </row>
    <row r="26" spans="3:28" ht="15" customHeight="1"/>
    <row r="27" spans="3:28" ht="21.75">
      <c r="I27" s="30" t="s">
        <v>36</v>
      </c>
      <c r="J27" s="231"/>
      <c r="K27" s="231"/>
      <c r="O27" s="221">
        <f>R11</f>
        <v>17929808</v>
      </c>
      <c r="P27" s="221"/>
      <c r="Q27" s="221"/>
      <c r="T27" s="34"/>
      <c r="X27" s="221"/>
      <c r="Y27" s="221"/>
      <c r="Z27" s="221"/>
    </row>
    <row r="28" spans="3:28" ht="21.75">
      <c r="I28" s="30" t="s">
        <v>37</v>
      </c>
      <c r="O28" s="221">
        <f>O23</f>
        <v>10050000</v>
      </c>
      <c r="P28" s="221"/>
      <c r="Q28" s="221"/>
      <c r="T28" s="34"/>
      <c r="U28" s="222"/>
      <c r="V28" s="222"/>
      <c r="W28" s="222"/>
      <c r="X28" s="221"/>
      <c r="Y28" s="221"/>
      <c r="Z28" s="221"/>
    </row>
    <row r="29" spans="3:28" ht="21.75">
      <c r="I29" s="1" t="s">
        <v>22</v>
      </c>
      <c r="O29" s="221">
        <f>V17</f>
        <v>7561781</v>
      </c>
      <c r="P29" s="221"/>
      <c r="Q29" s="221"/>
      <c r="T29" s="35"/>
      <c r="X29" s="221"/>
      <c r="Y29" s="221"/>
      <c r="Z29" s="221"/>
    </row>
    <row r="30" spans="3:28" ht="21.75">
      <c r="I30" s="36" t="s">
        <v>18</v>
      </c>
      <c r="J30" s="37"/>
      <c r="K30" s="37"/>
      <c r="L30" s="37"/>
      <c r="M30" s="37"/>
      <c r="N30" s="37"/>
      <c r="O30" s="223">
        <f>O27-O28-O29</f>
        <v>318027</v>
      </c>
      <c r="P30" s="223"/>
      <c r="Q30" s="223"/>
      <c r="X30" s="224" t="s">
        <v>38</v>
      </c>
      <c r="Y30" s="224"/>
      <c r="Z30" s="224"/>
    </row>
    <row r="31" spans="3:28">
      <c r="X31" s="38"/>
    </row>
  </sheetData>
  <mergeCells count="75">
    <mergeCell ref="W5:X5"/>
    <mergeCell ref="Z5:AA5"/>
    <mergeCell ref="K2:R2"/>
    <mergeCell ref="K3:O3"/>
    <mergeCell ref="P3:Q3"/>
    <mergeCell ref="W4:X4"/>
    <mergeCell ref="Z4:AA4"/>
    <mergeCell ref="W6:X6"/>
    <mergeCell ref="Z6:AA6"/>
    <mergeCell ref="D7:F7"/>
    <mergeCell ref="H7:I7"/>
    <mergeCell ref="K7:L7"/>
    <mergeCell ref="N7:O7"/>
    <mergeCell ref="Q7:R7"/>
    <mergeCell ref="T7:U7"/>
    <mergeCell ref="W7:X7"/>
    <mergeCell ref="Z7:AA7"/>
    <mergeCell ref="D6:F6"/>
    <mergeCell ref="H6:I6"/>
    <mergeCell ref="K6:L6"/>
    <mergeCell ref="N6:O6"/>
    <mergeCell ref="Q6:R6"/>
    <mergeCell ref="T6:U6"/>
    <mergeCell ref="W8:X8"/>
    <mergeCell ref="Z8:AA8"/>
    <mergeCell ref="Z9:AA9"/>
    <mergeCell ref="A10:C10"/>
    <mergeCell ref="E10:F10"/>
    <mergeCell ref="H10:K10"/>
    <mergeCell ref="O10:U10"/>
    <mergeCell ref="O11:Q12"/>
    <mergeCell ref="R11:U12"/>
    <mergeCell ref="A13:B13"/>
    <mergeCell ref="E13:F13"/>
    <mergeCell ref="H13:I13"/>
    <mergeCell ref="J13:K13"/>
    <mergeCell ref="H15:I15"/>
    <mergeCell ref="J15:K15"/>
    <mergeCell ref="M15:Q15"/>
    <mergeCell ref="V15:Y15"/>
    <mergeCell ref="AA15:AB15"/>
    <mergeCell ref="S20:U21"/>
    <mergeCell ref="Z20:AA21"/>
    <mergeCell ref="H21:I21"/>
    <mergeCell ref="J21:K21"/>
    <mergeCell ref="M21:N21"/>
    <mergeCell ref="AA17:AB17"/>
    <mergeCell ref="H19:I19"/>
    <mergeCell ref="J19:K19"/>
    <mergeCell ref="M19:N19"/>
    <mergeCell ref="O19:Q19"/>
    <mergeCell ref="H17:I17"/>
    <mergeCell ref="J17:K17"/>
    <mergeCell ref="M17:N17"/>
    <mergeCell ref="O17:Q17"/>
    <mergeCell ref="V17:Y17"/>
    <mergeCell ref="O21:Q21"/>
    <mergeCell ref="H23:I23"/>
    <mergeCell ref="J23:K23"/>
    <mergeCell ref="M23:N23"/>
    <mergeCell ref="O23:Q23"/>
    <mergeCell ref="O30:Q30"/>
    <mergeCell ref="X30:Z30"/>
    <mergeCell ref="Z23:AA23"/>
    <mergeCell ref="H25:I25"/>
    <mergeCell ref="J25:K25"/>
    <mergeCell ref="J27:K27"/>
    <mergeCell ref="O27:Q27"/>
    <mergeCell ref="X27:Z27"/>
    <mergeCell ref="S23:U23"/>
    <mergeCell ref="O28:Q28"/>
    <mergeCell ref="U28:W28"/>
    <mergeCell ref="X28:Z28"/>
    <mergeCell ref="O29:Q29"/>
    <mergeCell ref="X29:Z29"/>
  </mergeCells>
  <pageMargins left="0.43307086614173229" right="0.15748031496062992" top="0.35433070866141736" bottom="0.23622047244094491" header="0.19685039370078741" footer="0.15748031496062992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3</vt:i4>
      </vt:variant>
    </vt:vector>
  </HeadingPairs>
  <TitlesOfParts>
    <vt:vector size="6" baseType="lpstr">
      <vt:lpstr>คืนเงิน2</vt:lpstr>
      <vt:lpstr>สรุปคงเหลือ 13 มิย.</vt:lpstr>
      <vt:lpstr>ร่าง 13 มิ.ย.59 </vt:lpstr>
      <vt:lpstr>คืนเงิน2!Print_Area</vt:lpstr>
      <vt:lpstr>'สรุปคงเหลือ 13 มิย.'!Print_Area</vt:lpstr>
      <vt:lpstr>คืนเงิน2!Print_Titles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nascomp</dc:creator>
  <cp:lastModifiedBy>nascomp</cp:lastModifiedBy>
  <dcterms:created xsi:type="dcterms:W3CDTF">2016-06-14T08:22:07Z</dcterms:created>
  <dcterms:modified xsi:type="dcterms:W3CDTF">2016-06-14T08:31:42Z</dcterms:modified>
</cp:coreProperties>
</file>