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 MOC &amp; Planfin\ข้อมูลMOC ปี 2562\ประชุมปรับแผน Planfin รอบ 2\ไฟล์กระดาษทำการ รอบ 2 ครั้งที่ 1\"/>
    </mc:Choice>
  </mc:AlternateContent>
  <xr:revisionPtr revIDLastSave="0" documentId="13_ncr:1_{81D57D23-0322-4C17-9A8E-733E8C6B7293}" xr6:coauthVersionLast="43" xr6:coauthVersionMax="43" xr10:uidLastSave="{00000000-0000-0000-0000-000000000000}"/>
  <bookViews>
    <workbookView xWindow="-120" yWindow="-120" windowWidth="29040" windowHeight="15840" tabRatio="870" firstSheet="6" activeTab="16" xr2:uid="{00000000-000D-0000-FFFF-FFFF00000000}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2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 รายละเอียดแผนลงทุน" sheetId="32" r:id="rId15"/>
    <sheet name="7.WS-แผน รพ.สต." sheetId="25" r:id="rId16"/>
    <sheet name="7.1 รายละเอียด แผน รพ.สต." sheetId="33" r:id="rId17"/>
    <sheet name="PlanFin Analysis" sheetId="30" r:id="rId18"/>
  </sheets>
  <definedNames>
    <definedName name="_xlnm._FilterDatabase" localSheetId="7" hidden="1">'1.WS-Re-Exp'!$A$2:$G$432</definedName>
    <definedName name="_xlnm._FilterDatabase" localSheetId="6" hidden="1">Mapping62!$A$1:$K$429</definedName>
    <definedName name="_xlnm._FilterDatabase" localSheetId="8" hidden="1">'งบทดลอง รพ.'!#REF!</definedName>
    <definedName name="DATA" localSheetId="14">#REF!</definedName>
    <definedName name="DATA" localSheetId="16">#REF!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4">'6.1 รายละเอียดแผนลงทุน'!$1:$5</definedName>
    <definedName name="_xlnm.Print_Titles" localSheetId="16">'7.1 รายละเอียด แผน รพ.สต.'!$A:$C</definedName>
    <definedName name="_xlnm.Print_Titles" localSheetId="1">Planfin2562!$1:$1</definedName>
  </definedNames>
  <calcPr calcId="181029"/>
</workbook>
</file>

<file path=xl/calcChain.xml><?xml version="1.0" encoding="utf-8"?>
<calcChain xmlns="http://schemas.openxmlformats.org/spreadsheetml/2006/main">
  <c r="S7" i="32" l="1"/>
  <c r="S8" i="32"/>
  <c r="S37" i="32" s="1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29" i="32"/>
  <c r="S30" i="32"/>
  <c r="S31" i="32"/>
  <c r="S32" i="32"/>
  <c r="S33" i="32"/>
  <c r="S34" i="32"/>
  <c r="S35" i="32"/>
  <c r="S36" i="32"/>
  <c r="S6" i="32"/>
  <c r="D37" i="32"/>
  <c r="E37" i="32"/>
  <c r="F37" i="32"/>
  <c r="G37" i="32"/>
  <c r="H37" i="32"/>
  <c r="I37" i="32"/>
  <c r="J37" i="32"/>
  <c r="K37" i="32"/>
  <c r="L37" i="32"/>
  <c r="M37" i="32"/>
  <c r="N37" i="32"/>
  <c r="O37" i="32"/>
  <c r="P37" i="32"/>
  <c r="Q37" i="32"/>
  <c r="R37" i="32"/>
  <c r="C37" i="32"/>
  <c r="G4" i="25"/>
  <c r="G5" i="25"/>
  <c r="G6" i="25"/>
  <c r="G7" i="25"/>
  <c r="G8" i="25"/>
  <c r="G9" i="25"/>
  <c r="G10" i="25"/>
  <c r="G3" i="25"/>
  <c r="S16" i="33" l="1"/>
  <c r="S17" i="33" s="1"/>
  <c r="R16" i="33"/>
  <c r="Q16" i="33"/>
  <c r="P16" i="33"/>
  <c r="O16" i="33"/>
  <c r="N16" i="33"/>
  <c r="M16" i="33"/>
  <c r="M17" i="33" s="1"/>
  <c r="L16" i="33"/>
  <c r="K16" i="33"/>
  <c r="J16" i="33"/>
  <c r="I16" i="33"/>
  <c r="H16" i="33"/>
  <c r="G16" i="33"/>
  <c r="F16" i="33"/>
  <c r="E16" i="33"/>
  <c r="D16" i="33"/>
  <c r="D17" i="33" s="1"/>
  <c r="E17" i="33" l="1"/>
  <c r="T17" i="33" s="1"/>
  <c r="T16" i="33"/>
  <c r="C4" i="16" l="1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3" i="16"/>
  <c r="C431" i="16" l="1"/>
  <c r="C33" i="8"/>
  <c r="D6" i="8" l="1"/>
  <c r="D8" i="8"/>
  <c r="D13" i="8"/>
  <c r="D14" i="8" l="1"/>
  <c r="D9" i="8"/>
  <c r="D10" i="8"/>
  <c r="D12" i="8"/>
  <c r="D7" i="8"/>
  <c r="D11" i="8"/>
  <c r="D32" i="8" l="1"/>
  <c r="E32" i="8" s="1"/>
  <c r="D15" i="8"/>
  <c r="E15" i="8" s="1"/>
  <c r="C39" i="8" l="1"/>
  <c r="D5" i="8" l="1"/>
  <c r="G7" i="24" l="1"/>
  <c r="D91" i="8" s="1"/>
  <c r="J4" i="29" l="1"/>
  <c r="I4" i="29" l="1"/>
  <c r="G6" i="8" l="1"/>
  <c r="H6" i="8"/>
  <c r="J6" i="8"/>
  <c r="G7" i="8"/>
  <c r="H7" i="8"/>
  <c r="J7" i="8"/>
  <c r="G8" i="8"/>
  <c r="H8" i="8"/>
  <c r="J8" i="8"/>
  <c r="G9" i="8"/>
  <c r="H9" i="8"/>
  <c r="J9" i="8"/>
  <c r="G10" i="8"/>
  <c r="H10" i="8"/>
  <c r="J10" i="8"/>
  <c r="G11" i="8"/>
  <c r="H11" i="8"/>
  <c r="J11" i="8"/>
  <c r="G12" i="8"/>
  <c r="H12" i="8"/>
  <c r="J12" i="8"/>
  <c r="G13" i="8"/>
  <c r="H13" i="8"/>
  <c r="J13" i="8"/>
  <c r="G14" i="8"/>
  <c r="H14" i="8"/>
  <c r="J14" i="8"/>
  <c r="G16" i="8"/>
  <c r="H16" i="8"/>
  <c r="J16" i="8"/>
  <c r="G17" i="8"/>
  <c r="H17" i="8"/>
  <c r="J17" i="8"/>
  <c r="G18" i="8"/>
  <c r="H18" i="8"/>
  <c r="J18" i="8"/>
  <c r="G19" i="8"/>
  <c r="H19" i="8"/>
  <c r="J19" i="8"/>
  <c r="G20" i="8"/>
  <c r="H20" i="8"/>
  <c r="J20" i="8"/>
  <c r="G21" i="8"/>
  <c r="H21" i="8"/>
  <c r="J21" i="8"/>
  <c r="G22" i="8"/>
  <c r="H22" i="8"/>
  <c r="J22" i="8"/>
  <c r="G23" i="8"/>
  <c r="H23" i="8"/>
  <c r="J23" i="8"/>
  <c r="G24" i="8"/>
  <c r="H24" i="8"/>
  <c r="J24" i="8"/>
  <c r="G25" i="8"/>
  <c r="H25" i="8"/>
  <c r="J25" i="8"/>
  <c r="G26" i="8"/>
  <c r="H26" i="8"/>
  <c r="J26" i="8"/>
  <c r="G27" i="8"/>
  <c r="H27" i="8"/>
  <c r="J27" i="8"/>
  <c r="G28" i="8"/>
  <c r="H28" i="8"/>
  <c r="J28" i="8"/>
  <c r="G29" i="8"/>
  <c r="H29" i="8"/>
  <c r="J29" i="8"/>
  <c r="G30" i="8"/>
  <c r="H30" i="8"/>
  <c r="J30" i="8"/>
  <c r="G31" i="8"/>
  <c r="H31" i="8"/>
  <c r="J31" i="8"/>
  <c r="G33" i="8"/>
  <c r="H33" i="8"/>
  <c r="J33" i="8"/>
  <c r="J5" i="8"/>
  <c r="H5" i="8"/>
  <c r="G5" i="8"/>
  <c r="I3" i="31"/>
  <c r="I6" i="8" s="1"/>
  <c r="I4" i="31"/>
  <c r="I7" i="8" s="1"/>
  <c r="I5" i="31"/>
  <c r="I8" i="8" s="1"/>
  <c r="I6" i="31"/>
  <c r="I9" i="8" s="1"/>
  <c r="I7" i="31"/>
  <c r="I10" i="8" s="1"/>
  <c r="I8" i="31"/>
  <c r="I11" i="8" s="1"/>
  <c r="I9" i="31"/>
  <c r="I12" i="8" s="1"/>
  <c r="I10" i="31"/>
  <c r="I13" i="8" s="1"/>
  <c r="I11" i="31"/>
  <c r="I14" i="8" s="1"/>
  <c r="I12" i="31"/>
  <c r="I16" i="8" s="1"/>
  <c r="I13" i="31"/>
  <c r="I17" i="8" s="1"/>
  <c r="I14" i="31"/>
  <c r="I18" i="8" s="1"/>
  <c r="I15" i="31"/>
  <c r="I19" i="8" s="1"/>
  <c r="I16" i="31"/>
  <c r="I20" i="8" s="1"/>
  <c r="I17" i="31"/>
  <c r="I21" i="8" s="1"/>
  <c r="I18" i="31"/>
  <c r="I22" i="8" s="1"/>
  <c r="I19" i="31"/>
  <c r="I23" i="8" s="1"/>
  <c r="I20" i="31"/>
  <c r="I24" i="8" s="1"/>
  <c r="I21" i="31"/>
  <c r="I25" i="8" s="1"/>
  <c r="I22" i="31"/>
  <c r="I26" i="8" s="1"/>
  <c r="I23" i="31"/>
  <c r="I27" i="8" s="1"/>
  <c r="I24" i="31"/>
  <c r="I28" i="8" s="1"/>
  <c r="I25" i="31"/>
  <c r="I29" i="8" s="1"/>
  <c r="I26" i="31"/>
  <c r="I30" i="8" s="1"/>
  <c r="I27" i="31"/>
  <c r="I31" i="8" s="1"/>
  <c r="I28" i="31"/>
  <c r="I33" i="8" s="1"/>
  <c r="I2" i="31"/>
  <c r="I5" i="8" s="1"/>
  <c r="D11" i="25" l="1"/>
  <c r="E11" i="25"/>
  <c r="D97" i="8" s="1"/>
  <c r="F11" i="25"/>
  <c r="D98" i="8" s="1"/>
  <c r="C11" i="25"/>
  <c r="D95" i="8" s="1"/>
  <c r="D8" i="24"/>
  <c r="F8" i="24"/>
  <c r="B8" i="24"/>
  <c r="G5" i="24"/>
  <c r="D89" i="8" s="1"/>
  <c r="G6" i="24"/>
  <c r="D90" i="8" s="1"/>
  <c r="G4" i="24"/>
  <c r="D84" i="8"/>
  <c r="D83" i="8"/>
  <c r="D82" i="8"/>
  <c r="D81" i="8"/>
  <c r="D80" i="8"/>
  <c r="D79" i="8"/>
  <c r="D78" i="8"/>
  <c r="C11" i="23"/>
  <c r="E11" i="23"/>
  <c r="F11" i="23"/>
  <c r="G11" i="23"/>
  <c r="B11" i="23"/>
  <c r="D73" i="8"/>
  <c r="D72" i="8"/>
  <c r="D71" i="8"/>
  <c r="D70" i="8"/>
  <c r="D69" i="8"/>
  <c r="D68" i="8"/>
  <c r="D67" i="8"/>
  <c r="D66" i="8"/>
  <c r="D52" i="8"/>
  <c r="D53" i="8"/>
  <c r="D54" i="8"/>
  <c r="D55" i="8"/>
  <c r="D56" i="8"/>
  <c r="D57" i="8"/>
  <c r="D58" i="8"/>
  <c r="D59" i="8"/>
  <c r="D60" i="8"/>
  <c r="D61" i="8"/>
  <c r="D51" i="8"/>
  <c r="D45" i="8"/>
  <c r="G8" i="24" l="1"/>
  <c r="J6" i="19"/>
  <c r="D11" i="23"/>
  <c r="D47" i="8"/>
  <c r="H11" i="23"/>
  <c r="D46" i="8"/>
  <c r="G11" i="25"/>
  <c r="D96" i="8"/>
  <c r="D99" i="8" s="1"/>
  <c r="G14" i="20"/>
  <c r="D88" i="8"/>
  <c r="F4" i="29" s="1"/>
  <c r="D85" i="8"/>
  <c r="D74" i="8"/>
  <c r="D62" i="8"/>
  <c r="D48" i="8" l="1"/>
  <c r="D92" i="8"/>
  <c r="G4" i="1"/>
  <c r="F4" i="1" s="1"/>
  <c r="G15" i="1"/>
  <c r="F15" i="1" s="1"/>
  <c r="G24" i="1"/>
  <c r="E21" i="5"/>
  <c r="D18" i="8"/>
  <c r="E5" i="5"/>
  <c r="D21" i="8"/>
  <c r="E7" i="5"/>
  <c r="E16" i="5"/>
  <c r="E25" i="5"/>
  <c r="E3" i="5"/>
  <c r="G50" i="1"/>
  <c r="G45" i="1"/>
  <c r="G22" i="1"/>
  <c r="G18" i="1"/>
  <c r="F18" i="1" s="1"/>
  <c r="G6" i="1"/>
  <c r="F6" i="1" s="1"/>
  <c r="F17" i="5"/>
  <c r="F23" i="5"/>
  <c r="F29" i="5" s="1"/>
  <c r="J12" i="22"/>
  <c r="I12" i="22"/>
  <c r="H12" i="22"/>
  <c r="G12" i="22"/>
  <c r="E12" i="22"/>
  <c r="C12" i="22"/>
  <c r="B12" i="22"/>
  <c r="E19" i="1"/>
  <c r="E10" i="1"/>
  <c r="C17" i="8"/>
  <c r="E18" i="8" l="1"/>
  <c r="K7" i="8"/>
  <c r="G13" i="1"/>
  <c r="F13" i="1" s="1"/>
  <c r="C34" i="8"/>
  <c r="G5" i="1"/>
  <c r="F5" i="1" s="1"/>
  <c r="G9" i="1"/>
  <c r="F9" i="1" s="1"/>
  <c r="G26" i="1"/>
  <c r="G43" i="1" s="1"/>
  <c r="D19" i="8"/>
  <c r="E19" i="8" s="1"/>
  <c r="E11" i="5"/>
  <c r="G16" i="1"/>
  <c r="F16" i="1" s="1"/>
  <c r="G49" i="1"/>
  <c r="G17" i="1"/>
  <c r="F17" i="1" s="1"/>
  <c r="G8" i="1"/>
  <c r="F8" i="1" s="1"/>
  <c r="G7" i="1"/>
  <c r="F7" i="1" s="1"/>
  <c r="E36" i="5"/>
  <c r="E12" i="5"/>
  <c r="G31" i="1"/>
  <c r="E6" i="5"/>
  <c r="E26" i="5"/>
  <c r="E22" i="5"/>
  <c r="G21" i="1"/>
  <c r="K5" i="8"/>
  <c r="E4" i="5"/>
  <c r="E9" i="5"/>
  <c r="E10" i="5"/>
  <c r="E12" i="8"/>
  <c r="G46" i="1"/>
  <c r="G14" i="1"/>
  <c r="G30" i="1"/>
  <c r="G39" i="1" s="1"/>
  <c r="G3" i="1"/>
  <c r="F3" i="1" s="1"/>
  <c r="D22" i="8"/>
  <c r="L22" i="8" s="1"/>
  <c r="E11" i="8"/>
  <c r="G23" i="1"/>
  <c r="G29" i="1"/>
  <c r="E28" i="5"/>
  <c r="D23" i="8"/>
  <c r="E23" i="8" s="1"/>
  <c r="E15" i="5"/>
  <c r="D26" i="8"/>
  <c r="E26" i="8" s="1"/>
  <c r="E34" i="5"/>
  <c r="D25" i="8"/>
  <c r="E25" i="8" s="1"/>
  <c r="E13" i="5"/>
  <c r="E14" i="5"/>
  <c r="D28" i="8"/>
  <c r="E28" i="8" s="1"/>
  <c r="G51" i="1"/>
  <c r="K8" i="8"/>
  <c r="L9" i="8"/>
  <c r="G25" i="1"/>
  <c r="E20" i="5"/>
  <c r="D20" i="8"/>
  <c r="K20" i="8" s="1"/>
  <c r="E27" i="5"/>
  <c r="L10" i="8"/>
  <c r="E33" i="5"/>
  <c r="D29" i="8"/>
  <c r="K29" i="8" s="1"/>
  <c r="G33" i="1"/>
  <c r="G12" i="1"/>
  <c r="F12" i="1" s="1"/>
  <c r="G32" i="1"/>
  <c r="E24" i="5"/>
  <c r="L14" i="8"/>
  <c r="D24" i="8"/>
  <c r="K24" i="8" s="1"/>
  <c r="D16" i="8"/>
  <c r="K16" i="8" s="1"/>
  <c r="E8" i="5"/>
  <c r="E19" i="5"/>
  <c r="D27" i="8"/>
  <c r="L27" i="8" s="1"/>
  <c r="F37" i="5"/>
  <c r="K18" i="8"/>
  <c r="L18" i="8"/>
  <c r="K13" i="8"/>
  <c r="L13" i="8"/>
  <c r="K21" i="8"/>
  <c r="L21" i="8"/>
  <c r="L6" i="8"/>
  <c r="K6" i="8"/>
  <c r="E21" i="8"/>
  <c r="E6" i="8"/>
  <c r="E5" i="8"/>
  <c r="E13" i="8"/>
  <c r="D30" i="8"/>
  <c r="E31" i="5"/>
  <c r="E32" i="5"/>
  <c r="E35" i="5"/>
  <c r="D31" i="8"/>
  <c r="F12" i="22"/>
  <c r="D12" i="22"/>
  <c r="D33" i="8" l="1"/>
  <c r="L7" i="8"/>
  <c r="E7" i="8"/>
  <c r="G42" i="1"/>
  <c r="G37" i="1"/>
  <c r="E22" i="8"/>
  <c r="L5" i="8"/>
  <c r="G38" i="1"/>
  <c r="L26" i="8"/>
  <c r="F14" i="1"/>
  <c r="G41" i="1"/>
  <c r="K22" i="8"/>
  <c r="K25" i="8"/>
  <c r="L11" i="8"/>
  <c r="L23" i="8"/>
  <c r="K11" i="8"/>
  <c r="K23" i="8"/>
  <c r="K19" i="8"/>
  <c r="L19" i="8"/>
  <c r="G10" i="1"/>
  <c r="F10" i="1" s="1"/>
  <c r="E23" i="5"/>
  <c r="E29" i="5" s="1"/>
  <c r="K26" i="8"/>
  <c r="L12" i="8"/>
  <c r="K9" i="8"/>
  <c r="L25" i="8"/>
  <c r="K12" i="8"/>
  <c r="G27" i="1"/>
  <c r="G40" i="1"/>
  <c r="E20" i="8"/>
  <c r="L20" i="8"/>
  <c r="E17" i="5"/>
  <c r="E9" i="8"/>
  <c r="E8" i="8"/>
  <c r="G36" i="1"/>
  <c r="G34" i="1"/>
  <c r="L8" i="8"/>
  <c r="G19" i="1"/>
  <c r="F19" i="1" s="1"/>
  <c r="L29" i="8"/>
  <c r="E29" i="8"/>
  <c r="L28" i="8"/>
  <c r="K28" i="8"/>
  <c r="E10" i="8"/>
  <c r="K10" i="8"/>
  <c r="D17" i="8"/>
  <c r="E27" i="8"/>
  <c r="K27" i="8"/>
  <c r="L16" i="8"/>
  <c r="E16" i="8"/>
  <c r="E14" i="8"/>
  <c r="L24" i="8"/>
  <c r="K14" i="8"/>
  <c r="E24" i="8"/>
  <c r="L31" i="8"/>
  <c r="K31" i="8"/>
  <c r="K30" i="8"/>
  <c r="L30" i="8"/>
  <c r="E30" i="8"/>
  <c r="E31" i="8"/>
  <c r="L17" i="8" l="1"/>
  <c r="A4" i="29"/>
  <c r="E37" i="5"/>
  <c r="E17" i="8"/>
  <c r="G44" i="1"/>
  <c r="G47" i="1" s="1"/>
  <c r="G52" i="1" s="1"/>
  <c r="K17" i="8"/>
  <c r="K33" i="8"/>
  <c r="L33" i="8"/>
  <c r="D34" i="8"/>
  <c r="D35" i="8" s="1"/>
  <c r="C35" i="8" s="1"/>
  <c r="E33" i="8"/>
  <c r="B4" i="29"/>
  <c r="K4" i="29" s="1"/>
  <c r="L4" i="29" s="1"/>
  <c r="E38" i="5" l="1"/>
  <c r="E39" i="5"/>
  <c r="C4" i="29"/>
  <c r="O4" i="29" l="1"/>
  <c r="D4" i="29"/>
  <c r="E4" i="29"/>
  <c r="H4" i="29" s="1"/>
  <c r="G4" i="29"/>
  <c r="P4" i="29" l="1"/>
  <c r="M4" i="29"/>
  <c r="N4" i="29" s="1"/>
  <c r="Q4" i="29" l="1"/>
  <c r="R4" i="29" s="1"/>
  <c r="S4" i="29" s="1"/>
</calcChain>
</file>

<file path=xl/sharedStrings.xml><?xml version="1.0" encoding="utf-8"?>
<sst xmlns="http://schemas.openxmlformats.org/spreadsheetml/2006/main" count="7572" uniqueCount="1462">
  <si>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</si>
  <si>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</si>
  <si>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</si>
  <si>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</si>
  <si>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</si>
  <si>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</si>
  <si>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</si>
  <si>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</si>
  <si>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</si>
  <si>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</si>
  <si>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</si>
  <si>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</si>
  <si>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</si>
  <si>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</si>
  <si>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</si>
  <si>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</si>
  <si>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</si>
  <si>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</si>
  <si>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</si>
  <si>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</si>
  <si>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</si>
  <si>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</si>
  <si>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</si>
  <si>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</si>
  <si>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</si>
  <si>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</si>
  <si>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</si>
  <si>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</si>
  <si>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</si>
  <si>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</si>
  <si>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</si>
  <si>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</si>
  <si>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</si>
  <si>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</si>
  <si>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</si>
  <si>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</si>
  <si>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</si>
  <si>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</si>
  <si>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</si>
  <si>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</si>
  <si>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</si>
  <si>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</si>
  <si>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</si>
  <si>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</si>
  <si>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</si>
  <si>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</si>
  <si>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</si>
  <si>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</si>
  <si>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</si>
  <si>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</si>
  <si>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</si>
  <si>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</si>
  <si>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</si>
  <si>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</si>
  <si>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</si>
  <si>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</si>
  <si>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</si>
  <si>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</si>
  <si>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</si>
  <si>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</si>
  <si>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</si>
  <si>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</si>
  <si>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</si>
  <si>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</si>
  <si>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</si>
  <si>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</si>
  <si>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</si>
  <si>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</si>
  <si>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</si>
  <si>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</si>
  <si>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</si>
  <si>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</si>
  <si>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</si>
  <si>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</si>
  <si>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</si>
  <si>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</si>
  <si>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</si>
  <si>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</si>
  <si>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</si>
  <si>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</si>
  <si>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</si>
  <si>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</si>
  <si>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</si>
  <si>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</si>
  <si>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</si>
  <si>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</si>
  <si>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</si>
  <si>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</si>
  <si>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</si>
  <si>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</si>
  <si>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</si>
  <si>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</si>
  <si>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</si>
  <si>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</si>
  <si>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</si>
  <si>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</si>
  <si>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</si>
  <si>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</si>
  <si>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</si>
  <si>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</si>
  <si>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</si>
  <si>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</si>
  <si>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</si>
  <si>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</si>
  <si>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</si>
  <si>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</si>
  <si>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</si>
  <si>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</si>
  <si>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</si>
  <si>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</si>
  <si>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</si>
  <si>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</si>
  <si>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</si>
  <si>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</si>
  <si>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</si>
  <si>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</si>
  <si>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</si>
  <si>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</si>
  <si>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</si>
  <si>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</si>
  <si>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</si>
  <si>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</si>
  <si>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</si>
  <si>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</si>
  <si>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</si>
  <si>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</si>
  <si>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</si>
  <si>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</si>
  <si>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</si>
  <si>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</si>
  <si>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</si>
  <si>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</si>
  <si>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</si>
  <si>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</si>
  <si>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</si>
  <si>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</si>
  <si>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</si>
  <si>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</si>
  <si>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</si>
  <si>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</si>
  <si>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</si>
  <si>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</si>
  <si>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</si>
  <si>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</si>
  <si>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</si>
  <si>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</si>
  <si>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</si>
  <si>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</si>
  <si>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</si>
  <si>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</si>
  <si>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</si>
  <si>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</si>
  <si>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</si>
  <si>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</si>
  <si>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</si>
  <si>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</si>
  <si>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</si>
  <si>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</si>
  <si>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</si>
  <si>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</si>
  <si>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</si>
  <si>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</si>
  <si>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</si>
  <si>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</si>
  <si>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</si>
  <si>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</si>
  <si>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</si>
  <si>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</si>
  <si>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</si>
  <si>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</si>
  <si>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</si>
  <si>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</si>
  <si>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</si>
  <si>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</si>
  <si>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</si>
  <si>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</si>
  <si>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</si>
  <si>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</si>
  <si>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</si>
  <si>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</si>
  <si>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</si>
  <si>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</si>
  <si>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</si>
  <si>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</si>
  <si>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</si>
  <si>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</si>
  <si>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</si>
  <si>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</si>
  <si>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</si>
  <si>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</si>
  <si>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</si>
  <si>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</si>
  <si>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</si>
  <si>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</si>
  <si>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</si>
  <si>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</si>
  <si>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</si>
  <si>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</si>
  <si>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</si>
  <si>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</si>
  <si>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</si>
  <si>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</si>
  <si>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</si>
  <si>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</si>
  <si>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</si>
  <si>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</si>
  <si>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</si>
  <si>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</si>
  <si>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</si>
  <si>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</si>
  <si>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</si>
  <si>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</si>
  <si>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</si>
  <si>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</si>
  <si>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</si>
  <si>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</si>
  <si>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</si>
  <si>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</si>
  <si>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</si>
  <si>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</si>
  <si>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</si>
  <si>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</si>
  <si>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</si>
  <si>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</si>
  <si>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</si>
  <si>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</si>
  <si>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</si>
  <si>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</si>
  <si>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</si>
  <si>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</si>
  <si>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</si>
  <si>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</si>
  <si>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</si>
  <si>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</si>
  <si>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</si>
  <si>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</si>
  <si>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</si>
  <si>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</si>
  <si>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</si>
  <si>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</si>
  <si>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</si>
  <si>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</si>
  <si>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</si>
  <si>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</si>
  <si>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</si>
  <si>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</si>
  <si>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</si>
  <si>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</si>
  <si>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</si>
  <si>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</si>
  <si>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</si>
  <si>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</si>
  <si>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</si>
  <si>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</si>
  <si>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</si>
  <si>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</si>
  <si>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</si>
  <si>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</si>
  <si>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</si>
  <si>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</si>
  <si>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</si>
  <si>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</si>
  <si>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</si>
  <si>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</si>
  <si>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</si>
  <si>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</si>
  <si>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</si>
  <si>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</si>
  <si>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</si>
  <si>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</si>
  <si>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</si>
  <si>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</si>
  <si>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</si>
  <si>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</si>
  <si>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</si>
  <si>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</si>
  <si>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</si>
  <si>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</si>
  <si>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</si>
  <si>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</si>
  <si>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</si>
  <si>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</si>
  <si>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</si>
  <si>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</si>
  <si>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</si>
  <si>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</si>
  <si>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</si>
  <si>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</si>
  <si>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</si>
  <si>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</si>
  <si>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</si>
  <si>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</si>
  <si>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</si>
  <si>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</si>
  <si>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</si>
  <si>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</si>
  <si>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</si>
  <si>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</si>
  <si>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</si>
  <si>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</si>
  <si>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</si>
  <si>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</si>
  <si>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</si>
  <si>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</si>
  <si>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</si>
  <si>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</si>
  <si>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</si>
  <si>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</si>
  <si>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</si>
  <si>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</si>
  <si>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</si>
  <si>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</si>
  <si>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</si>
  <si>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</si>
  <si>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</si>
  <si>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5102030199.101</t>
  </si>
  <si>
    <t>5103010102.101</t>
  </si>
  <si>
    <t>5103010103.101</t>
  </si>
  <si>
    <t>5103010199.101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</si>
  <si>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</si>
  <si>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</si>
  <si>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</si>
  <si>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</si>
  <si>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</si>
  <si>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</si>
  <si>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</si>
  <si>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</si>
  <si>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</si>
  <si>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</si>
  <si>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</si>
  <si>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</si>
  <si>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</si>
  <si>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</si>
  <si>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</si>
  <si>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</si>
  <si>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</si>
  <si>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</si>
  <si>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</si>
  <si>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</si>
  <si>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</si>
  <si>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</si>
  <si>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</si>
  <si>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</si>
  <si>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</si>
  <si>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</si>
  <si>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</si>
  <si>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</si>
  <si>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</si>
  <si>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</si>
  <si>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</si>
  <si>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</si>
  <si>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</si>
  <si>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</si>
  <si>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</si>
  <si>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</si>
  <si>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</si>
  <si>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</si>
  <si>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</si>
  <si>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</si>
  <si>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</si>
  <si>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</si>
  <si>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</si>
  <si>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</si>
  <si>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</si>
  <si>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</si>
  <si>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</si>
  <si>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</si>
  <si>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</si>
  <si>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</si>
  <si>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</si>
  <si>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</si>
  <si>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</si>
  <si>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</si>
  <si>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</si>
  <si>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</si>
  <si>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</si>
  <si>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</si>
  <si>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</si>
  <si>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</si>
  <si>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</si>
  <si>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</si>
  <si>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</si>
  <si>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</si>
  <si>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</si>
  <si>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</si>
  <si>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</si>
  <si>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</si>
  <si>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</si>
  <si>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</si>
  <si>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</si>
  <si>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</si>
  <si>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</si>
  <si>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</si>
  <si>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</si>
  <si>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</si>
  <si>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</si>
  <si>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</si>
  <si>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</si>
  <si>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</si>
  <si>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</si>
  <si>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</si>
  <si>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</si>
  <si>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</si>
  <si>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</si>
  <si>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</si>
  <si>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</si>
  <si>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</si>
  <si>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</si>
  <si>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</si>
  <si>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</si>
  <si>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</si>
  <si>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</si>
  <si>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</si>
  <si>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</si>
  <si>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</si>
  <si>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</si>
  <si>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</si>
  <si>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</si>
  <si>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</si>
  <si>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</si>
  <si>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</si>
  <si>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</si>
  <si>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</si>
  <si>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</si>
  <si>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</si>
  <si>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</si>
  <si>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</si>
  <si>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</si>
  <si>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</si>
  <si>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</si>
  <si>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</si>
  <si>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</si>
  <si>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</si>
  <si>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</si>
  <si>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</si>
  <si>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</si>
  <si>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</si>
  <si>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</si>
  <si>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</si>
  <si>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</si>
  <si>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</si>
  <si>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</si>
  <si>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</si>
  <si>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</si>
  <si>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</si>
  <si>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</si>
  <si>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</si>
  <si>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</si>
  <si>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</si>
  <si>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</si>
  <si>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</si>
  <si>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</si>
  <si>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</si>
  <si>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</si>
  <si>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</si>
  <si>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</si>
  <si>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</si>
  <si>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</si>
  <si>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</si>
  <si>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</si>
  <si>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</si>
  <si>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</si>
  <si>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</si>
  <si>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</si>
  <si>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</si>
  <si>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</si>
  <si>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</si>
  <si>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</si>
  <si>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</si>
  <si>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</si>
  <si>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</si>
  <si>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</si>
  <si>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</si>
  <si>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</si>
  <si>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</si>
  <si>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</si>
  <si>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</si>
  <si>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</si>
  <si>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</si>
  <si>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</si>
  <si>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</si>
  <si>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</si>
  <si>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</si>
  <si>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</si>
  <si>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</si>
  <si>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</si>
  <si>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</si>
  <si>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</si>
  <si>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</si>
  <si>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</si>
  <si>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</si>
  <si>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</si>
  <si>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</si>
  <si>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</si>
  <si>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</si>
  <si>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5104030299.102</t>
  </si>
  <si>
    <t>5104030299.103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</si>
  <si>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</si>
  <si>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</si>
  <si>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</si>
  <si>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</si>
  <si>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</si>
  <si>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</si>
  <si>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</si>
  <si>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</si>
  <si>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</si>
  <si>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</si>
  <si>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</si>
  <si>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</si>
  <si>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</si>
  <si>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</si>
  <si>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</si>
  <si>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</si>
  <si>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</si>
  <si>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</si>
  <si>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</si>
  <si>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</si>
  <si>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</si>
  <si>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</si>
  <si>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</si>
  <si>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</si>
  <si>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</si>
  <si>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</si>
  <si>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</si>
  <si>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</si>
  <si>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</si>
  <si>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</si>
  <si>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</si>
  <si>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</si>
  <si>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</si>
  <si>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</si>
  <si>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</si>
  <si>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</si>
  <si>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</si>
  <si>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</si>
  <si>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</si>
  <si>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</si>
  <si>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</si>
  <si>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</si>
  <si>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</si>
  <si>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</si>
  <si>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</si>
  <si>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</si>
  <si>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</si>
  <si>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</si>
  <si>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</si>
  <si>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</si>
  <si>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</si>
  <si>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</si>
  <si>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</si>
  <si>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</si>
  <si>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</si>
  <si>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</si>
  <si>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</si>
  <si>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</si>
  <si>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</si>
  <si>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</si>
  <si>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</si>
  <si>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</si>
  <si>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</si>
  <si>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</si>
  <si>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</si>
  <si>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</si>
  <si>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</si>
  <si>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</si>
  <si>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</si>
  <si>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</si>
  <si>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</si>
  <si>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</si>
  <si>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</si>
  <si>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</si>
  <si>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</si>
  <si>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</si>
  <si>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</si>
  <si>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</si>
  <si>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</si>
  <si>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</si>
  <si>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</si>
  <si>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</si>
  <si>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</si>
  <si>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</si>
  <si>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</si>
  <si>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</si>
  <si>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</si>
  <si>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</si>
  <si>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</si>
  <si>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</si>
  <si>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</si>
  <si>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</si>
  <si>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</si>
  <si>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</si>
  <si>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</si>
  <si>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</si>
  <si>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</si>
  <si>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</si>
  <si>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</si>
  <si>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</si>
  <si>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</si>
  <si>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</si>
  <si>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</si>
  <si>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</si>
  <si>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</si>
  <si>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</si>
  <si>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</si>
  <si>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</si>
  <si>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</si>
  <si>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</si>
  <si>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</si>
  <si>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</si>
  <si>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</si>
  <si>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</si>
  <si>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</si>
  <si>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</si>
  <si>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</si>
  <si>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</si>
  <si>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</si>
  <si>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</si>
  <si>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</si>
  <si>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</si>
  <si>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</si>
  <si>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</si>
  <si>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</si>
  <si>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</si>
  <si>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</si>
  <si>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</si>
  <si>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</si>
  <si>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</si>
  <si>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</si>
  <si>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</si>
  <si>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</si>
  <si>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</si>
  <si>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</si>
  <si>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</si>
  <si>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</si>
  <si>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</si>
  <si>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</si>
  <si>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</si>
  <si>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</si>
  <si>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</si>
  <si>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</si>
  <si>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</si>
  <si>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</si>
  <si>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</si>
  <si>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</si>
  <si>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</si>
  <si>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</si>
  <si>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</si>
  <si>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</si>
  <si>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</si>
  <si>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</si>
  <si>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</si>
  <si>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</si>
  <si>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</si>
  <si>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</si>
  <si>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</si>
  <si>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</si>
  <si>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</si>
  <si>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</si>
  <si>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</si>
  <si>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</si>
  <si>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</si>
  <si>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</si>
  <si>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</si>
  <si>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</si>
  <si>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</si>
  <si>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</si>
  <si>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</si>
  <si>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</si>
  <si>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</si>
  <si>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</si>
  <si>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</si>
  <si>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</si>
  <si>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</si>
  <si>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</si>
  <si>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</si>
  <si>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</si>
  <si>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</si>
  <si>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</si>
  <si>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</si>
  <si>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</si>
  <si>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</si>
  <si>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</si>
  <si>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</si>
  <si>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</si>
  <si>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</si>
  <si>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</si>
  <si>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</si>
  <si>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</si>
  <si>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</si>
  <si>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</si>
  <si>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</si>
  <si>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</si>
  <si>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</si>
  <si>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</si>
  <si>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</si>
  <si>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</si>
  <si>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</si>
  <si>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</si>
  <si>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</si>
  <si>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</si>
  <si>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</si>
  <si>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</si>
  <si>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</si>
  <si>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</si>
  <si>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</si>
  <si>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</si>
  <si>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</si>
  <si>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</si>
  <si>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</si>
  <si>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</si>
  <si>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</si>
  <si>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</si>
  <si>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</si>
  <si>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</si>
  <si>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</si>
  <si>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</si>
  <si>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</si>
  <si>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</si>
  <si>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</si>
  <si>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</si>
  <si>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</si>
  <si>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</si>
  <si>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</si>
  <si>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</si>
  <si>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</si>
  <si>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</si>
  <si>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</si>
  <si>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</si>
  <si>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</si>
  <si>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</si>
  <si>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</si>
  <si>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</si>
  <si>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</si>
  <si>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</si>
  <si>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</si>
  <si>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</si>
  <si>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</si>
  <si>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</si>
  <si>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</si>
  <si>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</si>
  <si>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</si>
  <si>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</si>
  <si>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</si>
  <si>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</si>
  <si>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</si>
  <si>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</si>
  <si>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</si>
  <si>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</si>
  <si>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</si>
  <si>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</si>
  <si>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</si>
  <si>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</si>
  <si>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</si>
  <si>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</si>
  <si>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</si>
  <si>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</si>
  <si>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</si>
  <si>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</si>
  <si>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</si>
  <si>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</si>
  <si>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</si>
  <si>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</si>
  <si>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</si>
  <si>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</si>
  <si>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</si>
  <si>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</si>
  <si>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</si>
  <si>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</si>
  <si>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</si>
  <si>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</si>
  <si>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</si>
  <si>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</si>
  <si>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</si>
  <si>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</si>
  <si>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</si>
  <si>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</si>
  <si>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</si>
  <si>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</si>
  <si>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</si>
  <si>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</si>
  <si>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</si>
  <si>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</si>
  <si>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</si>
  <si>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</si>
  <si>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</si>
  <si>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</si>
  <si>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</si>
  <si>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</si>
  <si>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</si>
  <si>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</si>
  <si>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</si>
  <si>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</si>
  <si>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</si>
  <si>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</si>
  <si>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</si>
  <si>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</si>
  <si>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</si>
  <si>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</si>
  <si>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</si>
  <si>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</si>
  <si>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</si>
  <si>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</si>
  <si>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</si>
  <si>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</si>
  <si>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</si>
  <si>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</si>
  <si>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4301020104.806</t>
  </si>
  <si>
    <t>4301020104.807</t>
  </si>
  <si>
    <t>4301020104.808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</si>
  <si>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</si>
  <si>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</si>
  <si>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</si>
  <si>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</si>
  <si>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</si>
  <si>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</si>
  <si>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</si>
  <si>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</si>
  <si>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</si>
  <si>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</si>
  <si>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</si>
  <si>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</si>
  <si>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</si>
  <si>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</si>
  <si>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</si>
  <si>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</si>
  <si>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</si>
  <si>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</si>
  <si>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</si>
  <si>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</si>
  <si>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</si>
  <si>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</si>
  <si>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</si>
  <si>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</si>
  <si>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</si>
  <si>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</si>
  <si>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</si>
  <si>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</si>
  <si>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</si>
  <si>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</si>
  <si>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</si>
  <si>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</si>
  <si>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</si>
  <si>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</si>
  <si>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</si>
  <si>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</si>
  <si>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</si>
  <si>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</si>
  <si>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</si>
  <si>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</si>
  <si>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</si>
  <si>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</si>
  <si>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</si>
  <si>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</si>
  <si>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</si>
  <si>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</si>
  <si>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</si>
  <si>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</si>
  <si>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</si>
  <si>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</si>
  <si>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</si>
  <si>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</si>
  <si>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</si>
  <si>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</si>
  <si>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</si>
  <si>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</si>
  <si>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</si>
  <si>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</si>
  <si>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</si>
  <si>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</si>
  <si>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</si>
  <si>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</si>
  <si>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</si>
  <si>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</si>
  <si>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</si>
  <si>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</si>
  <si>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</si>
  <si>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</si>
  <si>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</si>
  <si>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</si>
  <si>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</si>
  <si>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</si>
  <si>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</si>
  <si>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</si>
  <si>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</si>
  <si>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</si>
  <si>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</si>
  <si>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</si>
  <si>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</si>
  <si>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</si>
  <si>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</si>
  <si>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</si>
  <si>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</si>
  <si>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</si>
  <si>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</si>
  <si>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</si>
  <si>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</si>
  <si>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</si>
  <si>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</si>
  <si>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</si>
  <si>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</si>
  <si>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</si>
  <si>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</si>
  <si>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</si>
  <si>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</si>
  <si>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</si>
  <si>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</si>
  <si>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</si>
  <si>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</si>
  <si>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</si>
  <si>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</si>
  <si>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</si>
  <si>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</si>
  <si>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</si>
  <si>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</si>
  <si>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</si>
  <si>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</si>
  <si>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</si>
  <si>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</si>
  <si>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</si>
  <si>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</si>
  <si>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</si>
  <si>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</si>
  <si>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</si>
  <si>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</si>
  <si>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</si>
  <si>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</si>
  <si>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</si>
  <si>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</si>
  <si>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</si>
  <si>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</si>
  <si>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</si>
  <si>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</si>
  <si>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</si>
  <si>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</si>
  <si>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</si>
  <si>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</si>
  <si>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</si>
  <si>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</si>
  <si>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</si>
  <si>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</si>
  <si>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</si>
  <si>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</si>
  <si>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</si>
  <si>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</si>
  <si>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</si>
  <si>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</si>
  <si>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</si>
  <si>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</si>
  <si>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</si>
  <si>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</si>
  <si>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</si>
  <si>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</si>
  <si>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</si>
  <si>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</si>
  <si>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</si>
  <si>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</si>
  <si>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</si>
  <si>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</si>
  <si>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</si>
  <si>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</si>
  <si>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</si>
  <si>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</si>
  <si>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</si>
  <si>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</si>
  <si>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</si>
  <si>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</si>
  <si>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</si>
  <si>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</si>
  <si>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</si>
  <si>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</si>
  <si>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</si>
  <si>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</si>
  <si>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</si>
  <si>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</si>
  <si>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</si>
  <si>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</si>
  <si>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</si>
  <si>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</si>
  <si>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</si>
  <si>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</si>
  <si>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</si>
  <si>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</si>
  <si>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</si>
  <si>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</si>
  <si>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</si>
  <si>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</si>
  <si>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</si>
  <si>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</si>
  <si>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</si>
  <si>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</si>
  <si>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</si>
  <si>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</si>
  <si>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</si>
  <si>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</si>
  <si>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</si>
  <si>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</si>
  <si>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</si>
  <si>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</si>
  <si>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</si>
  <si>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</si>
  <si>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</si>
  <si>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</si>
  <si>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</si>
  <si>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</si>
  <si>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</si>
  <si>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</si>
  <si>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</si>
  <si>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</si>
  <si>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</si>
  <si>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</si>
  <si>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</si>
  <si>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</si>
  <si>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</si>
  <si>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</si>
  <si>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</si>
  <si>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</si>
  <si>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</si>
  <si>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</si>
  <si>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</si>
  <si>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</si>
  <si>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</si>
  <si>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</si>
  <si>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</si>
  <si>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</si>
  <si>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</si>
  <si>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</si>
  <si>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</si>
  <si>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</si>
  <si>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</si>
  <si>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</si>
  <si>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</si>
  <si>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</si>
  <si>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</si>
  <si>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</si>
  <si>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</si>
  <si>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</si>
  <si>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</si>
  <si>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</si>
  <si>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</si>
  <si>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</si>
  <si>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</si>
  <si>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</si>
  <si>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</si>
  <si>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</si>
  <si>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</si>
  <si>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</si>
  <si>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</si>
  <si>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</si>
  <si>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</si>
  <si>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</si>
  <si>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</si>
  <si>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</si>
  <si>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</si>
  <si>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</si>
  <si>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</si>
  <si>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</si>
  <si>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</si>
  <si>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</si>
  <si>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</si>
  <si>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</si>
  <si>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</si>
  <si>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</si>
  <si>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</si>
  <si>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</si>
  <si>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</si>
  <si>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</si>
  <si>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</si>
  <si>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</si>
  <si>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</si>
  <si>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</si>
  <si>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</si>
  <si>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</si>
  <si>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</si>
  <si>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</si>
  <si>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</si>
  <si>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</si>
  <si>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</si>
  <si>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</si>
  <si>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</si>
  <si>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</si>
  <si>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</si>
  <si>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</si>
  <si>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</si>
  <si>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</si>
  <si>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</si>
  <si>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</si>
  <si>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</si>
  <si>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</si>
  <si>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</si>
  <si>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</si>
  <si>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</si>
  <si>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</si>
  <si>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</si>
  <si>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</si>
  <si>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</si>
  <si>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</si>
  <si>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</si>
  <si>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</si>
  <si>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</si>
  <si>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</si>
  <si>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</si>
  <si>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</si>
  <si>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</si>
  <si>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</si>
  <si>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</si>
  <si>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</si>
  <si>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</si>
  <si>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</si>
  <si>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</si>
  <si>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</si>
  <si>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</si>
  <si>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</si>
  <si>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</si>
  <si>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</si>
  <si>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</si>
  <si>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</si>
  <si>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</si>
  <si>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</si>
  <si>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</si>
  <si>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</si>
  <si>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</si>
  <si>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</si>
  <si>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</si>
  <si>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</si>
  <si>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</si>
  <si>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</si>
  <si>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</si>
  <si>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</si>
  <si>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</si>
  <si>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</si>
  <si>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</si>
  <si>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</si>
  <si>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</si>
  <si>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</si>
  <si>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</si>
  <si>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</si>
  <si>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(ต่างจังหวัด)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</si>
  <si>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</si>
  <si>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</si>
  <si>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</si>
  <si>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</si>
  <si>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</si>
  <si>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</si>
  <si>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</si>
  <si>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</si>
  <si>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</si>
  <si>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</si>
  <si>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</si>
  <si>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</si>
  <si>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</si>
  <si>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ค่าตอบแทนในการปฏิบัติงานเวรหรือผลัดบ่ายและหรือผลัดดึกของพยาบาล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</si>
  <si>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</si>
  <si>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</si>
  <si>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</si>
  <si>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</si>
  <si>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</si>
  <si>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</si>
  <si>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</si>
  <si>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</si>
  <si>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</si>
  <si>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</si>
  <si>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</si>
  <si>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</si>
  <si>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</si>
  <si>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</si>
  <si>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</si>
  <si>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</si>
  <si>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</si>
  <si>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</si>
  <si>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</si>
  <si>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</si>
  <si>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</si>
  <si>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</si>
  <si>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</si>
  <si>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</si>
  <si>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</si>
  <si>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</si>
  <si>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</si>
  <si>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</si>
  <si>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</si>
  <si>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</si>
  <si>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</si>
  <si>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</si>
  <si>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</si>
  <si>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</si>
  <si>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</si>
  <si>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</si>
  <si>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</si>
  <si>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</si>
  <si>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</si>
  <si>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</si>
  <si>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</si>
  <si>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</si>
  <si>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</si>
  <si>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</si>
  <si>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</si>
  <si>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</si>
  <si>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</si>
  <si>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</si>
  <si>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</si>
  <si>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</si>
  <si>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</si>
  <si>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</si>
  <si>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</si>
  <si>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</si>
  <si>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</si>
  <si>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</si>
  <si>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</si>
  <si>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</si>
  <si>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</si>
  <si>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</si>
  <si>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</si>
  <si>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</si>
  <si>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</si>
  <si>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</si>
  <si>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</si>
  <si>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</si>
  <si>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</si>
  <si>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</si>
  <si>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</si>
  <si>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</si>
  <si>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</si>
  <si>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</si>
  <si>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</si>
  <si>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</si>
  <si>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</si>
  <si>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</si>
  <si>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</si>
  <si>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</si>
  <si>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</si>
  <si>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</si>
  <si>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</si>
  <si>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</si>
  <si>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</si>
  <si>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</si>
  <si>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</si>
  <si>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</si>
  <si>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</si>
  <si>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</si>
  <si>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</si>
  <si>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</si>
  <si>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</si>
  <si>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</si>
  <si>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</si>
  <si>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</si>
  <si>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</si>
  <si>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</si>
  <si>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</si>
  <si>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</si>
  <si>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นำค่ามาวางไว้ตามที่มาร์คสีไว้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</si>
  <si>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</si>
  <si>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</si>
  <si>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</si>
  <si>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</si>
  <si>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</si>
  <si>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</si>
  <si>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</si>
  <si>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</si>
  <si>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</si>
  <si>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</si>
  <si>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</si>
  <si>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 xml:space="preserve">  ประมาณการปี 2562 ทั้งปีจากส่วนกลาง </t>
  </si>
  <si>
    <t xml:space="preserve">ประมาณการปี 2562 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</si>
  <si>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</si>
  <si>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</si>
  <si>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</si>
  <si>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</si>
  <si>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</si>
  <si>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</si>
  <si>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</si>
  <si>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WORKSHEET PLANFIN62 _1st</t>
  </si>
  <si>
    <t xml:space="preserve">    บรรทัดแรก ชื่อ WORKSHEET PLANFIN62_1st  ให้ลบออก</t>
  </si>
  <si>
    <t>คอลั่ม F - I  link มาจาก HGR2560</t>
  </si>
  <si>
    <t>Planfin2562</t>
  </si>
  <si>
    <t>HGR2560</t>
  </si>
  <si>
    <r>
      <t xml:space="preserve">คอลั่ม E  ใส่ข้อมูลบริการ  OPD=visit /  IPD=AdjRw  แยกตามสิทธิ   </t>
    </r>
    <r>
      <rPr>
        <sz val="16"/>
        <color rgb="FFFF0000"/>
        <rFont val="TH SarabunPSK"/>
        <family val="2"/>
      </rPr>
      <t xml:space="preserve"> ****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ต้องใส่ข้อมูลด้วยที่หน้าเว็บด้วย</t>
    </r>
  </si>
  <si>
    <t>คอลั่ม C   ให้นำข้อมูลในเว็บไซด์  planfin.cfo.in.th  ข้อมูลกองเศรษฐกิจฯ (โดยใช้ข้อมูลงบการเงิน ณ 30 มิถุนายน 2561 หาร 9 เดือน คูณ 12 เดือน)  มาใส่เพื่อดูผลเปรียบเทียบ</t>
  </si>
  <si>
    <t>จัดซื้อ จัดหาด้วยเงินบริจาค ของ รพ. ปี 2562</t>
  </si>
  <si>
    <t xml:space="preserve">จัดซื้อ จัดหาด้วยเงินบริจาค </t>
  </si>
  <si>
    <t>Update  28/9/2561</t>
  </si>
  <si>
    <t>รายได้ค่ารักษาเบิกจ่ายตรง-หน่วยงาน-OP</t>
  </si>
  <si>
    <t>รายได้ค่ารักษาเบิกจ่ายตรง-หน่วยงานอื่น- IP</t>
  </si>
  <si>
    <t>ส่วนต่างค่ารักษาที่สูงกว่าข้อตกลงในการจ่ายตาม DRG -เบิกจ่ายตรงหน่วยงานอื่น IP</t>
  </si>
  <si>
    <t>ส่วนต่างค่ารักษาที่ต่ำกว่าข้อตกลงในการจ่ายตาม DRG -เบิกจ่ายตรง</t>
  </si>
  <si>
    <t>รายได้ค่ารักษาเบิกจ่ายตรง- อปท.รูปแบบพิเศษ OP</t>
  </si>
  <si>
    <t>รายได้ค่ารักษาเบิกจ่ายตรง-  อปท.รูปแบบพิเศษ IP</t>
  </si>
  <si>
    <t>รายได้ค่ารักษาเบิกจ่ายตรง-อปท. IP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</si>
  <si>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</si>
  <si>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</si>
  <si>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รายได้ค่ารักษา UC OP - บริการเฉพาะ (CR)</t>
  </si>
  <si>
    <t>รายได้ค่ารักษา UC IP - บริการเฉพาะ (CR)</t>
  </si>
  <si>
    <r>
      <t>ส่วนต่างค่ารักษาที่</t>
    </r>
    <r>
      <rPr>
        <u/>
        <sz val="16"/>
        <color rgb="FF000000"/>
        <rFont val="TH SarabunPSK"/>
        <family val="2"/>
      </rPr>
      <t>ต่ำ</t>
    </r>
    <r>
      <rPr>
        <sz val="16"/>
        <color indexed="8"/>
        <rFont val="TH SarabunPSK"/>
        <family val="2"/>
      </rPr>
      <t>กว่าข้อตกลงในการจ่ายตามหลักเกณฑ์ฯเงินประกันสุขภาพ /แรงงานต่างด้าว - OP</t>
    </r>
  </si>
  <si>
    <t>เงินสมทบกองทุนประกันสังคมส่วนของนายจ้าง (เงินงบประมาณ)</t>
  </si>
  <si>
    <t>เงินสมทบกองทุนประกันสังคมส่วนของนายจ้าง (เงินนอกงบประมาณ)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</si>
  <si>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งินงบประมาณ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</si>
  <si>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</si>
  <si>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</si>
  <si>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</si>
  <si>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t>5101020114.122</t>
  </si>
  <si>
    <t>5101020114.123</t>
  </si>
  <si>
    <t>5101020114.124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</si>
  <si>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งินนอกประมาณ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</si>
  <si>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</si>
  <si>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5101020114.125</t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</si>
  <si>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เงินนอกประมาณ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</si>
  <si>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</si>
  <si>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5102010199.102</t>
  </si>
  <si>
    <t>5102030199.102</t>
  </si>
  <si>
    <t>5103010102.102</t>
  </si>
  <si>
    <t>ค่าใช้จ่ายด้านการฝึกอบรม-ในประเทศ (เงินนอกงบประมาณ)</t>
  </si>
  <si>
    <t>ค่าใช้จ่ายด้านการฝึกอบรม-บุคคลภายนอก  (เงินงบประมาณ)</t>
  </si>
  <si>
    <t>ค่าใช้จ่ายด้านการฝึกอบรม-ในประเทศ   (เงินงบประมาณ)</t>
  </si>
  <si>
    <t>ค่าใช้จ่ายด้านการฝึกอบรม-บุคคลภายนอก  (เงินนอกงบประมาณ)</t>
  </si>
  <si>
    <t>5103010103.102</t>
  </si>
  <si>
    <t>5103010199.102</t>
  </si>
  <si>
    <t>ค่าเบี้ยเลี้ยง-ในประเทศ (เงินงบประมาณ)</t>
  </si>
  <si>
    <t>ค่าเบี้ยเลี้ยง-ในประเทศ  (เงินนอกงบประมาณ)</t>
  </si>
  <si>
    <t>ค่าที่พัก-ในประเทศ   (เงินงบประมาณ)</t>
  </si>
  <si>
    <t>ค่าที่พัก-ในประเทศ  (เงินนอกงบประมาณ)</t>
  </si>
  <si>
    <t>ค่าใช้จ่ายเดินทางอื่น -ในประเทศ   (เงินงบประมาณ)</t>
  </si>
  <si>
    <t>ค่าใช้จ่ายเดินทางอื่น -ในประเทศ  (เงินนอกงบประมาณ)</t>
  </si>
  <si>
    <t>ค่าใช้จ่ายตามโครงการ (UC) (PP)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</si>
  <si>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</si>
  <si>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</si>
  <si>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</si>
  <si>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ค่าตอบแทนการปฎิบัติงานชันสูตรพลิกศพ  (เงินงบประมาณ)</t>
  </si>
  <si>
    <t>5104040199.111</t>
  </si>
  <si>
    <t>ค่าตอบแทนการปฎิบัติงานชันสูตรพลิกศพ  (เงินนอกงบประมาณ)</t>
  </si>
  <si>
    <t>ค่าสวัสดิการสังคมอื่น</t>
  </si>
  <si>
    <t>4301020104.108</t>
  </si>
  <si>
    <t>4301020104.109</t>
  </si>
  <si>
    <t>4301020104.110</t>
  </si>
  <si>
    <t>4301020104.111</t>
  </si>
  <si>
    <t>4301020106.519</t>
  </si>
  <si>
    <t>5101020106.101</t>
  </si>
  <si>
    <t>5101020106.102</t>
  </si>
  <si>
    <t>หนี้สูญ-ลูกหนี้ค่ารักษา UC -OP นอก CUP (ในจังหวัด)</t>
  </si>
  <si>
    <t>5112010103.101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</si>
  <si>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</si>
  <si>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ค่าตอบแทนตามผลการปฏิบัติงาน (บริการ) -เงินงบประมาณ</t>
  </si>
  <si>
    <t>ค่าตอบแทนตามผลการปฏิบัติงาน (สนับสนุน)  -เงินงบประมาณ</t>
  </si>
  <si>
    <t>ค่าตอบแทนการปฏิบัติงานในลักษณะค่าเบี้ยเลี้ยงเหมาจ่าย (บริการ) -เงินงบประมาณ</t>
  </si>
  <si>
    <t>ค่าตอบแทนการปฏิบัติงานในลักษณะค่าเบี้ยเลี้ยงเหมาจ่าย (สนับสนุน)  -เงินงบประมาณ</t>
  </si>
  <si>
    <t>ค่าตอบแทนตามผลการปฏิบัติงาน (บริการ) -เงินนอกประมาณ</t>
  </si>
  <si>
    <t>ค่าตอบแทนตามผลการปฏิบัติงาน (สนับสนุน)  -เงินนอกประมาณ</t>
  </si>
  <si>
    <t>ค่าตอบแทนการปฏิบัติงานในลักษณะค่าเบี้ยเลี้ยงเหมาจ่าย (บริการ) -เงินนอกประมาณ</t>
  </si>
  <si>
    <t>ค่าตอบแทนการปฏิบัติงานในลักษณะค่าเบี้ยเลี้ยงเหมาจ่าย (สนับสนุน)  -เงินนอกประมาณ</t>
  </si>
  <si>
    <t>รหัสPLANFIN62</t>
  </si>
  <si>
    <t>จัดซื้อ/จัดหาด้วยเงินบำรุงของ รพ. ปี 2561</t>
  </si>
  <si>
    <t>[8] สินค้าคงคลัง (ยา เวชภัณฑ์ฯ วัสดุวิทย์ฯ) ณ 30 ก.ย. 2561</t>
  </si>
  <si>
    <t>[9] แผนจัดซื้อปี 2562 นำไปกรอกใน planfin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</si>
  <si>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</si>
  <si>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</si>
  <si>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</si>
  <si>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</si>
  <si>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[3] มูลค่าจัดซื้อปี 2561</t>
  </si>
  <si>
    <t>[2] มูลค่าจัดซื้อปี 2560</t>
  </si>
  <si>
    <t>[1] มูลค่าจัดซื้อปี 2559</t>
  </si>
  <si>
    <t>[6] แผนจัดซื้อปี 2562 นำไปกรอกใน planfin2562</t>
  </si>
  <si>
    <t>[5] วัสดุคงคลัง ณ 30 ก.ย. 2561</t>
  </si>
  <si>
    <t>[4] มูลค่าการใช้ใน รพ. ปี 2561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</si>
  <si>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</si>
  <si>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</si>
  <si>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2561</t>
  </si>
  <si>
    <t>[4] แผนการจ่ายชำระปี 2561 (นำไปกรอกใน Planfin2562</t>
  </si>
  <si>
    <t>(5) = [3] -[4] ภาระหนี้สินคงเหลือสิ้นปี 2562</t>
  </si>
  <si>
    <t>ปี 2565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</si>
  <si>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</si>
  <si>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</si>
  <si>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</si>
  <si>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</si>
  <si>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</si>
  <si>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</si>
  <si>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5101020116.101</t>
  </si>
  <si>
    <t xml:space="preserve">เงินสมทบกองทุนเงินทดแทน-เงินงบประมาณ </t>
  </si>
  <si>
    <t>5101020116.102</t>
  </si>
  <si>
    <t xml:space="preserve">เงินสมทบกองทุนเงินทดแทน-เงินนอกงบประมาณ </t>
  </si>
  <si>
    <t>4301020106.502</t>
  </si>
  <si>
    <t>รายได้กองทุนแรงงานต่างด้าว</t>
  </si>
  <si>
    <t>P121</t>
  </si>
  <si>
    <t>P251</t>
  </si>
  <si>
    <t>ค่าใช้จ่ายอื่น (ระบบบัญชีบันทึกอัตโนมัติ)</t>
  </si>
  <si>
    <t>(รายได้ไม่รวมรายได้งบลงทุน) -(ค่าใช้จ่ายไม่รวมค่าเสื่อมราคาและค่าตัดจำหน่าย)</t>
  </si>
  <si>
    <t>การเปรียบเทียบ HGR ปี 2561</t>
  </si>
  <si>
    <t>CodeL1</t>
  </si>
  <si>
    <t>Account1</t>
  </si>
  <si>
    <t>BSNet</t>
  </si>
  <si>
    <t>ทุนสำรองสุทธิ (Networking Capital) ณ 30 กันยายน 2561</t>
  </si>
  <si>
    <t>เงินบำรุงคงเหลือ (หักหนี้สินและภาระผูกพัน) ณ 30 กันยายน.2561</t>
  </si>
  <si>
    <t>ทุนสำรองสุทธิ (Net working Capital)  ณ 30 กันยายน 2561</t>
  </si>
  <si>
    <t>เงินบำรุงคงเหลือ  ณ 30 กันยายน  2561</t>
  </si>
  <si>
    <t>หนี้สินและภาระผูกพัน   ณ 30 กันยายน 2561</t>
  </si>
  <si>
    <t>รายได้อื่น (ระบบบัญชีบันทึกอัตโนมัติ)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</si>
  <si>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</si>
  <si>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</si>
  <si>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</si>
  <si>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</si>
  <si>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</si>
  <si>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</si>
  <si>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</si>
  <si>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</si>
  <si>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</si>
  <si>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</si>
  <si>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</si>
  <si>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</si>
  <si>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</si>
  <si>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</si>
  <si>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61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</si>
  <si>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</si>
  <si>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</si>
  <si>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</si>
  <si>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</si>
  <si>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</si>
  <si>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</si>
  <si>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</si>
  <si>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</si>
  <si>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</si>
  <si>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</si>
  <si>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</si>
  <si>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เวชภัณฑ์</t>
  </si>
  <si>
    <t>วัสดุการแพทย์(LAB)</t>
  </si>
  <si>
    <t>วัสดุทันตกรรม</t>
  </si>
  <si>
    <t>สสอ.เขาฉกรรจ์</t>
  </si>
  <si>
    <t>รพ.สต.ซับมะนาว</t>
  </si>
  <si>
    <t>รพ.สต.คลองเจริญ</t>
  </si>
  <si>
    <t>รพ.สต.หนองหว้า</t>
  </si>
  <si>
    <t>รพ.สต.เขาสามสิบ</t>
  </si>
  <si>
    <t>สอ.นาคันหัก</t>
  </si>
  <si>
    <t>รพ.สต.เขาฉกรรจ์</t>
  </si>
  <si>
    <t>รพ.สต.ไทรทอง</t>
  </si>
  <si>
    <t>อัพเกรด server IBM (ตัวเก่า)</t>
  </si>
  <si>
    <t>โปรแกรมสืบค้นเอกสาร+เครื่องสแกนเนอร์</t>
  </si>
  <si>
    <t>คอมพิวเตอร์  PC</t>
  </si>
  <si>
    <t>พัดลมตั้งพื้น ขนาด 18 นิ้ว</t>
  </si>
  <si>
    <t xml:space="preserve">เก้าอี้หัวกลม ปรับระดับได้ </t>
  </si>
  <si>
    <t>เครื่องปริ๊นสี แบบสแกนและถ่ายเอกสารได้</t>
  </si>
  <si>
    <t xml:space="preserve">เครื่องเอกซเรย์ ขนาด 500 mA แบบ แขวนเพดาน </t>
  </si>
  <si>
    <t>เครื่องปรับอากาศ  9000 BTU</t>
  </si>
  <si>
    <t>ตราชั่ง ขนาด 120 kg</t>
  </si>
  <si>
    <t>เครื่องพ่นหมอกควัน ชนิด Swing fog</t>
  </si>
  <si>
    <t>พัดลมตั้งโต๊ะขนาด 18 นิ้ว</t>
  </si>
  <si>
    <t>พัดลมติดผนัง ขนาด 16 นิ้ว</t>
  </si>
  <si>
    <t>เครื่องทำน้ำร้อน-น้ำเย็น</t>
  </si>
  <si>
    <t>โทรศัพท์มือถือ</t>
  </si>
  <si>
    <t>ไอแพด ( iPad )</t>
  </si>
  <si>
    <t>ปากกา</t>
  </si>
  <si>
    <t>เครื่องตรวจจับควัน(Smoke Detector)</t>
  </si>
  <si>
    <t>ปั้มฉีดน้ำแรงสูงสำหรับล้างแอร์ขับด้วยสายพานมอเตอร์พร้อมอุปกรณ์</t>
  </si>
  <si>
    <t>เครื่องวัดความดันโลหิตอัตโนมัติ</t>
  </si>
  <si>
    <t>เครื่องวัดความดันโลหิต ชนิดปรอท แบบตั้งพื้น มีล้อจำนวน 4 ล้อ</t>
  </si>
  <si>
    <t>เกยจ์อ๊อกซิเจนที่มีมาตรวัดมาตรฐาน JCI ( USA )</t>
  </si>
  <si>
    <t>1 ลิ้นชักและ 1 ประตู  ด้านบนมีขอบ 3 ด้าน ใส่ล้อ 2 นิ้ว</t>
  </si>
  <si>
    <t>ถังขยะแสตนเลส 2 ชั้น แบบมีล้อ เท้าเหยียบ</t>
  </si>
  <si>
    <t>รถเข็นเครื่องมือแสตนเลสเกรด 304  แบบ2 ชั้น ขนาดกลาง</t>
  </si>
  <si>
    <t>รถเข็นเครื่องมือแสตนเลส เกรด 304 แบบ2 ชั้น ขนาดเล็ก</t>
  </si>
  <si>
    <t>รถเข็นนั่งผู้ป่วย  (Big Size) น้ำหนักตัวเกิน 120  Kgs.</t>
  </si>
  <si>
    <t>Wheel Chair สำหรับเข็นผู้ป่วยใน รพ.ระหว่างแผนก</t>
  </si>
  <si>
    <t>แผ่นเหล็กแฟ้มผู้ป่วย</t>
  </si>
  <si>
    <t>Long Board ชนิดรับน้ำหนักได้ไม่น้อยกว่า 120 พร้อม</t>
  </si>
  <si>
    <t>แผ่นรอง CPR</t>
  </si>
  <si>
    <t>McGraph EMS Co 2 Monitor Capnography</t>
  </si>
  <si>
    <t>โรงพยาบาลเขาฉกรรจ์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</si>
</sst>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.00_ ;[Red]\-#,##0.00\ "/>
    <numFmt numFmtId="188" formatCode="#,##0_ ;[Red]\-#,##0\ "/>
    <numFmt numFmtId="189" formatCode="0.000"/>
    <numFmt numFmtId="190" formatCode="_(* #,##0.00_);_(* \(#,##0.00\);_(* &quot;-&quot;??_);_(@_)"/>
    <numFmt numFmtId="191" formatCode="#,##0.00_ ;\-#,##0.00\ "/>
  </numFmts>
  <fonts count="62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18"/>
      <color theme="1"/>
      <name val="Tahoma"/>
      <family val="2"/>
      <charset val="222"/>
      <scheme val="minor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u/>
      <sz val="16"/>
      <color rgb="FF000000"/>
      <name val="TH SarabunPSK"/>
      <family val="2"/>
    </font>
    <font>
      <b/>
      <sz val="10"/>
      <color rgb="FF0070C0"/>
      <name val="Tahoma"/>
      <family val="2"/>
    </font>
    <font>
      <sz val="10"/>
      <color rgb="FF0070C0"/>
      <name val="Tahoma"/>
      <family val="2"/>
    </font>
    <font>
      <sz val="10"/>
      <color theme="1"/>
      <name val="TH SarabunPSK"/>
      <family val="2"/>
    </font>
    <font>
      <sz val="10"/>
      <name val="Arial"/>
      <family val="2"/>
    </font>
    <font>
      <b/>
      <sz val="18"/>
      <color theme="1"/>
      <name val="Angsana New"/>
      <family val="1"/>
    </font>
    <font>
      <sz val="11"/>
      <color theme="1"/>
      <name val="Angsana New"/>
      <family val="1"/>
    </font>
    <font>
      <sz val="18"/>
      <color indexed="8"/>
      <name val="Angsana New"/>
      <family val="1"/>
    </font>
    <font>
      <sz val="18"/>
      <name val="Angsana New"/>
      <family val="1"/>
    </font>
    <font>
      <sz val="18"/>
      <color theme="1"/>
      <name val="Angsana New"/>
      <family val="1"/>
    </font>
    <font>
      <sz val="20"/>
      <color theme="1"/>
      <name val="Angsana New"/>
      <family val="1"/>
    </font>
  </fonts>
  <fills count="3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0" borderId="0"/>
    <xf numFmtId="0" fontId="24" fillId="0" borderId="0"/>
    <xf numFmtId="0" fontId="24" fillId="0" borderId="0"/>
    <xf numFmtId="0" fontId="24" fillId="0" borderId="0"/>
    <xf numFmtId="0" fontId="55" fillId="0" borderId="0"/>
  </cellStyleXfs>
  <cellXfs count="48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 wrapText="1"/>
    </xf>
    <xf numFmtId="43" fontId="3" fillId="0" borderId="2" xfId="3" applyFont="1" applyBorder="1"/>
    <xf numFmtId="0" fontId="3" fillId="6" borderId="2" xfId="0" applyFont="1" applyFill="1" applyBorder="1"/>
    <xf numFmtId="0" fontId="3" fillId="0" borderId="0" xfId="0" applyFont="1"/>
    <xf numFmtId="43" fontId="3" fillId="0" borderId="0" xfId="3" applyFont="1"/>
    <xf numFmtId="0" fontId="3" fillId="0" borderId="2" xfId="0" applyFont="1" applyBorder="1"/>
    <xf numFmtId="43" fontId="13" fillId="0" borderId="0" xfId="3" applyFont="1"/>
    <xf numFmtId="0" fontId="17" fillId="0" borderId="2" xfId="2" applyFont="1" applyBorder="1" applyAlignment="1">
      <alignment horizontal="center"/>
    </xf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2" fillId="3" borderId="3" xfId="0" applyFont="1" applyFill="1" applyBorder="1" applyAlignment="1">
      <alignment horizontal="center"/>
    </xf>
    <xf numFmtId="0" fontId="15" fillId="0" borderId="2" xfId="0" applyFont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/>
    <xf numFmtId="0" fontId="1" fillId="12" borderId="20" xfId="0" applyFont="1" applyFill="1" applyBorder="1"/>
    <xf numFmtId="0" fontId="1" fillId="12" borderId="0" xfId="0" applyFont="1" applyFill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2" fillId="3" borderId="23" xfId="0" applyFont="1" applyFill="1" applyBorder="1" applyAlignment="1">
      <alignment horizontal="center"/>
    </xf>
    <xf numFmtId="0" fontId="9" fillId="0" borderId="0" xfId="0" applyFont="1"/>
    <xf numFmtId="0" fontId="4" fillId="0" borderId="20" xfId="0" applyFont="1" applyBorder="1" applyAlignment="1">
      <alignment horizontal="left"/>
    </xf>
    <xf numFmtId="0" fontId="7" fillId="0" borderId="0" xfId="0" applyFont="1"/>
    <xf numFmtId="0" fontId="1" fillId="0" borderId="22" xfId="0" applyFont="1" applyBorder="1"/>
    <xf numFmtId="187" fontId="2" fillId="0" borderId="22" xfId="0" applyNumberFormat="1" applyFont="1" applyBorder="1"/>
    <xf numFmtId="0" fontId="1" fillId="0" borderId="20" xfId="0" applyFont="1" applyBorder="1"/>
    <xf numFmtId="187" fontId="4" fillId="0" borderId="24" xfId="0" applyNumberFormat="1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Border="1"/>
    <xf numFmtId="187" fontId="4" fillId="0" borderId="21" xfId="0" applyNumberFormat="1" applyFont="1" applyBorder="1"/>
    <xf numFmtId="0" fontId="4" fillId="0" borderId="21" xfId="0" applyFont="1" applyBorder="1"/>
    <xf numFmtId="0" fontId="4" fillId="0" borderId="28" xfId="0" applyFont="1" applyBorder="1"/>
    <xf numFmtId="0" fontId="23" fillId="0" borderId="0" xfId="0" applyFont="1"/>
    <xf numFmtId="0" fontId="0" fillId="0" borderId="2" xfId="0" applyBorder="1"/>
    <xf numFmtId="0" fontId="12" fillId="0" borderId="2" xfId="0" applyFont="1" applyBorder="1"/>
    <xf numFmtId="0" fontId="25" fillId="0" borderId="0" xfId="6" applyFont="1" applyAlignment="1">
      <alignment wrapText="1"/>
    </xf>
    <xf numFmtId="0" fontId="25" fillId="6" borderId="0" xfId="6" applyFont="1" applyFill="1" applyAlignment="1">
      <alignment wrapText="1"/>
    </xf>
    <xf numFmtId="0" fontId="25" fillId="0" borderId="0" xfId="6" applyFont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43" fontId="13" fillId="0" borderId="2" xfId="3" applyFont="1" applyBorder="1"/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9" fillId="0" borderId="0" xfId="0" applyFont="1"/>
    <xf numFmtId="0" fontId="1" fillId="6" borderId="0" xfId="0" applyFont="1" applyFill="1"/>
    <xf numFmtId="0" fontId="1" fillId="6" borderId="1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0" fontId="31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4" fillId="0" borderId="0" xfId="0" applyFont="1"/>
    <xf numFmtId="0" fontId="35" fillId="0" borderId="0" xfId="0" applyFont="1"/>
    <xf numFmtId="0" fontId="12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8" fillId="16" borderId="2" xfId="7" applyFont="1" applyFill="1" applyBorder="1"/>
    <xf numFmtId="0" fontId="3" fillId="16" borderId="2" xfId="0" applyFont="1" applyFill="1" applyBorder="1"/>
    <xf numFmtId="0" fontId="0" fillId="16" borderId="0" xfId="0" applyFill="1"/>
    <xf numFmtId="187" fontId="0" fillId="0" borderId="0" xfId="0" applyNumberFormat="1"/>
    <xf numFmtId="0" fontId="21" fillId="0" borderId="0" xfId="0" applyFont="1"/>
    <xf numFmtId="187" fontId="4" fillId="0" borderId="0" xfId="3" applyNumberFormat="1" applyFont="1"/>
    <xf numFmtId="0" fontId="33" fillId="0" borderId="0" xfId="0" applyFont="1"/>
    <xf numFmtId="187" fontId="3" fillId="0" borderId="0" xfId="3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left"/>
    </xf>
    <xf numFmtId="187" fontId="8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Border="1" applyAlignment="1">
      <alignment horizontal="center"/>
    </xf>
    <xf numFmtId="0" fontId="4" fillId="0" borderId="13" xfId="0" applyFont="1" applyBorder="1"/>
    <xf numFmtId="187" fontId="14" fillId="19" borderId="13" xfId="0" applyNumberFormat="1" applyFont="1" applyFill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4" fillId="0" borderId="11" xfId="0" applyFont="1" applyBorder="1"/>
    <xf numFmtId="187" fontId="14" fillId="0" borderId="15" xfId="0" applyNumberFormat="1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187" fontId="20" fillId="0" borderId="9" xfId="0" applyNumberFormat="1" applyFont="1" applyBorder="1"/>
    <xf numFmtId="187" fontId="4" fillId="0" borderId="29" xfId="0" applyNumberFormat="1" applyFont="1" applyBorder="1"/>
    <xf numFmtId="187" fontId="4" fillId="21" borderId="3" xfId="0" applyNumberFormat="1" applyFont="1" applyFill="1" applyBorder="1"/>
    <xf numFmtId="187" fontId="4" fillId="21" borderId="4" xfId="0" applyNumberFormat="1" applyFont="1" applyFill="1" applyBorder="1"/>
    <xf numFmtId="187" fontId="4" fillId="21" borderId="11" xfId="0" applyNumberFormat="1" applyFont="1" applyFill="1" applyBorder="1"/>
    <xf numFmtId="0" fontId="3" fillId="21" borderId="11" xfId="0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187" fontId="26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Border="1" applyAlignment="1">
      <alignment horizontal="center" vertical="center"/>
    </xf>
    <xf numFmtId="0" fontId="38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5" fillId="0" borderId="0" xfId="3" applyFont="1" applyAlignment="1">
      <alignment wrapText="1"/>
    </xf>
    <xf numFmtId="43" fontId="25" fillId="6" borderId="0" xfId="3" applyFont="1" applyFill="1" applyAlignment="1">
      <alignment wrapText="1"/>
    </xf>
    <xf numFmtId="43" fontId="25" fillId="0" borderId="0" xfId="3" applyFont="1" applyAlignment="1">
      <alignment vertical="top" wrapText="1"/>
    </xf>
    <xf numFmtId="43" fontId="12" fillId="0" borderId="0" xfId="3" applyFont="1"/>
    <xf numFmtId="43" fontId="18" fillId="6" borderId="2" xfId="6" applyNumberFormat="1" applyFont="1" applyFill="1" applyBorder="1" applyAlignment="1">
      <alignment wrapText="1"/>
    </xf>
    <xf numFmtId="43" fontId="18" fillId="0" borderId="2" xfId="3" applyFont="1" applyBorder="1" applyAlignment="1">
      <alignment wrapText="1"/>
    </xf>
    <xf numFmtId="43" fontId="3" fillId="0" borderId="2" xfId="0" applyNumberFormat="1" applyFont="1" applyBorder="1"/>
    <xf numFmtId="0" fontId="18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8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3" fillId="18" borderId="2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0" xfId="0" applyFont="1" applyBorder="1"/>
    <xf numFmtId="0" fontId="14" fillId="0" borderId="4" xfId="0" applyFont="1" applyBorder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17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2" xfId="0" applyFont="1" applyBorder="1" applyAlignment="1">
      <alignment horizontal="center"/>
    </xf>
    <xf numFmtId="0" fontId="40" fillId="0" borderId="0" xfId="0" applyFont="1" applyAlignment="1">
      <alignment horizontal="center" vertical="top" wrapText="1"/>
    </xf>
    <xf numFmtId="0" fontId="37" fillId="0" borderId="2" xfId="0" applyFont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4" fillId="0" borderId="13" xfId="3" applyNumberFormat="1" applyFont="1" applyBorder="1"/>
    <xf numFmtId="43" fontId="3" fillId="0" borderId="2" xfId="3" applyFont="1" applyBorder="1" applyAlignment="1">
      <alignment vertical="top" wrapText="1"/>
    </xf>
    <xf numFmtId="0" fontId="33" fillId="6" borderId="0" xfId="0" applyFont="1" applyFill="1" applyAlignment="1">
      <alignment horizontal="center"/>
    </xf>
    <xf numFmtId="0" fontId="41" fillId="23" borderId="39" xfId="0" applyFont="1" applyFill="1" applyBorder="1" applyAlignment="1">
      <alignment horizontal="center" vertical="center" wrapText="1" readingOrder="1"/>
    </xf>
    <xf numFmtId="0" fontId="41" fillId="23" borderId="40" xfId="0" applyFont="1" applyFill="1" applyBorder="1" applyAlignment="1">
      <alignment horizontal="center" vertical="center" wrapText="1" readingOrder="1"/>
    </xf>
    <xf numFmtId="0" fontId="41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2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1" fillId="23" borderId="41" xfId="0" applyFont="1" applyFill="1" applyBorder="1" applyAlignment="1">
      <alignment horizontal="left" vertical="center" wrapText="1" readingOrder="1"/>
    </xf>
    <xf numFmtId="0" fontId="43" fillId="24" borderId="42" xfId="0" applyFont="1" applyFill="1" applyBorder="1" applyAlignment="1">
      <alignment horizontal="center" vertical="center" wrapText="1" readingOrder="1"/>
    </xf>
    <xf numFmtId="0" fontId="43" fillId="25" borderId="43" xfId="0" applyFont="1" applyFill="1" applyBorder="1" applyAlignment="1">
      <alignment horizontal="center" vertical="center" wrapText="1" readingOrder="1"/>
    </xf>
    <xf numFmtId="0" fontId="33" fillId="25" borderId="43" xfId="0" applyFont="1" applyFill="1" applyBorder="1" applyAlignment="1">
      <alignment horizontal="center" vertical="center" wrapText="1" readingOrder="1"/>
    </xf>
    <xf numFmtId="0" fontId="43" fillId="24" borderId="43" xfId="0" applyFont="1" applyFill="1" applyBorder="1" applyAlignment="1">
      <alignment horizontal="center" vertical="center" wrapText="1" readingOrder="1"/>
    </xf>
    <xf numFmtId="0" fontId="33" fillId="24" borderId="43" xfId="0" applyFont="1" applyFill="1" applyBorder="1" applyAlignment="1">
      <alignment horizontal="center" vertical="center" wrapText="1" readingOrder="1"/>
    </xf>
    <xf numFmtId="0" fontId="43" fillId="24" borderId="39" xfId="0" applyFont="1" applyFill="1" applyBorder="1" applyAlignment="1">
      <alignment horizontal="center" vertical="center" wrapText="1" readingOrder="1"/>
    </xf>
    <xf numFmtId="0" fontId="43" fillId="25" borderId="39" xfId="0" applyFont="1" applyFill="1" applyBorder="1" applyAlignment="1">
      <alignment horizontal="center" vertical="center" wrapText="1" readingOrder="1"/>
    </xf>
    <xf numFmtId="0" fontId="33" fillId="25" borderId="39" xfId="0" applyFont="1" applyFill="1" applyBorder="1" applyAlignment="1">
      <alignment horizontal="center" vertical="center" wrapText="1" readingOrder="1"/>
    </xf>
    <xf numFmtId="0" fontId="33" fillId="24" borderId="39" xfId="0" applyFont="1" applyFill="1" applyBorder="1" applyAlignment="1">
      <alignment horizontal="center" vertical="center" wrapText="1" readingOrder="1"/>
    </xf>
    <xf numFmtId="0" fontId="43" fillId="24" borderId="42" xfId="0" applyFont="1" applyFill="1" applyBorder="1" applyAlignment="1">
      <alignment horizontal="left" vertical="center" readingOrder="1"/>
    </xf>
    <xf numFmtId="0" fontId="43" fillId="25" borderId="43" xfId="0" applyFont="1" applyFill="1" applyBorder="1" applyAlignment="1">
      <alignment horizontal="left" vertical="center" readingOrder="1"/>
    </xf>
    <xf numFmtId="0" fontId="43" fillId="24" borderId="39" xfId="0" applyFont="1" applyFill="1" applyBorder="1" applyAlignment="1">
      <alignment horizontal="left" vertical="center" readingOrder="1"/>
    </xf>
    <xf numFmtId="0" fontId="43" fillId="25" borderId="39" xfId="0" applyFont="1" applyFill="1" applyBorder="1" applyAlignment="1">
      <alignment horizontal="left" vertical="center" readingOrder="1"/>
    </xf>
    <xf numFmtId="0" fontId="43" fillId="24" borderId="43" xfId="0" applyFont="1" applyFill="1" applyBorder="1" applyAlignment="1">
      <alignment horizontal="left" vertical="center" readingOrder="1"/>
    </xf>
    <xf numFmtId="0" fontId="1" fillId="0" borderId="2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/>
    </xf>
    <xf numFmtId="0" fontId="35" fillId="6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49" fontId="37" fillId="0" borderId="3" xfId="3" applyNumberFormat="1" applyFont="1" applyBorder="1" applyAlignment="1">
      <alignment horizontal="center" vertical="center" wrapText="1"/>
    </xf>
    <xf numFmtId="187" fontId="3" fillId="0" borderId="3" xfId="3" applyNumberFormat="1" applyFont="1" applyBorder="1"/>
    <xf numFmtId="187" fontId="12" fillId="18" borderId="3" xfId="3" applyNumberFormat="1" applyFont="1" applyFill="1" applyBorder="1"/>
    <xf numFmtId="187" fontId="3" fillId="18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37" fillId="5" borderId="3" xfId="3" applyNumberFormat="1" applyFont="1" applyFill="1" applyBorder="1" applyAlignment="1">
      <alignment horizontal="center" vertical="center" wrapText="1"/>
    </xf>
    <xf numFmtId="187" fontId="0" fillId="5" borderId="0" xfId="0" applyNumberFormat="1" applyFill="1" applyAlignment="1">
      <alignment horizontal="center"/>
    </xf>
    <xf numFmtId="0" fontId="0" fillId="5" borderId="0" xfId="0" applyFill="1"/>
    <xf numFmtId="43" fontId="27" fillId="0" borderId="0" xfId="3" applyFont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1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45" fillId="23" borderId="39" xfId="0" applyFont="1" applyFill="1" applyBorder="1" applyAlignment="1">
      <alignment horizontal="center" vertical="center" wrapText="1" readingOrder="1"/>
    </xf>
    <xf numFmtId="0" fontId="45" fillId="23" borderId="40" xfId="0" applyFont="1" applyFill="1" applyBorder="1" applyAlignment="1">
      <alignment horizontal="center" vertical="center" wrapText="1" readingOrder="1"/>
    </xf>
    <xf numFmtId="0" fontId="45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46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45" fillId="23" borderId="41" xfId="0" applyFont="1" applyFill="1" applyBorder="1" applyAlignment="1">
      <alignment horizontal="left" vertical="center" wrapText="1" readingOrder="1"/>
    </xf>
    <xf numFmtId="0" fontId="47" fillId="24" borderId="42" xfId="0" applyFont="1" applyFill="1" applyBorder="1" applyAlignment="1">
      <alignment horizontal="center" vertical="center" wrapText="1" readingOrder="1"/>
    </xf>
    <xf numFmtId="0" fontId="47" fillId="24" borderId="42" xfId="0" applyFont="1" applyFill="1" applyBorder="1" applyAlignment="1">
      <alignment horizontal="left" vertical="center" readingOrder="1"/>
    </xf>
    <xf numFmtId="0" fontId="47" fillId="25" borderId="43" xfId="0" applyFont="1" applyFill="1" applyBorder="1" applyAlignment="1">
      <alignment horizontal="center" vertical="center" wrapText="1" readingOrder="1"/>
    </xf>
    <xf numFmtId="0" fontId="48" fillId="25" borderId="43" xfId="0" applyFont="1" applyFill="1" applyBorder="1" applyAlignment="1">
      <alignment horizontal="center" vertical="center" wrapText="1" readingOrder="1"/>
    </xf>
    <xf numFmtId="0" fontId="47" fillId="25" borderId="43" xfId="0" applyFont="1" applyFill="1" applyBorder="1" applyAlignment="1">
      <alignment horizontal="left" vertical="center" readingOrder="1"/>
    </xf>
    <xf numFmtId="0" fontId="47" fillId="24" borderId="39" xfId="0" applyFont="1" applyFill="1" applyBorder="1" applyAlignment="1">
      <alignment horizontal="center" vertical="center" wrapText="1" readingOrder="1"/>
    </xf>
    <xf numFmtId="0" fontId="47" fillId="24" borderId="39" xfId="0" applyFont="1" applyFill="1" applyBorder="1" applyAlignment="1">
      <alignment horizontal="left" vertical="center" readingOrder="1"/>
    </xf>
    <xf numFmtId="0" fontId="47" fillId="25" borderId="39" xfId="0" applyFont="1" applyFill="1" applyBorder="1" applyAlignment="1">
      <alignment horizontal="center" vertical="center" wrapText="1" readingOrder="1"/>
    </xf>
    <xf numFmtId="0" fontId="48" fillId="25" borderId="39" xfId="0" applyFont="1" applyFill="1" applyBorder="1" applyAlignment="1">
      <alignment horizontal="center" vertical="center" wrapText="1" readingOrder="1"/>
    </xf>
    <xf numFmtId="0" fontId="47" fillId="25" borderId="39" xfId="0" applyFont="1" applyFill="1" applyBorder="1" applyAlignment="1">
      <alignment horizontal="left" vertical="center" readingOrder="1"/>
    </xf>
    <xf numFmtId="0" fontId="47" fillId="24" borderId="43" xfId="0" applyFont="1" applyFill="1" applyBorder="1" applyAlignment="1">
      <alignment horizontal="center" vertical="center" wrapText="1" readingOrder="1"/>
    </xf>
    <xf numFmtId="0" fontId="48" fillId="24" borderId="43" xfId="0" applyFont="1" applyFill="1" applyBorder="1" applyAlignment="1">
      <alignment horizontal="center" vertical="center" wrapText="1" readingOrder="1"/>
    </xf>
    <xf numFmtId="0" fontId="47" fillId="24" borderId="43" xfId="0" applyFont="1" applyFill="1" applyBorder="1" applyAlignment="1">
      <alignment horizontal="left" vertical="center" readingOrder="1"/>
    </xf>
    <xf numFmtId="0" fontId="48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49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37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8" fillId="0" borderId="1" xfId="8" applyFont="1" applyBorder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44" fillId="0" borderId="0" xfId="0" applyFont="1" applyAlignment="1">
      <alignment vertical="top"/>
    </xf>
    <xf numFmtId="0" fontId="3" fillId="0" borderId="2" xfId="0" applyFont="1" applyBorder="1" applyAlignment="1">
      <alignment horizontal="left"/>
    </xf>
    <xf numFmtId="0" fontId="18" fillId="0" borderId="1" xfId="8" applyFont="1" applyBorder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18" fillId="0" borderId="1" xfId="8" applyFont="1" applyBorder="1" applyAlignment="1">
      <alignment horizontal="center" vertical="top"/>
    </xf>
    <xf numFmtId="189" fontId="18" fillId="0" borderId="1" xfId="8" applyNumberFormat="1" applyFont="1" applyBorder="1" applyAlignment="1">
      <alignment horizontal="center" vertical="top"/>
    </xf>
    <xf numFmtId="0" fontId="3" fillId="9" borderId="0" xfId="0" applyFont="1" applyFill="1" applyAlignment="1">
      <alignment horizontal="center" vertical="top"/>
    </xf>
    <xf numFmtId="0" fontId="18" fillId="14" borderId="38" xfId="8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1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3" fillId="6" borderId="0" xfId="0" applyFont="1" applyFill="1" applyAlignment="1">
      <alignment horizontal="center" vertical="top"/>
    </xf>
    <xf numFmtId="0" fontId="3" fillId="28" borderId="0" xfId="0" applyFont="1" applyFill="1" applyAlignment="1">
      <alignment vertical="top"/>
    </xf>
    <xf numFmtId="0" fontId="3" fillId="28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10" borderId="0" xfId="0" applyFont="1" applyFill="1" applyAlignment="1">
      <alignment horizontal="center" vertical="top"/>
    </xf>
    <xf numFmtId="0" fontId="18" fillId="16" borderId="2" xfId="7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49" fontId="18" fillId="16" borderId="2" xfId="7" applyNumberFormat="1" applyFont="1" applyFill="1" applyBorder="1" applyAlignment="1">
      <alignment horizontal="center"/>
    </xf>
    <xf numFmtId="0" fontId="18" fillId="29" borderId="1" xfId="8" applyFont="1" applyFill="1" applyBorder="1" applyAlignment="1">
      <alignment horizontal="center" vertical="top"/>
    </xf>
    <xf numFmtId="0" fontId="18" fillId="29" borderId="1" xfId="8" applyFont="1" applyFill="1" applyBorder="1" applyAlignment="1">
      <alignment vertical="top"/>
    </xf>
    <xf numFmtId="0" fontId="18" fillId="29" borderId="1" xfId="8" applyFont="1" applyFill="1" applyBorder="1" applyAlignment="1">
      <alignment horizontal="left" vertical="top"/>
    </xf>
    <xf numFmtId="0" fontId="3" fillId="29" borderId="0" xfId="0" applyFont="1" applyFill="1" applyAlignment="1">
      <alignment vertical="top"/>
    </xf>
    <xf numFmtId="0" fontId="3" fillId="29" borderId="0" xfId="0" applyFont="1" applyFill="1" applyAlignment="1">
      <alignment horizontal="center" vertical="top"/>
    </xf>
    <xf numFmtId="189" fontId="18" fillId="29" borderId="1" xfId="8" applyNumberFormat="1" applyFont="1" applyFill="1" applyBorder="1" applyAlignment="1">
      <alignment horizontal="center" vertical="top"/>
    </xf>
    <xf numFmtId="0" fontId="12" fillId="29" borderId="2" xfId="0" applyFont="1" applyFill="1" applyBorder="1" applyAlignment="1">
      <alignment horizontal="center"/>
    </xf>
    <xf numFmtId="0" fontId="3" fillId="29" borderId="2" xfId="0" applyFont="1" applyFill="1" applyBorder="1"/>
    <xf numFmtId="187" fontId="15" fillId="29" borderId="2" xfId="3" applyNumberFormat="1" applyFont="1" applyFill="1" applyBorder="1"/>
    <xf numFmtId="43" fontId="3" fillId="29" borderId="2" xfId="3" applyFont="1" applyFill="1" applyBorder="1"/>
    <xf numFmtId="187" fontId="3" fillId="29" borderId="3" xfId="3" applyNumberFormat="1" applyFont="1" applyFill="1" applyBorder="1"/>
    <xf numFmtId="187" fontId="3" fillId="29" borderId="2" xfId="3" applyNumberFormat="1" applyFont="1" applyFill="1" applyBorder="1"/>
    <xf numFmtId="0" fontId="3" fillId="29" borderId="2" xfId="0" applyFont="1" applyFill="1" applyBorder="1" applyAlignment="1">
      <alignment horizontal="center"/>
    </xf>
    <xf numFmtId="40" fontId="3" fillId="0" borderId="0" xfId="0" applyNumberFormat="1" applyFont="1"/>
    <xf numFmtId="49" fontId="3" fillId="0" borderId="0" xfId="0" applyNumberFormat="1" applyFont="1" applyAlignment="1">
      <alignment horizontal="center"/>
    </xf>
    <xf numFmtId="43" fontId="29" fillId="0" borderId="0" xfId="3" applyFont="1"/>
    <xf numFmtId="0" fontId="52" fillId="18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4" fillId="0" borderId="0" xfId="0" applyFont="1" applyAlignment="1">
      <alignment vertical="center"/>
    </xf>
    <xf numFmtId="49" fontId="4" fillId="17" borderId="0" xfId="0" applyNumberFormat="1" applyFont="1" applyFill="1" applyAlignment="1">
      <alignment horizontal="center"/>
    </xf>
    <xf numFmtId="0" fontId="4" fillId="17" borderId="0" xfId="0" applyFont="1" applyFill="1" applyAlignment="1">
      <alignment horizontal="center"/>
    </xf>
    <xf numFmtId="40" fontId="4" fillId="17" borderId="0" xfId="0" applyNumberFormat="1" applyFont="1" applyFill="1" applyAlignment="1">
      <alignment horizontal="center"/>
    </xf>
    <xf numFmtId="0" fontId="4" fillId="0" borderId="0" xfId="0" applyFont="1" applyFill="1" applyBorder="1" applyAlignment="1"/>
    <xf numFmtId="0" fontId="31" fillId="0" borderId="0" xfId="0" applyFont="1" applyFill="1"/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3" fontId="3" fillId="0" borderId="2" xfId="3" applyFont="1" applyFill="1" applyBorder="1"/>
    <xf numFmtId="0" fontId="4" fillId="0" borderId="44" xfId="0" applyFont="1" applyFill="1" applyBorder="1"/>
    <xf numFmtId="43" fontId="4" fillId="0" borderId="45" xfId="0" applyNumberFormat="1" applyFont="1" applyFill="1" applyBorder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4" xfId="0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43" fontId="4" fillId="0" borderId="2" xfId="3" applyFont="1" applyBorder="1"/>
    <xf numFmtId="0" fontId="1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" fontId="3" fillId="0" borderId="2" xfId="3" applyNumberFormat="1" applyFont="1" applyBorder="1"/>
    <xf numFmtId="4" fontId="3" fillId="29" borderId="2" xfId="3" applyNumberFormat="1" applyFont="1" applyFill="1" applyBorder="1"/>
    <xf numFmtId="4" fontId="3" fillId="0" borderId="14" xfId="3" applyNumberFormat="1" applyFont="1" applyBorder="1"/>
    <xf numFmtId="4" fontId="15" fillId="0" borderId="2" xfId="3" applyNumberFormat="1" applyFont="1" applyBorder="1"/>
    <xf numFmtId="43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4" fontId="0" fillId="5" borderId="0" xfId="3" applyNumberFormat="1" applyFont="1" applyFill="1"/>
    <xf numFmtId="4" fontId="15" fillId="18" borderId="2" xfId="3" applyNumberFormat="1" applyFont="1" applyFill="1" applyBorder="1"/>
    <xf numFmtId="0" fontId="57" fillId="0" borderId="0" xfId="0" applyFont="1"/>
    <xf numFmtId="0" fontId="56" fillId="0" borderId="2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 wrapText="1"/>
    </xf>
    <xf numFmtId="0" fontId="56" fillId="6" borderId="2" xfId="0" applyFont="1" applyFill="1" applyBorder="1" applyAlignment="1">
      <alignment horizontal="center" vertical="center" wrapText="1"/>
    </xf>
    <xf numFmtId="0" fontId="56" fillId="18" borderId="2" xfId="0" applyFont="1" applyFill="1" applyBorder="1" applyAlignment="1">
      <alignment horizontal="center" vertical="center" wrapText="1"/>
    </xf>
    <xf numFmtId="0" fontId="58" fillId="0" borderId="2" xfId="1" applyFont="1" applyBorder="1"/>
    <xf numFmtId="43" fontId="59" fillId="0" borderId="2" xfId="3" applyFont="1" applyBorder="1"/>
    <xf numFmtId="43" fontId="59" fillId="18" borderId="2" xfId="3" applyFont="1" applyFill="1" applyBorder="1"/>
    <xf numFmtId="43" fontId="59" fillId="6" borderId="2" xfId="0" applyNumberFormat="1" applyFont="1" applyFill="1" applyBorder="1"/>
    <xf numFmtId="43" fontId="60" fillId="0" borderId="2" xfId="0" applyNumberFormat="1" applyFont="1" applyBorder="1"/>
    <xf numFmtId="43" fontId="61" fillId="18" borderId="2" xfId="0" applyNumberFormat="1" applyFont="1" applyFill="1" applyBorder="1"/>
    <xf numFmtId="43" fontId="18" fillId="0" borderId="2" xfId="6" applyNumberFormat="1" applyFont="1" applyBorder="1" applyAlignment="1">
      <alignment wrapText="1"/>
    </xf>
    <xf numFmtId="43" fontId="3" fillId="18" borderId="2" xfId="0" applyNumberFormat="1" applyFont="1" applyFill="1" applyBorder="1"/>
    <xf numFmtId="43" fontId="11" fillId="0" borderId="2" xfId="0" applyNumberFormat="1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3" fontId="3" fillId="17" borderId="13" xfId="3" applyFont="1" applyFill="1" applyBorder="1" applyAlignment="1">
      <alignment horizontal="center" vertical="center"/>
    </xf>
    <xf numFmtId="43" fontId="3" fillId="17" borderId="2" xfId="3" applyFont="1" applyFill="1" applyBorder="1" applyAlignment="1">
      <alignment horizontal="center" vertical="center"/>
    </xf>
    <xf numFmtId="43" fontId="3" fillId="17" borderId="4" xfId="3" applyFont="1" applyFill="1" applyBorder="1" applyAlignment="1">
      <alignment horizontal="center" vertical="center"/>
    </xf>
    <xf numFmtId="0" fontId="3" fillId="0" borderId="14" xfId="3" applyNumberFormat="1" applyFont="1" applyBorder="1" applyAlignment="1">
      <alignment horizontal="center"/>
    </xf>
    <xf numFmtId="4" fontId="3" fillId="0" borderId="14" xfId="3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3" fontId="3" fillId="0" borderId="2" xfId="0" applyNumberFormat="1" applyFont="1" applyFill="1" applyBorder="1" applyAlignment="1">
      <alignment horizontal="center" vertical="center" wrapText="1"/>
    </xf>
    <xf numFmtId="40" fontId="3" fillId="4" borderId="0" xfId="0" applyNumberFormat="1" applyFont="1" applyFill="1"/>
    <xf numFmtId="190" fontId="3" fillId="21" borderId="14" xfId="3" applyNumberFormat="1" applyFont="1" applyFill="1" applyBorder="1"/>
    <xf numFmtId="191" fontId="3" fillId="21" borderId="2" xfId="3" applyNumberFormat="1" applyFont="1" applyFill="1" applyBorder="1"/>
    <xf numFmtId="3" fontId="3" fillId="0" borderId="2" xfId="0" applyNumberFormat="1" applyFont="1" applyBorder="1"/>
    <xf numFmtId="4" fontId="3" fillId="0" borderId="2" xfId="3" applyNumberFormat="1" applyFont="1" applyFill="1" applyBorder="1"/>
    <xf numFmtId="3" fontId="3" fillId="0" borderId="2" xfId="3" applyNumberFormat="1" applyFont="1" applyFill="1" applyBorder="1"/>
    <xf numFmtId="0" fontId="4" fillId="7" borderId="2" xfId="0" applyFont="1" applyFill="1" applyBorder="1" applyAlignment="1">
      <alignment horizontal="centerContinuous" vertical="top"/>
    </xf>
    <xf numFmtId="0" fontId="44" fillId="7" borderId="2" xfId="0" applyFont="1" applyFill="1" applyBorder="1" applyAlignment="1">
      <alignment horizontal="centerContinuous" vertical="top"/>
    </xf>
    <xf numFmtId="0" fontId="7" fillId="23" borderId="2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7" fillId="18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32" fillId="0" borderId="2" xfId="0" applyFont="1" applyBorder="1" applyAlignment="1">
      <alignment horizontal="left"/>
    </xf>
    <xf numFmtId="0" fontId="18" fillId="0" borderId="2" xfId="1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top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1" fillId="23" borderId="39" xfId="0" applyFont="1" applyFill="1" applyBorder="1" applyAlignment="1">
      <alignment horizontal="center" vertical="center" wrapText="1" readingOrder="1"/>
    </xf>
    <xf numFmtId="0" fontId="41" fillId="23" borderId="40" xfId="0" applyFont="1" applyFill="1" applyBorder="1" applyAlignment="1">
      <alignment horizontal="center" vertical="center" wrapText="1" readingOrder="1"/>
    </xf>
    <xf numFmtId="0" fontId="41" fillId="23" borderId="41" xfId="0" applyFont="1" applyFill="1" applyBorder="1" applyAlignment="1">
      <alignment horizontal="center" vertical="center" wrapText="1" readingOrder="1"/>
    </xf>
    <xf numFmtId="0" fontId="39" fillId="18" borderId="0" xfId="0" applyFont="1" applyFill="1" applyAlignment="1">
      <alignment horizontal="center" vertical="top" wrapText="1"/>
    </xf>
    <xf numFmtId="0" fontId="39" fillId="18" borderId="12" xfId="0" applyFont="1" applyFill="1" applyBorder="1" applyAlignment="1">
      <alignment horizontal="center" vertical="top" wrapText="1"/>
    </xf>
    <xf numFmtId="0" fontId="39" fillId="19" borderId="0" xfId="0" applyFont="1" applyFill="1" applyAlignment="1">
      <alignment horizontal="center" vertical="top" wrapText="1"/>
    </xf>
    <xf numFmtId="0" fontId="39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56" fillId="0" borderId="12" xfId="0" applyFont="1" applyBorder="1" applyAlignment="1">
      <alignment horizontal="left" vertical="center"/>
    </xf>
    <xf numFmtId="0" fontId="58" fillId="18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3" fontId="4" fillId="0" borderId="2" xfId="3" applyFont="1" applyBorder="1" applyAlignment="1">
      <alignment horizontal="center" vertical="center" wrapText="1"/>
    </xf>
    <xf numFmtId="43" fontId="4" fillId="0" borderId="13" xfId="3" applyFont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5" fillId="23" borderId="39" xfId="0" applyFont="1" applyFill="1" applyBorder="1" applyAlignment="1">
      <alignment horizontal="center" vertical="center" wrapText="1" readingOrder="1"/>
    </xf>
    <xf numFmtId="0" fontId="45" fillId="23" borderId="40" xfId="0" applyFont="1" applyFill="1" applyBorder="1" applyAlignment="1">
      <alignment horizontal="center" vertical="center" wrapText="1" readingOrder="1"/>
    </xf>
    <xf numFmtId="0" fontId="45" fillId="23" borderId="41" xfId="0" applyFont="1" applyFill="1" applyBorder="1" applyAlignment="1">
      <alignment horizontal="center" vertical="center" wrapText="1" readingOrder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4" fontId="3" fillId="0" borderId="2" xfId="0" applyNumberFormat="1" applyFont="1" applyBorder="1"/>
  </cellXfs>
  <cellStyles count="10">
    <cellStyle name="Normal 2" xfId="5" xr:uid="{00000000-0005-0000-0000-000000000000}"/>
    <cellStyle name="Normal_Sheet2" xfId="1" xr:uid="{00000000-0005-0000-0000-000001000000}"/>
    <cellStyle name="Normal_Sheet4" xfId="2" xr:uid="{00000000-0005-0000-0000-000002000000}"/>
    <cellStyle name="Normal_Sheet7" xfId="6" xr:uid="{00000000-0005-0000-0000-000003000000}"/>
    <cellStyle name="จุลภาค" xfId="3" builtinId="3"/>
    <cellStyle name="ปกติ" xfId="0" builtinId="0"/>
    <cellStyle name="ปกติ 2" xfId="9" xr:uid="{00000000-0005-0000-0000-000006000000}"/>
    <cellStyle name="ปกติ_Sheet1" xfId="8" xr:uid="{00000000-0005-0000-0000-000007000000}"/>
    <cellStyle name="ปกติ_Sheet7" xfId="7" xr:uid="{00000000-0005-0000-0000-000008000000}"/>
    <cellStyle name="เปอร์เซ็นต์" xfId="4" builtinId="5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66"/>
      <color rgb="FF00FF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1"/>
  <sheetViews>
    <sheetView workbookViewId="0">
      <selection activeCell="B4" sqref="B4"/>
    </sheetView>
  </sheetViews>
  <sheetFormatPr defaultColWidth="9" defaultRowHeight="17.25" x14ac:dyDescent="0.4"/>
  <cols>
    <col min="1" max="1" width="16.875" style="17" customWidth="1"/>
    <col min="2" max="2" width="87.375" style="17" bestFit="1" customWidth="1"/>
    <col min="3" max="16384" width="9" style="17"/>
  </cols>
  <sheetData>
    <row r="1" spans="1:2" ht="27.75" x14ac:dyDescent="0.65">
      <c r="A1" s="75" t="s">
        <v>777</v>
      </c>
      <c r="B1" s="126" t="s">
        <v>1279</v>
      </c>
    </row>
    <row r="2" spans="1:2" ht="27.75" x14ac:dyDescent="0.65">
      <c r="A2" s="16" t="s">
        <v>1246</v>
      </c>
      <c r="B2" s="284" t="s">
        <v>1247</v>
      </c>
    </row>
    <row r="3" spans="1:2" s="22" customFormat="1" ht="24" x14ac:dyDescent="0.55000000000000004">
      <c r="A3" s="22" t="s">
        <v>787</v>
      </c>
      <c r="B3" s="22" t="s">
        <v>1250</v>
      </c>
    </row>
    <row r="4" spans="1:2" s="22" customFormat="1" ht="27.75" x14ac:dyDescent="0.65">
      <c r="B4" s="22" t="s">
        <v>1251</v>
      </c>
    </row>
    <row r="5" spans="1:2" s="22" customFormat="1" ht="24" x14ac:dyDescent="0.55000000000000004">
      <c r="B5" s="123" t="s">
        <v>781</v>
      </c>
    </row>
    <row r="6" spans="1:2" s="22" customFormat="1" ht="24" x14ac:dyDescent="0.55000000000000004">
      <c r="B6" s="124" t="s">
        <v>782</v>
      </c>
    </row>
    <row r="7" spans="1:2" s="22" customFormat="1" ht="24" x14ac:dyDescent="0.55000000000000004">
      <c r="B7" s="124" t="s">
        <v>1271</v>
      </c>
    </row>
    <row r="8" spans="1:2" s="22" customFormat="1" ht="24" x14ac:dyDescent="0.55000000000000004">
      <c r="B8" s="124" t="s">
        <v>783</v>
      </c>
    </row>
    <row r="9" spans="1:2" s="22" customFormat="1" ht="24" x14ac:dyDescent="0.55000000000000004">
      <c r="B9" s="124" t="s">
        <v>1248</v>
      </c>
    </row>
    <row r="10" spans="1:2" s="22" customFormat="1" ht="24" x14ac:dyDescent="0.55000000000000004">
      <c r="B10" s="124"/>
    </row>
    <row r="11" spans="1:2" s="22" customFormat="1" ht="24" x14ac:dyDescent="0.55000000000000004">
      <c r="B11" s="124" t="s">
        <v>1148</v>
      </c>
    </row>
    <row r="12" spans="1:2" s="22" customFormat="1" ht="24" x14ac:dyDescent="0.55000000000000004">
      <c r="B12" s="124" t="s">
        <v>1149</v>
      </c>
    </row>
    <row r="13" spans="1:2" s="22" customFormat="1" ht="24" x14ac:dyDescent="0.55000000000000004">
      <c r="B13" s="124"/>
    </row>
    <row r="14" spans="1:2" s="22" customFormat="1" ht="24" x14ac:dyDescent="0.55000000000000004">
      <c r="B14" s="124"/>
    </row>
    <row r="15" spans="1:2" s="22" customFormat="1" ht="24" x14ac:dyDescent="0.55000000000000004">
      <c r="B15" s="124"/>
    </row>
    <row r="16" spans="1:2" s="22" customFormat="1" ht="24" x14ac:dyDescent="0.55000000000000004">
      <c r="B16" s="124"/>
    </row>
    <row r="17" spans="1:2" s="22" customFormat="1" ht="24" x14ac:dyDescent="0.55000000000000004">
      <c r="B17" s="124"/>
    </row>
    <row r="18" spans="1:2" s="22" customFormat="1" ht="24" x14ac:dyDescent="0.55000000000000004">
      <c r="B18" s="124"/>
    </row>
    <row r="19" spans="1:2" s="22" customFormat="1" ht="24" x14ac:dyDescent="0.55000000000000004">
      <c r="B19" s="124"/>
    </row>
    <row r="20" spans="1:2" s="22" customFormat="1" ht="24" x14ac:dyDescent="0.55000000000000004">
      <c r="B20" s="124"/>
    </row>
    <row r="21" spans="1:2" s="22" customFormat="1" ht="24" x14ac:dyDescent="0.55000000000000004">
      <c r="B21" s="124"/>
    </row>
    <row r="22" spans="1:2" s="22" customFormat="1" ht="24" x14ac:dyDescent="0.55000000000000004">
      <c r="A22" s="8" t="s">
        <v>713</v>
      </c>
      <c r="B22" s="22" t="s">
        <v>1275</v>
      </c>
    </row>
    <row r="23" spans="1:2" s="22" customFormat="1" ht="24" x14ac:dyDescent="0.55000000000000004">
      <c r="A23" s="8"/>
      <c r="B23" s="22" t="s">
        <v>1252</v>
      </c>
    </row>
    <row r="24" spans="1:2" s="22" customFormat="1" ht="24" x14ac:dyDescent="0.55000000000000004">
      <c r="A24" s="8"/>
      <c r="B24" s="22" t="s">
        <v>785</v>
      </c>
    </row>
    <row r="25" spans="1:2" s="22" customFormat="1" ht="24" x14ac:dyDescent="0.55000000000000004">
      <c r="A25" s="8" t="s">
        <v>778</v>
      </c>
      <c r="B25" s="22" t="s">
        <v>786</v>
      </c>
    </row>
    <row r="26" spans="1:2" s="22" customFormat="1" ht="48" x14ac:dyDescent="0.55000000000000004">
      <c r="A26" s="286" t="s">
        <v>1273</v>
      </c>
      <c r="B26" s="285" t="s">
        <v>1276</v>
      </c>
    </row>
    <row r="27" spans="1:2" s="22" customFormat="1" ht="24" x14ac:dyDescent="0.55000000000000004">
      <c r="A27" s="8"/>
      <c r="B27" s="22" t="s">
        <v>779</v>
      </c>
    </row>
    <row r="28" spans="1:2" s="22" customFormat="1" ht="24" x14ac:dyDescent="0.55000000000000004">
      <c r="A28" s="8"/>
      <c r="B28" s="22" t="s">
        <v>780</v>
      </c>
    </row>
    <row r="29" spans="1:2" ht="24" x14ac:dyDescent="0.55000000000000004">
      <c r="A29" s="132"/>
      <c r="B29" s="22" t="s">
        <v>1272</v>
      </c>
    </row>
    <row r="30" spans="1:2" s="22" customFormat="1" ht="24" x14ac:dyDescent="0.55000000000000004">
      <c r="A30" s="286" t="s">
        <v>1274</v>
      </c>
      <c r="B30" s="285" t="s">
        <v>1253</v>
      </c>
    </row>
    <row r="31" spans="1:2" ht="24" x14ac:dyDescent="0.55000000000000004">
      <c r="B31" s="22" t="s">
        <v>1249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" sqref="J2"/>
    </sheetView>
  </sheetViews>
  <sheetFormatPr defaultColWidth="9" defaultRowHeight="22.5" x14ac:dyDescent="0.3"/>
  <cols>
    <col min="1" max="1" width="26.625" style="66" customWidth="1"/>
    <col min="2" max="2" width="15.75" style="66" customWidth="1"/>
    <col min="3" max="3" width="14.625" style="66" customWidth="1"/>
    <col min="4" max="4" width="15.25" style="66" customWidth="1"/>
    <col min="5" max="5" width="15.875" style="66" customWidth="1"/>
    <col min="6" max="6" width="14.25" style="66" customWidth="1"/>
    <col min="7" max="7" width="13.5" style="66" customWidth="1"/>
    <col min="8" max="8" width="17.125" style="66" customWidth="1"/>
    <col min="9" max="10" width="18.375" style="66" customWidth="1"/>
    <col min="11" max="11" width="11.125" style="66" customWidth="1"/>
    <col min="12" max="16384" width="9" style="66"/>
  </cols>
  <sheetData>
    <row r="1" spans="1:10" ht="27.75" x14ac:dyDescent="0.3">
      <c r="A1" s="433" t="s">
        <v>674</v>
      </c>
      <c r="B1" s="433"/>
      <c r="C1" s="433"/>
      <c r="D1" s="433"/>
      <c r="E1" s="433"/>
      <c r="F1" s="433"/>
      <c r="G1" s="433"/>
      <c r="H1" s="433"/>
      <c r="I1" s="433"/>
      <c r="J1" s="433"/>
    </row>
    <row r="2" spans="1:10" s="170" customFormat="1" ht="90" customHeight="1" x14ac:dyDescent="0.25">
      <c r="A2" s="18" t="s">
        <v>727</v>
      </c>
      <c r="B2" s="4" t="s">
        <v>1357</v>
      </c>
      <c r="C2" s="4" t="s">
        <v>1356</v>
      </c>
      <c r="D2" s="4" t="s">
        <v>1355</v>
      </c>
      <c r="E2" s="4" t="s">
        <v>1354</v>
      </c>
      <c r="F2" s="4" t="s">
        <v>1353</v>
      </c>
      <c r="G2" s="4" t="s">
        <v>1352</v>
      </c>
      <c r="H2" s="171" t="s">
        <v>1351</v>
      </c>
      <c r="I2" s="4" t="s">
        <v>1349</v>
      </c>
      <c r="J2" s="171" t="s">
        <v>1350</v>
      </c>
    </row>
    <row r="3" spans="1:10" s="120" customFormat="1" ht="24" x14ac:dyDescent="0.55000000000000004">
      <c r="A3" s="118" t="s">
        <v>594</v>
      </c>
      <c r="B3" s="119">
        <v>8520270.6999999993</v>
      </c>
      <c r="C3" s="119">
        <v>8750975.4399999995</v>
      </c>
      <c r="D3" s="362">
        <v>8940763.4900000002</v>
      </c>
      <c r="E3" s="362">
        <v>7264628.6499999994</v>
      </c>
      <c r="F3" s="362">
        <v>1105556.1599999999</v>
      </c>
      <c r="G3" s="362">
        <v>0</v>
      </c>
      <c r="H3" s="366">
        <v>8370184.8099999996</v>
      </c>
      <c r="I3" s="362">
        <v>5230.93</v>
      </c>
      <c r="J3" s="366">
        <v>8943142</v>
      </c>
    </row>
    <row r="4" spans="1:10" s="120" customFormat="1" ht="24" x14ac:dyDescent="0.55000000000000004">
      <c r="A4" s="33" t="s">
        <v>728</v>
      </c>
      <c r="B4" s="119">
        <v>2577555.9099999997</v>
      </c>
      <c r="C4" s="119">
        <v>2082474.94</v>
      </c>
      <c r="D4" s="362">
        <v>2285327.5100000002</v>
      </c>
      <c r="E4" s="362">
        <v>1777647.3</v>
      </c>
      <c r="F4" s="362">
        <v>255887</v>
      </c>
      <c r="G4" s="362">
        <v>0</v>
      </c>
      <c r="H4" s="366">
        <v>2033534.3</v>
      </c>
      <c r="I4" s="362">
        <v>1098222.3400000001</v>
      </c>
      <c r="J4" s="366">
        <v>3890743.35</v>
      </c>
    </row>
    <row r="5" spans="1:10" s="120" customFormat="1" ht="24" x14ac:dyDescent="0.55000000000000004">
      <c r="A5" s="33" t="s">
        <v>729</v>
      </c>
      <c r="B5" s="119">
        <v>3583394.29</v>
      </c>
      <c r="C5" s="119">
        <v>4166518.2800000003</v>
      </c>
      <c r="D5" s="362">
        <v>3575940.52</v>
      </c>
      <c r="E5" s="362">
        <v>3687643.53</v>
      </c>
      <c r="F5" s="362">
        <v>15405.57</v>
      </c>
      <c r="G5" s="362">
        <v>0</v>
      </c>
      <c r="H5" s="366">
        <v>3703049.0999999996</v>
      </c>
      <c r="I5" s="362">
        <v>545902.07000000007</v>
      </c>
      <c r="J5" s="366">
        <v>3822594.39</v>
      </c>
    </row>
    <row r="6" spans="1:10" ht="26.25" x14ac:dyDescent="0.55000000000000004">
      <c r="A6" s="434" t="s">
        <v>637</v>
      </c>
      <c r="B6" s="434"/>
      <c r="C6" s="434"/>
      <c r="D6" s="434"/>
      <c r="E6" s="434"/>
      <c r="F6" s="434"/>
      <c r="G6" s="434"/>
      <c r="H6" s="434"/>
      <c r="I6" s="434"/>
      <c r="J6" s="175">
        <f>SUM(J3:J5)</f>
        <v>16656479.74</v>
      </c>
    </row>
  </sheetData>
  <mergeCells count="2">
    <mergeCell ref="A1:J1"/>
    <mergeCell ref="A6:I6"/>
  </mergeCells>
  <pageMargins left="0.17" right="0.17" top="0.75" bottom="0.7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"/>
  <sheetViews>
    <sheetView zoomScale="80" zoomScaleNormal="80" workbookViewId="0">
      <selection activeCell="M12" sqref="M12"/>
    </sheetView>
  </sheetViews>
  <sheetFormatPr defaultRowHeight="16.5" x14ac:dyDescent="0.35"/>
  <cols>
    <col min="1" max="1" width="22.625" style="367" bestFit="1" customWidth="1"/>
    <col min="2" max="4" width="17" style="367" bestFit="1" customWidth="1"/>
    <col min="5" max="5" width="15.875" style="367" bestFit="1" customWidth="1"/>
    <col min="6" max="6" width="18.25" style="367" bestFit="1" customWidth="1"/>
    <col min="7" max="7" width="20.5" style="367" customWidth="1"/>
    <col min="8" max="16384" width="9" style="367"/>
  </cols>
  <sheetData>
    <row r="1" spans="1:7" ht="26.25" x14ac:dyDescent="0.35">
      <c r="A1" s="435" t="s">
        <v>730</v>
      </c>
      <c r="B1" s="435"/>
      <c r="C1" s="435"/>
      <c r="D1" s="435"/>
      <c r="E1" s="435"/>
      <c r="F1" s="435"/>
      <c r="G1" s="435"/>
    </row>
    <row r="2" spans="1:7" ht="78.75" x14ac:dyDescent="0.35">
      <c r="A2" s="368" t="s">
        <v>727</v>
      </c>
      <c r="B2" s="369" t="s">
        <v>1357</v>
      </c>
      <c r="C2" s="369" t="s">
        <v>1356</v>
      </c>
      <c r="D2" s="369" t="s">
        <v>1355</v>
      </c>
      <c r="E2" s="370" t="s">
        <v>1360</v>
      </c>
      <c r="F2" s="369" t="s">
        <v>1359</v>
      </c>
      <c r="G2" s="371" t="s">
        <v>1358</v>
      </c>
    </row>
    <row r="3" spans="1:7" ht="26.25" x14ac:dyDescent="0.55000000000000004">
      <c r="A3" s="372" t="s">
        <v>595</v>
      </c>
      <c r="B3" s="375">
        <v>507416.1</v>
      </c>
      <c r="C3" s="375">
        <v>383504</v>
      </c>
      <c r="D3" s="373">
        <v>138558</v>
      </c>
      <c r="E3" s="373">
        <v>204698.56</v>
      </c>
      <c r="F3" s="373">
        <v>39443.870000000003</v>
      </c>
      <c r="G3" s="374">
        <v>200000</v>
      </c>
    </row>
    <row r="4" spans="1:7" ht="26.25" x14ac:dyDescent="0.55000000000000004">
      <c r="A4" s="372" t="s">
        <v>596</v>
      </c>
      <c r="B4" s="375">
        <v>14070.5</v>
      </c>
      <c r="C4" s="375">
        <v>7600</v>
      </c>
      <c r="D4" s="373">
        <v>330</v>
      </c>
      <c r="E4" s="373">
        <v>330</v>
      </c>
      <c r="F4" s="373">
        <v>0</v>
      </c>
      <c r="G4" s="374">
        <v>10000</v>
      </c>
    </row>
    <row r="5" spans="1:7" ht="26.25" x14ac:dyDescent="0.55000000000000004">
      <c r="A5" s="372" t="s">
        <v>597</v>
      </c>
      <c r="B5" s="375">
        <v>296870.5</v>
      </c>
      <c r="C5" s="375">
        <v>287558</v>
      </c>
      <c r="D5" s="373">
        <v>324780</v>
      </c>
      <c r="E5" s="373">
        <v>325255.40000000002</v>
      </c>
      <c r="F5" s="373">
        <v>1312.13</v>
      </c>
      <c r="G5" s="374">
        <v>350000</v>
      </c>
    </row>
    <row r="6" spans="1:7" ht="26.25" x14ac:dyDescent="0.55000000000000004">
      <c r="A6" s="372" t="s">
        <v>598</v>
      </c>
      <c r="B6" s="376">
        <v>39730.6</v>
      </c>
      <c r="C6" s="376">
        <v>42865</v>
      </c>
      <c r="D6" s="376">
        <v>89777</v>
      </c>
      <c r="E6" s="376">
        <v>89750.5</v>
      </c>
      <c r="F6" s="376">
        <v>32034.35</v>
      </c>
      <c r="G6" s="374">
        <v>28000</v>
      </c>
    </row>
    <row r="7" spans="1:7" ht="26.25" x14ac:dyDescent="0.55000000000000004">
      <c r="A7" s="372" t="s">
        <v>599</v>
      </c>
      <c r="B7" s="376">
        <v>17020</v>
      </c>
      <c r="C7" s="376">
        <v>23280</v>
      </c>
      <c r="D7" s="376">
        <v>9060</v>
      </c>
      <c r="E7" s="376">
        <v>7555</v>
      </c>
      <c r="F7" s="376">
        <v>4117.87</v>
      </c>
      <c r="G7" s="374">
        <v>13000</v>
      </c>
    </row>
    <row r="8" spans="1:7" ht="26.25" x14ac:dyDescent="0.55000000000000004">
      <c r="A8" s="372" t="s">
        <v>600</v>
      </c>
      <c r="B8" s="376">
        <v>688871.9</v>
      </c>
      <c r="C8" s="376">
        <v>669414.56999999995</v>
      </c>
      <c r="D8" s="376">
        <v>664085</v>
      </c>
      <c r="E8" s="376">
        <v>881294.5</v>
      </c>
      <c r="F8" s="376">
        <v>219629.46</v>
      </c>
      <c r="G8" s="374">
        <v>420000</v>
      </c>
    </row>
    <row r="9" spans="1:7" ht="26.25" x14ac:dyDescent="0.55000000000000004">
      <c r="A9" s="372" t="s">
        <v>601</v>
      </c>
      <c r="B9" s="376">
        <v>197264</v>
      </c>
      <c r="C9" s="376">
        <v>747517</v>
      </c>
      <c r="D9" s="376">
        <v>204907.8</v>
      </c>
      <c r="E9" s="376">
        <v>194951.24</v>
      </c>
      <c r="F9" s="376">
        <v>89871.58</v>
      </c>
      <c r="G9" s="374">
        <v>385000</v>
      </c>
    </row>
    <row r="10" spans="1:7" ht="26.25" x14ac:dyDescent="0.55000000000000004">
      <c r="A10" s="372" t="s">
        <v>602</v>
      </c>
      <c r="B10" s="376">
        <v>48409</v>
      </c>
      <c r="C10" s="376">
        <v>47781.8</v>
      </c>
      <c r="D10" s="376">
        <v>19556</v>
      </c>
      <c r="E10" s="376">
        <v>19556</v>
      </c>
      <c r="F10" s="376">
        <v>0</v>
      </c>
      <c r="G10" s="374">
        <v>60000</v>
      </c>
    </row>
    <row r="11" spans="1:7" ht="26.25" x14ac:dyDescent="0.55000000000000004">
      <c r="A11" s="372" t="s">
        <v>603</v>
      </c>
      <c r="B11" s="376">
        <v>61980</v>
      </c>
      <c r="C11" s="376">
        <v>0</v>
      </c>
      <c r="D11" s="376">
        <v>1050</v>
      </c>
      <c r="E11" s="376">
        <v>1050</v>
      </c>
      <c r="F11" s="376">
        <v>0</v>
      </c>
      <c r="G11" s="374">
        <v>75000</v>
      </c>
    </row>
    <row r="12" spans="1:7" ht="26.25" x14ac:dyDescent="0.55000000000000004">
      <c r="A12" s="372" t="s">
        <v>604</v>
      </c>
      <c r="B12" s="376">
        <v>71546.2</v>
      </c>
      <c r="C12" s="376">
        <v>57059</v>
      </c>
      <c r="D12" s="376">
        <v>163531</v>
      </c>
      <c r="E12" s="376">
        <v>146766</v>
      </c>
      <c r="F12" s="376">
        <v>45421.9</v>
      </c>
      <c r="G12" s="374">
        <v>32000</v>
      </c>
    </row>
    <row r="13" spans="1:7" ht="26.25" x14ac:dyDescent="0.55000000000000004">
      <c r="A13" s="372" t="s">
        <v>605</v>
      </c>
      <c r="B13" s="376">
        <v>11469.1</v>
      </c>
      <c r="C13" s="376">
        <v>25453</v>
      </c>
      <c r="D13" s="376">
        <v>129650</v>
      </c>
      <c r="E13" s="376">
        <v>129650</v>
      </c>
      <c r="F13" s="376">
        <v>0</v>
      </c>
      <c r="G13" s="374">
        <v>190000</v>
      </c>
    </row>
    <row r="14" spans="1:7" ht="29.25" x14ac:dyDescent="0.6">
      <c r="A14" s="436" t="s">
        <v>637</v>
      </c>
      <c r="B14" s="436"/>
      <c r="C14" s="436"/>
      <c r="D14" s="436"/>
      <c r="E14" s="436"/>
      <c r="F14" s="436"/>
      <c r="G14" s="377">
        <f>SUM(G3:G13)</f>
        <v>1763000</v>
      </c>
    </row>
  </sheetData>
  <mergeCells count="2">
    <mergeCell ref="A1:G1"/>
    <mergeCell ref="A14:F14"/>
  </mergeCells>
  <pageMargins left="0.21" right="0.17" top="0.75" bottom="0.75" header="0.3" footer="0.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zoomScale="80" zoomScaleNormal="80" workbookViewId="0">
      <selection activeCell="N10" sqref="N10"/>
    </sheetView>
  </sheetViews>
  <sheetFormatPr defaultColWidth="9" defaultRowHeight="17.25" x14ac:dyDescent="0.4"/>
  <cols>
    <col min="1" max="1" width="27.5" style="17" bestFit="1" customWidth="1"/>
    <col min="2" max="3" width="20.875" style="17" customWidth="1"/>
    <col min="4" max="4" width="20.875" style="25" customWidth="1"/>
    <col min="5" max="6" width="20.875" style="17" customWidth="1"/>
    <col min="7" max="10" width="6.75" style="17" bestFit="1" customWidth="1"/>
    <col min="11" max="16384" width="9" style="17"/>
  </cols>
  <sheetData>
    <row r="1" spans="1:10" ht="30.75" x14ac:dyDescent="0.4">
      <c r="A1" s="174" t="s">
        <v>723</v>
      </c>
      <c r="C1" s="174"/>
      <c r="D1" s="176"/>
      <c r="E1" s="174"/>
      <c r="F1" s="174"/>
      <c r="G1" s="174"/>
      <c r="H1" s="174"/>
      <c r="I1" s="174"/>
      <c r="J1" s="174"/>
    </row>
    <row r="2" spans="1:10" ht="24" x14ac:dyDescent="0.4">
      <c r="A2" s="439" t="s">
        <v>727</v>
      </c>
      <c r="B2" s="437" t="s">
        <v>1361</v>
      </c>
      <c r="C2" s="437" t="s">
        <v>1362</v>
      </c>
      <c r="D2" s="442" t="s">
        <v>1363</v>
      </c>
      <c r="E2" s="444" t="s">
        <v>1364</v>
      </c>
      <c r="F2" s="437" t="s">
        <v>1365</v>
      </c>
      <c r="G2" s="438" t="s">
        <v>731</v>
      </c>
      <c r="H2" s="438"/>
      <c r="I2" s="438"/>
      <c r="J2" s="438"/>
    </row>
    <row r="3" spans="1:10" ht="56.25" customHeight="1" x14ac:dyDescent="0.4">
      <c r="A3" s="440"/>
      <c r="B3" s="441"/>
      <c r="C3" s="441"/>
      <c r="D3" s="443"/>
      <c r="E3" s="445"/>
      <c r="F3" s="437"/>
      <c r="G3" s="187" t="s">
        <v>732</v>
      </c>
      <c r="H3" s="187" t="s">
        <v>733</v>
      </c>
      <c r="I3" s="187" t="s">
        <v>734</v>
      </c>
      <c r="J3" s="187" t="s">
        <v>1366</v>
      </c>
    </row>
    <row r="4" spans="1:10" ht="26.1" customHeight="1" x14ac:dyDescent="0.55000000000000004">
      <c r="A4" s="24" t="s">
        <v>735</v>
      </c>
      <c r="B4" s="378">
        <v>2551106.44</v>
      </c>
      <c r="C4" s="181">
        <v>6406459.9800000004</v>
      </c>
      <c r="D4" s="182">
        <v>9098271.4199999999</v>
      </c>
      <c r="E4" s="379">
        <v>7278617.1359999999</v>
      </c>
      <c r="F4" s="183">
        <v>1819654.284</v>
      </c>
      <c r="G4" s="24"/>
      <c r="H4" s="24"/>
      <c r="I4" s="24"/>
      <c r="J4" s="24"/>
    </row>
    <row r="5" spans="1:10" ht="26.1" customHeight="1" x14ac:dyDescent="0.55000000000000004">
      <c r="A5" s="24" t="s">
        <v>736</v>
      </c>
      <c r="B5" s="378">
        <v>775774.6</v>
      </c>
      <c r="C5" s="181">
        <v>1583934.37</v>
      </c>
      <c r="D5" s="182">
        <v>2378520.9700000002</v>
      </c>
      <c r="E5" s="379">
        <v>1902816.7760000003</v>
      </c>
      <c r="F5" s="183">
        <v>475704.1939999999</v>
      </c>
      <c r="G5" s="24"/>
      <c r="H5" s="24"/>
      <c r="I5" s="24"/>
      <c r="J5" s="24"/>
    </row>
    <row r="6" spans="1:10" ht="26.1" customHeight="1" x14ac:dyDescent="0.55000000000000004">
      <c r="A6" s="24" t="s">
        <v>737</v>
      </c>
      <c r="B6" s="378">
        <v>1252716.5</v>
      </c>
      <c r="C6" s="181">
        <v>2156315.31</v>
      </c>
      <c r="D6" s="182">
        <v>3427031.81</v>
      </c>
      <c r="E6" s="379">
        <v>2741625.4480000003</v>
      </c>
      <c r="F6" s="183">
        <v>685406.36199999973</v>
      </c>
      <c r="G6" s="24"/>
      <c r="H6" s="24"/>
      <c r="I6" s="24"/>
      <c r="J6" s="24"/>
    </row>
    <row r="7" spans="1:10" ht="26.1" customHeight="1" x14ac:dyDescent="0.55000000000000004">
      <c r="A7" s="24" t="s">
        <v>738</v>
      </c>
      <c r="B7" s="378">
        <v>2503297.29</v>
      </c>
      <c r="C7" s="378">
        <v>6351728.79</v>
      </c>
      <c r="D7" s="182">
        <v>8929678.0800000001</v>
      </c>
      <c r="E7" s="379">
        <v>7143742.4640000006</v>
      </c>
      <c r="F7" s="183">
        <v>1785935.6159999995</v>
      </c>
      <c r="G7" s="24"/>
      <c r="H7" s="24"/>
      <c r="I7" s="24"/>
      <c r="J7" s="24"/>
    </row>
    <row r="8" spans="1:10" ht="26.1" customHeight="1" x14ac:dyDescent="0.55000000000000004">
      <c r="A8" s="24" t="s">
        <v>739</v>
      </c>
      <c r="B8" s="378">
        <v>4135900</v>
      </c>
      <c r="C8" s="378">
        <v>12416667</v>
      </c>
      <c r="D8" s="182">
        <v>16896867</v>
      </c>
      <c r="E8" s="379">
        <v>13517493.600000001</v>
      </c>
      <c r="F8" s="183">
        <v>3379373.3999999985</v>
      </c>
      <c r="G8" s="24"/>
      <c r="H8" s="24"/>
      <c r="I8" s="24"/>
      <c r="J8" s="24"/>
    </row>
    <row r="9" spans="1:10" ht="26.1" customHeight="1" x14ac:dyDescent="0.55000000000000004">
      <c r="A9" s="24" t="s">
        <v>740</v>
      </c>
      <c r="B9" s="378">
        <v>252180</v>
      </c>
      <c r="C9" s="378">
        <v>484800</v>
      </c>
      <c r="D9" s="182">
        <v>746480</v>
      </c>
      <c r="E9" s="379">
        <v>597184</v>
      </c>
      <c r="F9" s="183">
        <v>149296</v>
      </c>
      <c r="G9" s="24"/>
      <c r="H9" s="24"/>
      <c r="I9" s="24"/>
      <c r="J9" s="24"/>
    </row>
    <row r="10" spans="1:10" ht="26.1" customHeight="1" x14ac:dyDescent="0.55000000000000004">
      <c r="A10" s="24" t="s">
        <v>775</v>
      </c>
      <c r="B10" s="378">
        <v>955388.65</v>
      </c>
      <c r="C10" s="378">
        <v>2451531.65</v>
      </c>
      <c r="D10" s="182">
        <v>3443724.82</v>
      </c>
      <c r="E10" s="379">
        <v>2754979.8560000001</v>
      </c>
      <c r="F10" s="183">
        <v>688744.96399999969</v>
      </c>
      <c r="G10" s="24"/>
      <c r="H10" s="24"/>
      <c r="I10" s="24"/>
      <c r="J10" s="24"/>
    </row>
    <row r="11" spans="1:10" ht="26.1" customHeight="1" x14ac:dyDescent="0.55000000000000004">
      <c r="A11" s="24" t="s">
        <v>606</v>
      </c>
      <c r="B11" s="378">
        <v>1588243.94</v>
      </c>
      <c r="C11" s="378">
        <v>5025163.09</v>
      </c>
      <c r="D11" s="182">
        <v>6693520.4299999997</v>
      </c>
      <c r="E11" s="379">
        <v>5354816.3440000005</v>
      </c>
      <c r="F11" s="183">
        <v>1338704.0859999992</v>
      </c>
      <c r="G11" s="24"/>
      <c r="H11" s="24"/>
      <c r="I11" s="24"/>
      <c r="J11" s="24"/>
    </row>
    <row r="12" spans="1:10" ht="26.1" customHeight="1" x14ac:dyDescent="0.55000000000000004">
      <c r="A12" s="185" t="s">
        <v>741</v>
      </c>
      <c r="B12" s="184">
        <f>SUM(B4:B11)</f>
        <v>14014607.42</v>
      </c>
      <c r="C12" s="184">
        <f t="shared" ref="C12:J12" si="0">SUM(C4:C11)</f>
        <v>36876600.189999998</v>
      </c>
      <c r="D12" s="186">
        <f t="shared" si="0"/>
        <v>51614094.530000001</v>
      </c>
      <c r="E12" s="184">
        <f t="shared" si="0"/>
        <v>41291275.623999998</v>
      </c>
      <c r="F12" s="184">
        <f t="shared" si="0"/>
        <v>10322818.905999996</v>
      </c>
      <c r="G12" s="184">
        <f t="shared" si="0"/>
        <v>0</v>
      </c>
      <c r="H12" s="184">
        <f t="shared" si="0"/>
        <v>0</v>
      </c>
      <c r="I12" s="184">
        <f t="shared" si="0"/>
        <v>0</v>
      </c>
      <c r="J12" s="184">
        <f t="shared" si="0"/>
        <v>0</v>
      </c>
    </row>
    <row r="13" spans="1:10" ht="26.1" customHeight="1" x14ac:dyDescent="0.65">
      <c r="A13" s="16"/>
      <c r="B13" s="69"/>
      <c r="C13" s="69"/>
      <c r="D13" s="177"/>
      <c r="E13" s="16"/>
      <c r="F13" s="16"/>
      <c r="G13" s="16"/>
      <c r="H13" s="16"/>
      <c r="I13" s="16"/>
      <c r="J13" s="16"/>
    </row>
    <row r="14" spans="1:10" ht="26.1" customHeight="1" x14ac:dyDescent="0.65">
      <c r="A14" s="16"/>
      <c r="B14" s="70"/>
      <c r="C14" s="70"/>
      <c r="D14" s="178"/>
      <c r="E14" s="16"/>
      <c r="F14" s="16"/>
      <c r="G14" s="16"/>
      <c r="H14" s="16"/>
      <c r="I14" s="16"/>
      <c r="J14" s="16"/>
    </row>
    <row r="15" spans="1:10" ht="26.1" customHeight="1" x14ac:dyDescent="0.65">
      <c r="A15" s="16"/>
      <c r="B15" s="70"/>
      <c r="C15" s="70"/>
      <c r="D15" s="178"/>
      <c r="E15" s="16"/>
      <c r="F15" s="16"/>
      <c r="G15" s="16"/>
      <c r="H15" s="16"/>
      <c r="I15" s="16"/>
      <c r="J15" s="16"/>
    </row>
    <row r="16" spans="1:10" ht="26.1" customHeight="1" x14ac:dyDescent="0.65">
      <c r="A16" s="16"/>
      <c r="B16" s="71"/>
      <c r="C16" s="71"/>
      <c r="D16" s="179"/>
      <c r="E16" s="16"/>
      <c r="F16" s="16"/>
      <c r="G16" s="16"/>
      <c r="H16" s="16"/>
      <c r="I16" s="16"/>
      <c r="J16" s="16"/>
    </row>
    <row r="17" spans="1:10" ht="26.1" customHeight="1" x14ac:dyDescent="0.65">
      <c r="A17" s="16"/>
      <c r="B17" s="71"/>
      <c r="C17" s="71"/>
      <c r="D17" s="179"/>
      <c r="E17" s="16"/>
      <c r="F17" s="16"/>
      <c r="G17" s="16"/>
      <c r="H17" s="16"/>
      <c r="I17" s="16"/>
      <c r="J17" s="16"/>
    </row>
    <row r="18" spans="1:10" ht="26.1" customHeight="1" x14ac:dyDescent="0.65">
      <c r="A18" s="16"/>
      <c r="B18" s="69"/>
      <c r="C18" s="69"/>
      <c r="D18" s="177"/>
      <c r="E18" s="16"/>
      <c r="F18" s="16"/>
      <c r="G18" s="16"/>
      <c r="H18" s="16"/>
      <c r="I18" s="16"/>
      <c r="J18" s="16"/>
    </row>
    <row r="19" spans="1:10" ht="26.1" customHeight="1" x14ac:dyDescent="0.65">
      <c r="A19" s="16"/>
      <c r="B19" s="69"/>
      <c r="C19" s="69"/>
      <c r="D19" s="177"/>
      <c r="E19" s="16"/>
      <c r="F19" s="16"/>
      <c r="G19" s="16"/>
      <c r="H19" s="16"/>
      <c r="I19" s="16"/>
      <c r="J19" s="16"/>
    </row>
    <row r="20" spans="1:10" ht="26.1" customHeight="1" x14ac:dyDescent="0.65">
      <c r="A20" s="16"/>
      <c r="B20" s="69"/>
      <c r="C20" s="69"/>
      <c r="D20" s="177"/>
      <c r="E20" s="16"/>
      <c r="F20" s="16"/>
      <c r="G20" s="16"/>
      <c r="H20" s="16"/>
      <c r="I20" s="16"/>
      <c r="J20" s="16"/>
    </row>
    <row r="21" spans="1:10" ht="26.1" customHeight="1" x14ac:dyDescent="0.65">
      <c r="A21" s="16"/>
      <c r="B21" s="69"/>
      <c r="C21" s="69"/>
      <c r="D21" s="177"/>
      <c r="E21" s="16"/>
      <c r="F21" s="16"/>
      <c r="G21" s="16"/>
      <c r="H21" s="16"/>
      <c r="I21" s="16"/>
      <c r="J21" s="16"/>
    </row>
    <row r="22" spans="1:10" ht="26.1" customHeight="1" x14ac:dyDescent="0.65">
      <c r="A22" s="16"/>
      <c r="B22" s="69"/>
      <c r="C22" s="69"/>
      <c r="D22" s="177"/>
      <c r="E22" s="16"/>
      <c r="F22" s="16"/>
      <c r="G22" s="16"/>
      <c r="H22" s="16"/>
      <c r="I22" s="16"/>
      <c r="J22" s="16"/>
    </row>
    <row r="23" spans="1:10" ht="26.1" customHeight="1" x14ac:dyDescent="0.65">
      <c r="A23" s="16"/>
      <c r="B23" s="69"/>
      <c r="C23" s="69"/>
      <c r="D23" s="177"/>
      <c r="E23" s="16"/>
      <c r="F23" s="16"/>
      <c r="G23" s="16"/>
      <c r="H23" s="16"/>
      <c r="I23" s="16"/>
      <c r="J23" s="16"/>
    </row>
    <row r="24" spans="1:10" ht="26.1" customHeight="1" x14ac:dyDescent="0.65">
      <c r="A24" s="16"/>
      <c r="B24" s="69"/>
      <c r="C24" s="69"/>
      <c r="D24" s="177"/>
      <c r="E24" s="16"/>
      <c r="F24" s="16"/>
      <c r="G24" s="16"/>
      <c r="H24" s="16"/>
      <c r="I24" s="16"/>
      <c r="J24" s="16"/>
    </row>
    <row r="25" spans="1:10" ht="26.1" customHeight="1" x14ac:dyDescent="0.65">
      <c r="A25" s="16"/>
      <c r="B25" s="69"/>
      <c r="C25" s="69"/>
      <c r="D25" s="177"/>
      <c r="E25" s="16"/>
      <c r="F25" s="16"/>
      <c r="G25" s="16"/>
      <c r="H25" s="16"/>
      <c r="I25" s="16"/>
      <c r="J25" s="16"/>
    </row>
    <row r="26" spans="1:10" ht="26.1" customHeight="1" x14ac:dyDescent="0.65">
      <c r="A26" s="16"/>
      <c r="B26" s="69"/>
      <c r="C26" s="69"/>
      <c r="D26" s="177"/>
      <c r="E26" s="16"/>
      <c r="F26" s="16"/>
      <c r="G26" s="16"/>
      <c r="H26" s="16"/>
      <c r="I26" s="16"/>
      <c r="J26" s="16"/>
    </row>
    <row r="27" spans="1:10" ht="26.1" customHeight="1" x14ac:dyDescent="0.65">
      <c r="A27" s="16"/>
      <c r="B27" s="69"/>
      <c r="C27" s="69"/>
      <c r="D27" s="177"/>
      <c r="E27" s="16"/>
      <c r="F27" s="16"/>
      <c r="G27" s="16"/>
      <c r="H27" s="16"/>
      <c r="I27" s="16"/>
      <c r="J27" s="16"/>
    </row>
    <row r="28" spans="1:10" ht="26.1" customHeight="1" x14ac:dyDescent="0.65">
      <c r="A28" s="16"/>
      <c r="B28" s="69"/>
      <c r="C28" s="69"/>
      <c r="D28" s="177"/>
      <c r="E28" s="16"/>
      <c r="F28" s="16"/>
      <c r="G28" s="16"/>
      <c r="H28" s="16"/>
      <c r="I28" s="16"/>
      <c r="J28" s="16"/>
    </row>
    <row r="29" spans="1:10" ht="26.1" customHeight="1" x14ac:dyDescent="0.65">
      <c r="A29" s="16"/>
      <c r="B29" s="69"/>
      <c r="C29" s="69"/>
      <c r="D29" s="177"/>
      <c r="E29" s="16"/>
      <c r="F29" s="16"/>
      <c r="G29" s="16"/>
      <c r="H29" s="16"/>
      <c r="I29" s="16"/>
      <c r="J29" s="16"/>
    </row>
    <row r="30" spans="1:10" ht="26.1" customHeight="1" x14ac:dyDescent="0.65">
      <c r="A30" s="16"/>
      <c r="B30" s="69"/>
      <c r="C30" s="69"/>
      <c r="D30" s="177"/>
      <c r="E30" s="16"/>
      <c r="F30" s="16"/>
      <c r="G30" s="16"/>
      <c r="H30" s="16"/>
      <c r="I30" s="16"/>
      <c r="J30" s="16"/>
    </row>
    <row r="31" spans="1:10" ht="26.1" customHeight="1" x14ac:dyDescent="0.65">
      <c r="A31" s="16"/>
      <c r="B31" s="69"/>
      <c r="C31" s="69"/>
      <c r="D31" s="177"/>
      <c r="E31" s="16"/>
      <c r="F31" s="16"/>
      <c r="G31" s="16"/>
      <c r="H31" s="16"/>
      <c r="I31" s="16"/>
      <c r="J31" s="16"/>
    </row>
    <row r="32" spans="1:10" ht="26.1" customHeight="1" x14ac:dyDescent="0.65">
      <c r="A32" s="16"/>
      <c r="B32" s="69"/>
      <c r="C32" s="69"/>
      <c r="D32" s="177"/>
      <c r="E32" s="16"/>
      <c r="F32" s="16"/>
      <c r="G32" s="16"/>
      <c r="H32" s="16"/>
      <c r="I32" s="16"/>
      <c r="J32" s="16"/>
    </row>
    <row r="33" spans="1:10" ht="26.1" customHeight="1" x14ac:dyDescent="0.65">
      <c r="A33" s="16"/>
      <c r="B33" s="69"/>
      <c r="C33" s="69"/>
      <c r="D33" s="177"/>
      <c r="E33" s="16"/>
      <c r="F33" s="16"/>
      <c r="G33" s="16"/>
      <c r="H33" s="16"/>
      <c r="I33" s="16"/>
      <c r="J33" s="16"/>
    </row>
    <row r="34" spans="1:10" ht="27.75" x14ac:dyDescent="0.65">
      <c r="A34" s="16"/>
      <c r="B34" s="16"/>
      <c r="C34" s="16"/>
      <c r="D34" s="180"/>
      <c r="E34" s="16"/>
      <c r="F34" s="16"/>
      <c r="G34" s="16"/>
      <c r="H34" s="16"/>
      <c r="I34" s="16"/>
      <c r="J34" s="16"/>
    </row>
    <row r="35" spans="1:10" ht="27.75" x14ac:dyDescent="0.65">
      <c r="A35" s="16"/>
      <c r="B35" s="16"/>
      <c r="C35" s="16"/>
      <c r="D35" s="180"/>
      <c r="E35" s="16"/>
      <c r="F35" s="16"/>
      <c r="G35" s="16"/>
      <c r="H35" s="16"/>
      <c r="I35" s="16"/>
      <c r="J35" s="16"/>
    </row>
    <row r="36" spans="1:10" ht="27.75" x14ac:dyDescent="0.65">
      <c r="A36" s="16"/>
      <c r="B36" s="16"/>
      <c r="C36" s="16"/>
      <c r="D36" s="180"/>
      <c r="E36" s="16"/>
      <c r="F36" s="16"/>
      <c r="G36" s="16"/>
      <c r="H36" s="16"/>
      <c r="I36" s="16"/>
      <c r="J36" s="16"/>
    </row>
    <row r="37" spans="1:10" ht="27.75" x14ac:dyDescent="0.65">
      <c r="A37" s="16"/>
      <c r="B37" s="16"/>
      <c r="C37" s="16"/>
      <c r="D37" s="180"/>
      <c r="E37" s="16"/>
      <c r="F37" s="16"/>
      <c r="G37" s="16"/>
      <c r="H37" s="16"/>
      <c r="I37" s="16"/>
      <c r="J37" s="16"/>
    </row>
    <row r="38" spans="1:10" ht="27.75" x14ac:dyDescent="0.65">
      <c r="A38" s="16"/>
      <c r="B38" s="16"/>
      <c r="C38" s="16"/>
      <c r="D38" s="180"/>
      <c r="E38" s="16"/>
      <c r="F38" s="16"/>
      <c r="G38" s="16"/>
      <c r="H38" s="16"/>
      <c r="I38" s="16"/>
      <c r="J38" s="16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17" right="0.1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zoomScale="80" zoomScaleNormal="80" workbookViewId="0">
      <selection activeCell="H15" sqref="H15"/>
    </sheetView>
  </sheetViews>
  <sheetFormatPr defaultRowHeight="14.25" x14ac:dyDescent="0.2"/>
  <cols>
    <col min="1" max="1" width="30.875" customWidth="1"/>
    <col min="2" max="2" width="15.625" customWidth="1"/>
    <col min="3" max="3" width="15" customWidth="1"/>
    <col min="4" max="4" width="17.125" customWidth="1"/>
    <col min="5" max="5" width="21.375" customWidth="1"/>
    <col min="6" max="6" width="20" customWidth="1"/>
    <col min="7" max="8" width="15.125" customWidth="1"/>
    <col min="9" max="9" width="12.375" customWidth="1"/>
  </cols>
  <sheetData>
    <row r="1" spans="1:8" ht="30.75" x14ac:dyDescent="0.7">
      <c r="A1" s="446" t="s">
        <v>724</v>
      </c>
      <c r="B1" s="446"/>
      <c r="C1" s="446"/>
      <c r="D1" s="446"/>
      <c r="E1" s="446"/>
      <c r="F1" s="446"/>
      <c r="G1" s="446"/>
      <c r="H1" s="446"/>
    </row>
    <row r="2" spans="1:8" ht="18" customHeight="1" x14ac:dyDescent="0.55000000000000004">
      <c r="A2" s="447" t="s">
        <v>727</v>
      </c>
      <c r="B2" s="81" t="s">
        <v>1154</v>
      </c>
      <c r="C2" s="81" t="s">
        <v>1155</v>
      </c>
      <c r="D2" s="81" t="s">
        <v>1160</v>
      </c>
      <c r="E2" s="81" t="s">
        <v>1157</v>
      </c>
      <c r="F2" s="117" t="s">
        <v>1151</v>
      </c>
      <c r="G2" s="81" t="s">
        <v>1153</v>
      </c>
      <c r="H2" s="81" t="s">
        <v>1159</v>
      </c>
    </row>
    <row r="3" spans="1:8" ht="72" x14ac:dyDescent="0.2">
      <c r="A3" s="448"/>
      <c r="B3" s="117" t="s">
        <v>1367</v>
      </c>
      <c r="C3" s="117" t="s">
        <v>1368</v>
      </c>
      <c r="D3" s="117" t="s">
        <v>1369</v>
      </c>
      <c r="E3" s="189" t="s">
        <v>1370</v>
      </c>
      <c r="F3" s="117" t="s">
        <v>1152</v>
      </c>
      <c r="G3" s="117" t="s">
        <v>1158</v>
      </c>
      <c r="H3" s="117" t="s">
        <v>1371</v>
      </c>
    </row>
    <row r="4" spans="1:8" ht="24" x14ac:dyDescent="0.55000000000000004">
      <c r="A4" s="24" t="s">
        <v>742</v>
      </c>
      <c r="B4" s="183">
        <v>510264.05</v>
      </c>
      <c r="C4" s="183">
        <v>2983313.38</v>
      </c>
      <c r="D4" s="20">
        <v>48050423.090000004</v>
      </c>
      <c r="E4" s="166">
        <v>51544000.520000003</v>
      </c>
      <c r="F4" s="183">
        <v>48430329.5</v>
      </c>
      <c r="G4" s="183">
        <v>0</v>
      </c>
      <c r="H4" s="183">
        <v>3113671.0200000033</v>
      </c>
    </row>
    <row r="5" spans="1:8" ht="24" x14ac:dyDescent="0.55000000000000004">
      <c r="A5" s="24" t="s">
        <v>743</v>
      </c>
      <c r="B5" s="183">
        <v>239863</v>
      </c>
      <c r="C5" s="183">
        <v>1538872</v>
      </c>
      <c r="D5" s="20">
        <v>1671562.91</v>
      </c>
      <c r="E5" s="166">
        <v>3450297.91</v>
      </c>
      <c r="F5" s="183">
        <v>2760238.3280000002</v>
      </c>
      <c r="G5" s="183">
        <v>0</v>
      </c>
      <c r="H5" s="183">
        <v>690059.58199999994</v>
      </c>
    </row>
    <row r="6" spans="1:8" ht="24" x14ac:dyDescent="0.55000000000000004">
      <c r="A6" s="24" t="s">
        <v>744</v>
      </c>
      <c r="B6" s="183">
        <v>3432</v>
      </c>
      <c r="C6" s="183">
        <v>621842.6</v>
      </c>
      <c r="D6" s="20">
        <v>3100145.45</v>
      </c>
      <c r="E6" s="166">
        <v>3725420.0500000003</v>
      </c>
      <c r="F6" s="183">
        <v>2980336.0400000005</v>
      </c>
      <c r="G6" s="183">
        <v>0</v>
      </c>
      <c r="H6" s="183">
        <v>745084.00999999978</v>
      </c>
    </row>
    <row r="7" spans="1:8" ht="24" x14ac:dyDescent="0.55000000000000004">
      <c r="A7" s="24" t="s">
        <v>745</v>
      </c>
      <c r="B7" s="183">
        <v>0</v>
      </c>
      <c r="C7" s="183">
        <v>0</v>
      </c>
      <c r="D7" s="20">
        <v>0</v>
      </c>
      <c r="E7" s="166">
        <v>0</v>
      </c>
      <c r="F7" s="183">
        <v>0</v>
      </c>
      <c r="G7" s="183">
        <v>0</v>
      </c>
      <c r="H7" s="183">
        <v>0</v>
      </c>
    </row>
    <row r="8" spans="1:8" ht="24" x14ac:dyDescent="0.55000000000000004">
      <c r="A8" s="24" t="s">
        <v>746</v>
      </c>
      <c r="B8" s="183">
        <v>0</v>
      </c>
      <c r="C8" s="183">
        <v>3705</v>
      </c>
      <c r="D8" s="20">
        <v>4041.82</v>
      </c>
      <c r="E8" s="166">
        <v>7746.82</v>
      </c>
      <c r="F8" s="183">
        <v>6197.4560000000001</v>
      </c>
      <c r="G8" s="183">
        <v>0</v>
      </c>
      <c r="H8" s="183">
        <v>1549.3639999999996</v>
      </c>
    </row>
    <row r="9" spans="1:8" ht="24" x14ac:dyDescent="0.55000000000000004">
      <c r="A9" s="24" t="s">
        <v>747</v>
      </c>
      <c r="B9" s="183">
        <v>0</v>
      </c>
      <c r="C9" s="183">
        <v>122902</v>
      </c>
      <c r="D9" s="20">
        <v>521034.55</v>
      </c>
      <c r="E9" s="166">
        <v>643936.55000000005</v>
      </c>
      <c r="F9" s="183">
        <v>515149.24000000005</v>
      </c>
      <c r="G9" s="183">
        <v>0</v>
      </c>
      <c r="H9" s="183">
        <v>128787.31</v>
      </c>
    </row>
    <row r="10" spans="1:8" ht="24" x14ac:dyDescent="0.55000000000000004">
      <c r="A10" s="24" t="s">
        <v>748</v>
      </c>
      <c r="B10" s="183">
        <v>409240.89</v>
      </c>
      <c r="C10" s="183">
        <v>622819.85</v>
      </c>
      <c r="D10" s="20">
        <v>1195299.27</v>
      </c>
      <c r="E10" s="166">
        <v>2227360.0099999998</v>
      </c>
      <c r="F10" s="183">
        <v>1375504.25</v>
      </c>
      <c r="G10" s="183">
        <v>507979.7</v>
      </c>
      <c r="H10" s="183">
        <v>343876.05999999976</v>
      </c>
    </row>
    <row r="11" spans="1:8" ht="24" x14ac:dyDescent="0.55000000000000004">
      <c r="A11" s="190" t="s">
        <v>637</v>
      </c>
      <c r="B11" s="191">
        <f>SUM(B4:B10)</f>
        <v>1162799.94</v>
      </c>
      <c r="C11" s="191">
        <f t="shared" ref="C11:H11" si="0">SUM(C4:C10)</f>
        <v>5893454.8299999991</v>
      </c>
      <c r="D11" s="191">
        <f t="shared" si="0"/>
        <v>54542507.090000004</v>
      </c>
      <c r="E11" s="191">
        <f t="shared" si="0"/>
        <v>61598761.859999999</v>
      </c>
      <c r="F11" s="191">
        <f t="shared" si="0"/>
        <v>56067754.814000003</v>
      </c>
      <c r="G11" s="191">
        <f t="shared" si="0"/>
        <v>507979.7</v>
      </c>
      <c r="H11" s="191">
        <f t="shared" si="0"/>
        <v>5023027.3460000027</v>
      </c>
    </row>
  </sheetData>
  <mergeCells count="2">
    <mergeCell ref="A1:H1"/>
    <mergeCell ref="A2:A3"/>
  </mergeCells>
  <pageMargins left="0.17" right="0.17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8"/>
  <sheetViews>
    <sheetView workbookViewId="0">
      <selection activeCell="M11" sqref="L10:M11"/>
    </sheetView>
  </sheetViews>
  <sheetFormatPr defaultColWidth="9" defaultRowHeight="22.5" x14ac:dyDescent="0.3"/>
  <cols>
    <col min="1" max="1" width="47.875" style="66" customWidth="1"/>
    <col min="2" max="2" width="15.25" style="66" customWidth="1"/>
    <col min="3" max="5" width="17.5" style="66" customWidth="1"/>
    <col min="6" max="6" width="13.75" style="66" customWidth="1"/>
    <col min="7" max="7" width="17.5" style="66" customWidth="1"/>
    <col min="8" max="8" width="10.25" style="66" customWidth="1"/>
    <col min="9" max="16384" width="9" style="66"/>
  </cols>
  <sheetData>
    <row r="1" spans="1:8" ht="30.75" x14ac:dyDescent="0.7">
      <c r="A1" s="193" t="s">
        <v>749</v>
      </c>
      <c r="B1" s="194"/>
      <c r="C1" s="194"/>
      <c r="D1" s="194"/>
      <c r="E1" s="194"/>
      <c r="F1" s="194"/>
      <c r="G1" s="194"/>
      <c r="H1" s="195"/>
    </row>
    <row r="2" spans="1:8" ht="26.25" x14ac:dyDescent="0.55000000000000004">
      <c r="A2" s="447" t="s">
        <v>727</v>
      </c>
      <c r="B2" s="196"/>
      <c r="C2" s="449" t="s">
        <v>750</v>
      </c>
      <c r="D2" s="450"/>
      <c r="E2" s="450"/>
      <c r="F2" s="451"/>
      <c r="G2" s="452" t="s">
        <v>1372</v>
      </c>
      <c r="H2" s="454" t="s">
        <v>751</v>
      </c>
    </row>
    <row r="3" spans="1:8" ht="72" x14ac:dyDescent="0.3">
      <c r="A3" s="448"/>
      <c r="B3" s="117" t="s">
        <v>1161</v>
      </c>
      <c r="C3" s="117" t="s">
        <v>1162</v>
      </c>
      <c r="D3" s="189" t="s">
        <v>1165</v>
      </c>
      <c r="E3" s="117" t="s">
        <v>1163</v>
      </c>
      <c r="F3" s="189" t="s">
        <v>1164</v>
      </c>
      <c r="G3" s="453"/>
      <c r="H3" s="455"/>
    </row>
    <row r="4" spans="1:8" s="73" customFormat="1" ht="27.75" x14ac:dyDescent="0.2">
      <c r="A4" s="121" t="s">
        <v>752</v>
      </c>
      <c r="B4" s="214"/>
      <c r="C4" s="121">
        <v>100</v>
      </c>
      <c r="D4" s="197">
        <v>1238362.8599999999</v>
      </c>
      <c r="E4" s="121"/>
      <c r="F4" s="197"/>
      <c r="G4" s="197">
        <f>SUM(D4,F4)</f>
        <v>1238362.8599999999</v>
      </c>
      <c r="H4" s="72"/>
    </row>
    <row r="5" spans="1:8" ht="27.75" x14ac:dyDescent="0.65">
      <c r="A5" s="122" t="s">
        <v>753</v>
      </c>
      <c r="B5" s="20"/>
      <c r="C5" s="24">
        <v>8</v>
      </c>
      <c r="D5" s="166">
        <v>3533000</v>
      </c>
      <c r="E5" s="24"/>
      <c r="F5" s="166"/>
      <c r="G5" s="197">
        <f>SUM(D5,F5)</f>
        <v>3533000</v>
      </c>
      <c r="H5" s="68"/>
    </row>
    <row r="6" spans="1:8" ht="27.75" x14ac:dyDescent="0.65">
      <c r="A6" s="24" t="s">
        <v>754</v>
      </c>
      <c r="B6" s="20"/>
      <c r="C6" s="24"/>
      <c r="D6" s="166"/>
      <c r="E6" s="24"/>
      <c r="F6" s="166"/>
      <c r="G6" s="197">
        <f>SUM(D6,F6)</f>
        <v>0</v>
      </c>
      <c r="H6" s="68"/>
    </row>
    <row r="7" spans="1:8" ht="27.75" x14ac:dyDescent="0.65">
      <c r="A7" s="24" t="s">
        <v>1278</v>
      </c>
      <c r="B7" s="20"/>
      <c r="C7" s="24"/>
      <c r="D7" s="166"/>
      <c r="E7" s="24"/>
      <c r="F7" s="166"/>
      <c r="G7" s="197">
        <f>SUM(D7,F7)</f>
        <v>0</v>
      </c>
      <c r="H7" s="68"/>
    </row>
    <row r="8" spans="1:8" ht="26.25" x14ac:dyDescent="0.55000000000000004">
      <c r="A8" s="198" t="s">
        <v>637</v>
      </c>
      <c r="B8" s="166">
        <f>SUM(B4:B6)</f>
        <v>0</v>
      </c>
      <c r="C8" s="21"/>
      <c r="D8" s="166">
        <f>SUM(D4:D6)</f>
        <v>4771362.8599999994</v>
      </c>
      <c r="E8" s="24"/>
      <c r="F8" s="166">
        <f>SUM(F4:F6)</f>
        <v>0</v>
      </c>
      <c r="G8" s="166">
        <f>SUM(G4:G6)</f>
        <v>4771362.8599999994</v>
      </c>
      <c r="H8" s="24"/>
    </row>
  </sheetData>
  <mergeCells count="4">
    <mergeCell ref="A2:A3"/>
    <mergeCell ref="C2:F2"/>
    <mergeCell ref="G2:G3"/>
    <mergeCell ref="H2:H3"/>
  </mergeCells>
  <pageMargins left="0.17" right="0.17" top="0.75" bottom="0.75" header="0.3" footer="0.3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8"/>
  <sheetViews>
    <sheetView zoomScale="60" zoomScaleNormal="60" workbookViewId="0">
      <selection activeCell="N32" sqref="N32"/>
    </sheetView>
  </sheetViews>
  <sheetFormatPr defaultRowHeight="19.5" x14ac:dyDescent="0.25"/>
  <cols>
    <col min="1" max="1" width="29.625" style="334" customWidth="1"/>
    <col min="2" max="2" width="14.875" style="334" customWidth="1"/>
    <col min="3" max="3" width="11.75" style="334" bestFit="1" customWidth="1"/>
    <col min="4" max="4" width="14.625" style="334" bestFit="1" customWidth="1"/>
    <col min="5" max="5" width="11.75" style="334" bestFit="1" customWidth="1"/>
    <col min="6" max="6" width="14.625" style="334" bestFit="1" customWidth="1"/>
    <col min="7" max="7" width="10.5" style="334" bestFit="1" customWidth="1"/>
    <col min="8" max="8" width="12" style="334" bestFit="1" customWidth="1"/>
    <col min="9" max="9" width="10.5" style="334" bestFit="1" customWidth="1"/>
    <col min="10" max="10" width="12" style="334" bestFit="1" customWidth="1"/>
    <col min="11" max="11" width="11" style="334" bestFit="1" customWidth="1"/>
    <col min="12" max="12" width="12" style="334" bestFit="1" customWidth="1"/>
    <col min="13" max="13" width="11.75" style="334" bestFit="1" customWidth="1"/>
    <col min="14" max="14" width="12" style="334" bestFit="1" customWidth="1"/>
    <col min="15" max="15" width="11.75" style="334" bestFit="1" customWidth="1"/>
    <col min="16" max="16" width="12" style="334" bestFit="1" customWidth="1"/>
    <col min="17" max="17" width="11.75" style="334" bestFit="1" customWidth="1"/>
    <col min="18" max="18" width="12" style="334" bestFit="1" customWidth="1"/>
    <col min="19" max="19" width="13.625" style="334" bestFit="1" customWidth="1"/>
    <col min="20" max="20" width="12.75" style="334" customWidth="1"/>
    <col min="21" max="21" width="15.875" style="334" customWidth="1"/>
    <col min="22" max="16384" width="9" style="334"/>
  </cols>
  <sheetData>
    <row r="1" spans="1:22" ht="24" x14ac:dyDescent="0.55000000000000004">
      <c r="A1" s="333" t="s">
        <v>1393</v>
      </c>
      <c r="B1" s="333"/>
      <c r="C1" s="333"/>
      <c r="D1" s="333"/>
      <c r="E1" s="333"/>
      <c r="F1" s="333"/>
      <c r="G1" s="333"/>
    </row>
    <row r="4" spans="1:22" ht="24" x14ac:dyDescent="0.55000000000000004">
      <c r="A4" s="458" t="s">
        <v>727</v>
      </c>
      <c r="B4" s="456" t="s">
        <v>1394</v>
      </c>
      <c r="C4" s="457"/>
      <c r="D4" s="456" t="s">
        <v>1395</v>
      </c>
      <c r="E4" s="457"/>
      <c r="F4" s="456" t="s">
        <v>1396</v>
      </c>
      <c r="G4" s="457"/>
      <c r="H4" s="456" t="s">
        <v>1397</v>
      </c>
      <c r="I4" s="457"/>
      <c r="J4" s="456" t="s">
        <v>1398</v>
      </c>
      <c r="K4" s="457"/>
      <c r="L4" s="456" t="s">
        <v>1399</v>
      </c>
      <c r="M4" s="457"/>
      <c r="N4" s="456" t="s">
        <v>1400</v>
      </c>
      <c r="O4" s="457"/>
      <c r="P4" s="456" t="s">
        <v>1401</v>
      </c>
      <c r="Q4" s="457"/>
      <c r="R4" s="456" t="s">
        <v>1402</v>
      </c>
      <c r="S4" s="457"/>
      <c r="T4" s="335"/>
      <c r="U4" s="335"/>
      <c r="V4" s="335"/>
    </row>
    <row r="5" spans="1:22" ht="72" x14ac:dyDescent="0.55000000000000004">
      <c r="A5" s="458"/>
      <c r="B5" s="336" t="s">
        <v>1403</v>
      </c>
      <c r="C5" s="336" t="s">
        <v>1404</v>
      </c>
      <c r="D5" s="336" t="s">
        <v>1403</v>
      </c>
      <c r="E5" s="336" t="s">
        <v>1404</v>
      </c>
      <c r="F5" s="336" t="s">
        <v>1403</v>
      </c>
      <c r="G5" s="336" t="s">
        <v>1404</v>
      </c>
      <c r="H5" s="336" t="s">
        <v>1403</v>
      </c>
      <c r="I5" s="336" t="s">
        <v>1404</v>
      </c>
      <c r="J5" s="336" t="s">
        <v>1403</v>
      </c>
      <c r="K5" s="336" t="s">
        <v>1404</v>
      </c>
      <c r="L5" s="336" t="s">
        <v>1403</v>
      </c>
      <c r="M5" s="336" t="s">
        <v>1404</v>
      </c>
      <c r="N5" s="336" t="s">
        <v>1403</v>
      </c>
      <c r="O5" s="336" t="s">
        <v>1404</v>
      </c>
      <c r="P5" s="336" t="s">
        <v>1403</v>
      </c>
      <c r="Q5" s="336" t="s">
        <v>1404</v>
      </c>
      <c r="R5" s="336" t="s">
        <v>1403</v>
      </c>
      <c r="S5" s="336" t="s">
        <v>1404</v>
      </c>
      <c r="T5" s="335"/>
      <c r="U5" s="335"/>
      <c r="V5" s="335"/>
    </row>
    <row r="6" spans="1:22" ht="24" x14ac:dyDescent="0.55000000000000004">
      <c r="A6" s="358" t="s">
        <v>1430</v>
      </c>
      <c r="B6" s="390">
        <v>0</v>
      </c>
      <c r="C6" s="390">
        <v>0</v>
      </c>
      <c r="D6" s="390">
        <v>0</v>
      </c>
      <c r="E6" s="390">
        <v>0</v>
      </c>
      <c r="F6" s="390">
        <v>0</v>
      </c>
      <c r="G6" s="390">
        <v>0</v>
      </c>
      <c r="H6" s="390">
        <v>0</v>
      </c>
      <c r="I6" s="390">
        <v>0</v>
      </c>
      <c r="J6" s="390">
        <v>0</v>
      </c>
      <c r="K6" s="390">
        <v>0</v>
      </c>
      <c r="L6" s="390">
        <v>0</v>
      </c>
      <c r="M6" s="390">
        <v>0</v>
      </c>
      <c r="N6" s="390">
        <v>0</v>
      </c>
      <c r="O6" s="390">
        <v>0</v>
      </c>
      <c r="P6" s="390">
        <v>1</v>
      </c>
      <c r="Q6" s="390">
        <v>30000</v>
      </c>
      <c r="R6" s="358"/>
      <c r="S6" s="390">
        <f>C6+E6+G6+I6+K6+M6+O6+Q6</f>
        <v>30000</v>
      </c>
      <c r="T6" s="335"/>
      <c r="U6" s="335"/>
      <c r="V6" s="335"/>
    </row>
    <row r="7" spans="1:22" ht="48" x14ac:dyDescent="0.55000000000000004">
      <c r="A7" s="358" t="s">
        <v>1431</v>
      </c>
      <c r="B7" s="390">
        <v>0</v>
      </c>
      <c r="C7" s="390">
        <v>0</v>
      </c>
      <c r="D7" s="390">
        <v>0</v>
      </c>
      <c r="E7" s="390">
        <v>0</v>
      </c>
      <c r="F7" s="390">
        <v>0</v>
      </c>
      <c r="G7" s="390">
        <v>0</v>
      </c>
      <c r="H7" s="390">
        <v>0</v>
      </c>
      <c r="I7" s="390">
        <v>0</v>
      </c>
      <c r="J7" s="390">
        <v>0</v>
      </c>
      <c r="K7" s="390">
        <v>0</v>
      </c>
      <c r="L7" s="390">
        <v>0</v>
      </c>
      <c r="M7" s="390">
        <v>0</v>
      </c>
      <c r="N7" s="390">
        <v>0</v>
      </c>
      <c r="O7" s="390">
        <v>0</v>
      </c>
      <c r="P7" s="390">
        <v>1</v>
      </c>
      <c r="Q7" s="390">
        <v>100000</v>
      </c>
      <c r="R7" s="358"/>
      <c r="S7" s="390">
        <f t="shared" ref="S7:S36" si="0">C7+E7+G7+I7+K7+M7+O7+Q7</f>
        <v>100000</v>
      </c>
      <c r="T7" s="335"/>
      <c r="U7" s="335"/>
      <c r="V7" s="335"/>
    </row>
    <row r="8" spans="1:22" ht="24" x14ac:dyDescent="0.55000000000000004">
      <c r="A8" s="358" t="s">
        <v>1432</v>
      </c>
      <c r="B8" s="390">
        <v>0</v>
      </c>
      <c r="C8" s="390">
        <v>0</v>
      </c>
      <c r="D8" s="390">
        <v>6</v>
      </c>
      <c r="E8" s="390">
        <v>132000</v>
      </c>
      <c r="F8" s="390">
        <v>0</v>
      </c>
      <c r="G8" s="390">
        <v>0</v>
      </c>
      <c r="H8" s="390">
        <v>0</v>
      </c>
      <c r="I8" s="390">
        <v>0</v>
      </c>
      <c r="J8" s="390">
        <v>0</v>
      </c>
      <c r="K8" s="390">
        <v>0</v>
      </c>
      <c r="L8" s="390">
        <v>0</v>
      </c>
      <c r="M8" s="390">
        <v>0</v>
      </c>
      <c r="N8" s="390">
        <v>0</v>
      </c>
      <c r="O8" s="390">
        <v>0</v>
      </c>
      <c r="P8" s="390">
        <v>0</v>
      </c>
      <c r="Q8" s="390">
        <v>0</v>
      </c>
      <c r="R8" s="358"/>
      <c r="S8" s="390">
        <f t="shared" si="0"/>
        <v>132000</v>
      </c>
      <c r="T8" s="335"/>
      <c r="U8" s="335"/>
      <c r="V8" s="335"/>
    </row>
    <row r="9" spans="1:22" ht="24" x14ac:dyDescent="0.55000000000000004">
      <c r="A9" s="358" t="s">
        <v>1433</v>
      </c>
      <c r="B9" s="390">
        <v>0</v>
      </c>
      <c r="C9" s="390">
        <v>0</v>
      </c>
      <c r="D9" s="390">
        <v>0</v>
      </c>
      <c r="E9" s="390">
        <v>0</v>
      </c>
      <c r="F9" s="390">
        <v>0</v>
      </c>
      <c r="G9" s="390">
        <v>0</v>
      </c>
      <c r="H9" s="390">
        <v>2</v>
      </c>
      <c r="I9" s="390">
        <v>3000</v>
      </c>
      <c r="J9" s="390">
        <v>0</v>
      </c>
      <c r="K9" s="390">
        <v>0</v>
      </c>
      <c r="L9" s="390">
        <v>0</v>
      </c>
      <c r="M9" s="390">
        <v>0</v>
      </c>
      <c r="N9" s="390">
        <v>0</v>
      </c>
      <c r="O9" s="390">
        <v>0</v>
      </c>
      <c r="P9" s="390">
        <v>0</v>
      </c>
      <c r="Q9" s="390">
        <v>0</v>
      </c>
      <c r="R9" s="358"/>
      <c r="S9" s="390">
        <f t="shared" si="0"/>
        <v>3000</v>
      </c>
      <c r="T9" s="335"/>
      <c r="U9" s="335"/>
      <c r="V9" s="335"/>
    </row>
    <row r="10" spans="1:22" ht="24" x14ac:dyDescent="0.55000000000000004">
      <c r="A10" s="358" t="s">
        <v>1434</v>
      </c>
      <c r="B10" s="390">
        <v>0</v>
      </c>
      <c r="C10" s="390">
        <v>0</v>
      </c>
      <c r="D10" s="390">
        <v>0</v>
      </c>
      <c r="E10" s="390">
        <v>0</v>
      </c>
      <c r="F10" s="390">
        <v>0</v>
      </c>
      <c r="G10" s="390">
        <v>0</v>
      </c>
      <c r="H10" s="390">
        <v>0</v>
      </c>
      <c r="I10" s="390">
        <v>0</v>
      </c>
      <c r="J10" s="390">
        <v>0</v>
      </c>
      <c r="K10" s="390">
        <v>0</v>
      </c>
      <c r="L10" s="390">
        <v>3</v>
      </c>
      <c r="M10" s="390">
        <v>7500</v>
      </c>
      <c r="N10" s="390">
        <v>0</v>
      </c>
      <c r="O10" s="390">
        <v>0</v>
      </c>
      <c r="P10" s="390">
        <v>0</v>
      </c>
      <c r="Q10" s="390">
        <v>0</v>
      </c>
      <c r="R10" s="358"/>
      <c r="S10" s="390">
        <f t="shared" si="0"/>
        <v>7500</v>
      </c>
      <c r="T10" s="335"/>
      <c r="U10" s="335"/>
      <c r="V10" s="335"/>
    </row>
    <row r="11" spans="1:22" ht="48" x14ac:dyDescent="0.55000000000000004">
      <c r="A11" s="358" t="s">
        <v>1435</v>
      </c>
      <c r="B11" s="390">
        <v>0</v>
      </c>
      <c r="C11" s="390">
        <v>0</v>
      </c>
      <c r="D11" s="390">
        <v>0</v>
      </c>
      <c r="E11" s="390">
        <v>0</v>
      </c>
      <c r="F11" s="390">
        <v>0</v>
      </c>
      <c r="G11" s="390">
        <v>0</v>
      </c>
      <c r="H11" s="390">
        <v>0</v>
      </c>
      <c r="I11" s="390">
        <v>0</v>
      </c>
      <c r="J11" s="390">
        <v>0</v>
      </c>
      <c r="K11" s="390">
        <v>0</v>
      </c>
      <c r="L11" s="390">
        <v>1</v>
      </c>
      <c r="M11" s="390">
        <v>7700</v>
      </c>
      <c r="N11" s="390">
        <v>0</v>
      </c>
      <c r="O11" s="390">
        <v>0</v>
      </c>
      <c r="P11" s="390">
        <v>0</v>
      </c>
      <c r="Q11" s="390">
        <v>0</v>
      </c>
      <c r="R11" s="358"/>
      <c r="S11" s="390">
        <f t="shared" si="0"/>
        <v>7700</v>
      </c>
      <c r="T11" s="335"/>
      <c r="U11" s="335"/>
      <c r="V11" s="335"/>
    </row>
    <row r="12" spans="1:22" ht="48" x14ac:dyDescent="0.55000000000000004">
      <c r="A12" s="358" t="s">
        <v>1436</v>
      </c>
      <c r="B12" s="390">
        <v>0</v>
      </c>
      <c r="C12" s="390">
        <v>0</v>
      </c>
      <c r="D12" s="390">
        <v>0</v>
      </c>
      <c r="E12" s="390">
        <v>0</v>
      </c>
      <c r="F12" s="390">
        <v>0</v>
      </c>
      <c r="G12" s="390">
        <v>0</v>
      </c>
      <c r="H12" s="390">
        <v>0</v>
      </c>
      <c r="I12" s="390">
        <v>0</v>
      </c>
      <c r="J12" s="390">
        <v>0</v>
      </c>
      <c r="K12" s="390">
        <v>0</v>
      </c>
      <c r="L12" s="390">
        <v>1</v>
      </c>
      <c r="M12" s="390">
        <v>236972.86</v>
      </c>
      <c r="N12" s="390">
        <v>0</v>
      </c>
      <c r="O12" s="390">
        <v>0</v>
      </c>
      <c r="P12" s="390">
        <v>0</v>
      </c>
      <c r="Q12" s="390">
        <v>0</v>
      </c>
      <c r="R12" s="358"/>
      <c r="S12" s="390">
        <f t="shared" si="0"/>
        <v>236972.86</v>
      </c>
      <c r="T12" s="335"/>
      <c r="U12" s="335"/>
      <c r="V12" s="335"/>
    </row>
    <row r="13" spans="1:22" ht="24" x14ac:dyDescent="0.55000000000000004">
      <c r="A13" s="358" t="s">
        <v>1437</v>
      </c>
      <c r="B13" s="390">
        <v>0</v>
      </c>
      <c r="C13" s="390">
        <v>0</v>
      </c>
      <c r="D13" s="390">
        <v>0</v>
      </c>
      <c r="E13" s="390">
        <v>0</v>
      </c>
      <c r="F13" s="390">
        <v>0</v>
      </c>
      <c r="G13" s="390">
        <v>0</v>
      </c>
      <c r="H13" s="390">
        <v>0</v>
      </c>
      <c r="I13" s="390">
        <v>0</v>
      </c>
      <c r="J13" s="390">
        <v>0</v>
      </c>
      <c r="K13" s="390">
        <v>0</v>
      </c>
      <c r="L13" s="390">
        <v>1</v>
      </c>
      <c r="M13" s="390">
        <v>12000</v>
      </c>
      <c r="N13" s="390">
        <v>0</v>
      </c>
      <c r="O13" s="390">
        <v>0</v>
      </c>
      <c r="P13" s="390">
        <v>0</v>
      </c>
      <c r="Q13" s="390">
        <v>0</v>
      </c>
      <c r="R13" s="358"/>
      <c r="S13" s="390">
        <f t="shared" si="0"/>
        <v>12000</v>
      </c>
      <c r="T13" s="335"/>
      <c r="U13" s="335"/>
      <c r="V13" s="335"/>
    </row>
    <row r="14" spans="1:22" ht="24" x14ac:dyDescent="0.55000000000000004">
      <c r="A14" s="358" t="s">
        <v>1438</v>
      </c>
      <c r="B14" s="390">
        <v>0</v>
      </c>
      <c r="C14" s="390">
        <v>0</v>
      </c>
      <c r="D14" s="390">
        <v>0</v>
      </c>
      <c r="E14" s="390">
        <v>0</v>
      </c>
      <c r="F14" s="390">
        <v>0</v>
      </c>
      <c r="G14" s="390">
        <v>0</v>
      </c>
      <c r="H14" s="390">
        <v>0</v>
      </c>
      <c r="I14" s="390">
        <v>0</v>
      </c>
      <c r="J14" s="390">
        <v>1</v>
      </c>
      <c r="K14" s="390">
        <v>8000</v>
      </c>
      <c r="L14" s="390">
        <v>0</v>
      </c>
      <c r="M14" s="390">
        <v>0</v>
      </c>
      <c r="N14" s="390">
        <v>0</v>
      </c>
      <c r="O14" s="390">
        <v>0</v>
      </c>
      <c r="P14" s="390">
        <v>0</v>
      </c>
      <c r="Q14" s="390">
        <v>0</v>
      </c>
      <c r="R14" s="358"/>
      <c r="S14" s="390">
        <f t="shared" si="0"/>
        <v>8000</v>
      </c>
      <c r="T14" s="335"/>
      <c r="U14" s="335"/>
      <c r="V14" s="335"/>
    </row>
    <row r="15" spans="1:22" ht="24" x14ac:dyDescent="0.55000000000000004">
      <c r="A15" s="358" t="s">
        <v>1439</v>
      </c>
      <c r="B15" s="390">
        <v>0</v>
      </c>
      <c r="C15" s="390">
        <v>0</v>
      </c>
      <c r="D15" s="390">
        <v>0</v>
      </c>
      <c r="E15" s="390">
        <v>0</v>
      </c>
      <c r="F15" s="390">
        <v>0</v>
      </c>
      <c r="G15" s="390">
        <v>0</v>
      </c>
      <c r="H15" s="390">
        <v>0</v>
      </c>
      <c r="I15" s="390">
        <v>0</v>
      </c>
      <c r="J15" s="390">
        <v>1</v>
      </c>
      <c r="K15" s="390">
        <v>50000</v>
      </c>
      <c r="L15" s="390">
        <v>0</v>
      </c>
      <c r="M15" s="390">
        <v>0</v>
      </c>
      <c r="N15" s="390">
        <v>0</v>
      </c>
      <c r="O15" s="390">
        <v>0</v>
      </c>
      <c r="P15" s="390">
        <v>0</v>
      </c>
      <c r="Q15" s="390">
        <v>0</v>
      </c>
      <c r="R15" s="358"/>
      <c r="S15" s="390">
        <f t="shared" si="0"/>
        <v>50000</v>
      </c>
      <c r="T15" s="335"/>
      <c r="U15" s="335"/>
      <c r="V15" s="335"/>
    </row>
    <row r="16" spans="1:22" ht="24" x14ac:dyDescent="0.55000000000000004">
      <c r="A16" s="358" t="s">
        <v>1440</v>
      </c>
      <c r="B16" s="390">
        <v>0</v>
      </c>
      <c r="C16" s="390">
        <v>0</v>
      </c>
      <c r="D16" s="390">
        <v>0</v>
      </c>
      <c r="E16" s="390">
        <v>0</v>
      </c>
      <c r="F16" s="390">
        <v>0</v>
      </c>
      <c r="G16" s="390">
        <v>0</v>
      </c>
      <c r="H16" s="390">
        <v>1</v>
      </c>
      <c r="I16" s="390">
        <v>1450</v>
      </c>
      <c r="J16" s="390">
        <v>0</v>
      </c>
      <c r="K16" s="390">
        <v>0</v>
      </c>
      <c r="L16" s="390">
        <v>0</v>
      </c>
      <c r="M16" s="390">
        <v>0</v>
      </c>
      <c r="N16" s="390">
        <v>0</v>
      </c>
      <c r="O16" s="390">
        <v>0</v>
      </c>
      <c r="P16" s="390">
        <v>0</v>
      </c>
      <c r="Q16" s="390">
        <v>0</v>
      </c>
      <c r="R16" s="358"/>
      <c r="S16" s="390">
        <f t="shared" si="0"/>
        <v>1450</v>
      </c>
      <c r="T16" s="335"/>
      <c r="U16" s="335"/>
      <c r="V16" s="335"/>
    </row>
    <row r="17" spans="1:22" ht="24" x14ac:dyDescent="0.55000000000000004">
      <c r="A17" s="358" t="s">
        <v>1441</v>
      </c>
      <c r="B17" s="390">
        <v>0</v>
      </c>
      <c r="C17" s="390">
        <v>0</v>
      </c>
      <c r="D17" s="390">
        <v>0</v>
      </c>
      <c r="E17" s="390">
        <v>0</v>
      </c>
      <c r="F17" s="390">
        <v>0</v>
      </c>
      <c r="G17" s="390">
        <v>0</v>
      </c>
      <c r="H17" s="390">
        <v>1</v>
      </c>
      <c r="I17" s="390">
        <v>1590</v>
      </c>
      <c r="J17" s="390">
        <v>0</v>
      </c>
      <c r="K17" s="390">
        <v>0</v>
      </c>
      <c r="L17" s="390">
        <v>0</v>
      </c>
      <c r="M17" s="390">
        <v>0</v>
      </c>
      <c r="N17" s="390">
        <v>0</v>
      </c>
      <c r="O17" s="390">
        <v>0</v>
      </c>
      <c r="P17" s="390">
        <v>0</v>
      </c>
      <c r="Q17" s="390">
        <v>0</v>
      </c>
      <c r="R17" s="358"/>
      <c r="S17" s="390">
        <f t="shared" si="0"/>
        <v>1590</v>
      </c>
      <c r="T17" s="335"/>
      <c r="U17" s="335"/>
      <c r="V17" s="335"/>
    </row>
    <row r="18" spans="1:22" ht="24" x14ac:dyDescent="0.55000000000000004">
      <c r="A18" s="358" t="s">
        <v>1442</v>
      </c>
      <c r="B18" s="390">
        <v>0</v>
      </c>
      <c r="C18" s="390">
        <v>0</v>
      </c>
      <c r="D18" s="390">
        <v>0</v>
      </c>
      <c r="E18" s="390">
        <v>0</v>
      </c>
      <c r="F18" s="390">
        <v>0</v>
      </c>
      <c r="G18" s="390">
        <v>0</v>
      </c>
      <c r="H18" s="390">
        <v>1</v>
      </c>
      <c r="I18" s="390">
        <v>4550</v>
      </c>
      <c r="J18" s="390">
        <v>0</v>
      </c>
      <c r="K18" s="390">
        <v>0</v>
      </c>
      <c r="L18" s="390">
        <v>0</v>
      </c>
      <c r="M18" s="390">
        <v>0</v>
      </c>
      <c r="N18" s="390">
        <v>0</v>
      </c>
      <c r="O18" s="390">
        <v>0</v>
      </c>
      <c r="P18" s="390">
        <v>0</v>
      </c>
      <c r="Q18" s="390">
        <v>0</v>
      </c>
      <c r="R18" s="358"/>
      <c r="S18" s="390">
        <f t="shared" si="0"/>
        <v>4550</v>
      </c>
      <c r="T18" s="335"/>
      <c r="U18" s="335"/>
      <c r="V18" s="335"/>
    </row>
    <row r="19" spans="1:22" ht="24" x14ac:dyDescent="0.55000000000000004">
      <c r="A19" s="358" t="s">
        <v>1443</v>
      </c>
      <c r="B19" s="390">
        <v>0</v>
      </c>
      <c r="C19" s="390">
        <v>0</v>
      </c>
      <c r="D19" s="390">
        <v>0</v>
      </c>
      <c r="E19" s="390">
        <v>0</v>
      </c>
      <c r="F19" s="390">
        <v>0</v>
      </c>
      <c r="G19" s="390">
        <v>0</v>
      </c>
      <c r="H19" s="390">
        <v>0</v>
      </c>
      <c r="I19" s="390">
        <v>0</v>
      </c>
      <c r="J19" s="390">
        <v>0</v>
      </c>
      <c r="K19" s="390">
        <v>0</v>
      </c>
      <c r="L19" s="390">
        <v>0</v>
      </c>
      <c r="M19" s="390">
        <v>0</v>
      </c>
      <c r="N19" s="390">
        <v>3</v>
      </c>
      <c r="O19" s="390">
        <v>30000</v>
      </c>
      <c r="P19" s="390">
        <v>0</v>
      </c>
      <c r="Q19" s="390">
        <v>0</v>
      </c>
      <c r="R19" s="358"/>
      <c r="S19" s="390">
        <f t="shared" si="0"/>
        <v>30000</v>
      </c>
      <c r="T19" s="335"/>
      <c r="U19" s="335"/>
      <c r="V19" s="335"/>
    </row>
    <row r="20" spans="1:22" ht="24" x14ac:dyDescent="0.55000000000000004">
      <c r="A20" s="358" t="s">
        <v>1444</v>
      </c>
      <c r="B20" s="390">
        <v>0</v>
      </c>
      <c r="C20" s="390">
        <v>0</v>
      </c>
      <c r="D20" s="390">
        <v>0</v>
      </c>
      <c r="E20" s="390">
        <v>0</v>
      </c>
      <c r="F20" s="390">
        <v>0</v>
      </c>
      <c r="G20" s="390">
        <v>0</v>
      </c>
      <c r="H20" s="390">
        <v>0</v>
      </c>
      <c r="I20" s="390">
        <v>0</v>
      </c>
      <c r="J20" s="390">
        <v>0</v>
      </c>
      <c r="K20" s="390">
        <v>0</v>
      </c>
      <c r="L20" s="390">
        <v>0</v>
      </c>
      <c r="M20" s="390">
        <v>0</v>
      </c>
      <c r="N20" s="390">
        <v>2</v>
      </c>
      <c r="O20" s="390">
        <v>30000</v>
      </c>
      <c r="P20" s="390">
        <v>0</v>
      </c>
      <c r="Q20" s="390">
        <v>0</v>
      </c>
      <c r="R20" s="358"/>
      <c r="S20" s="390">
        <f t="shared" si="0"/>
        <v>30000</v>
      </c>
      <c r="T20" s="335"/>
      <c r="U20" s="335"/>
      <c r="V20" s="335"/>
    </row>
    <row r="21" spans="1:22" ht="24" x14ac:dyDescent="0.55000000000000004">
      <c r="A21" s="358" t="s">
        <v>1445</v>
      </c>
      <c r="B21" s="390">
        <v>0</v>
      </c>
      <c r="C21" s="390">
        <v>0</v>
      </c>
      <c r="D21" s="390">
        <v>0</v>
      </c>
      <c r="E21" s="390">
        <v>0</v>
      </c>
      <c r="F21" s="390">
        <v>0</v>
      </c>
      <c r="G21" s="390">
        <v>0</v>
      </c>
      <c r="H21" s="390">
        <v>0</v>
      </c>
      <c r="I21" s="390">
        <v>0</v>
      </c>
      <c r="J21" s="390">
        <v>0</v>
      </c>
      <c r="K21" s="390">
        <v>0</v>
      </c>
      <c r="L21" s="390">
        <v>0</v>
      </c>
      <c r="M21" s="390">
        <v>0</v>
      </c>
      <c r="N21" s="390">
        <v>2</v>
      </c>
      <c r="O21" s="390">
        <v>10000</v>
      </c>
      <c r="P21" s="390">
        <v>0</v>
      </c>
      <c r="Q21" s="390">
        <v>0</v>
      </c>
      <c r="R21" s="358"/>
      <c r="S21" s="390">
        <f t="shared" si="0"/>
        <v>10000</v>
      </c>
      <c r="T21" s="335"/>
      <c r="U21" s="335"/>
      <c r="V21" s="335"/>
    </row>
    <row r="22" spans="1:22" ht="24" x14ac:dyDescent="0.55000000000000004">
      <c r="A22" s="358" t="s">
        <v>1446</v>
      </c>
      <c r="B22" s="390">
        <v>0</v>
      </c>
      <c r="C22" s="390">
        <v>0</v>
      </c>
      <c r="D22" s="390">
        <v>0</v>
      </c>
      <c r="E22" s="390">
        <v>0</v>
      </c>
      <c r="F22" s="390">
        <v>0</v>
      </c>
      <c r="G22" s="390">
        <v>0</v>
      </c>
      <c r="H22" s="390">
        <v>0</v>
      </c>
      <c r="I22" s="390">
        <v>0</v>
      </c>
      <c r="J22" s="390">
        <v>0</v>
      </c>
      <c r="K22" s="390">
        <v>0</v>
      </c>
      <c r="L22" s="390">
        <v>0</v>
      </c>
      <c r="M22" s="390">
        <v>0</v>
      </c>
      <c r="N22" s="390">
        <v>5</v>
      </c>
      <c r="O22" s="390">
        <v>15000</v>
      </c>
      <c r="P22" s="390">
        <v>0</v>
      </c>
      <c r="Q22" s="390">
        <v>0</v>
      </c>
      <c r="R22" s="358"/>
      <c r="S22" s="390">
        <f t="shared" si="0"/>
        <v>15000</v>
      </c>
      <c r="T22" s="335"/>
      <c r="U22" s="335"/>
      <c r="V22" s="335"/>
    </row>
    <row r="23" spans="1:22" ht="48" x14ac:dyDescent="0.55000000000000004">
      <c r="A23" s="358" t="s">
        <v>1447</v>
      </c>
      <c r="B23" s="390">
        <v>0</v>
      </c>
      <c r="C23" s="390">
        <v>0</v>
      </c>
      <c r="D23" s="390">
        <v>0</v>
      </c>
      <c r="E23" s="390">
        <v>0</v>
      </c>
      <c r="F23" s="390">
        <v>0</v>
      </c>
      <c r="G23" s="390">
        <v>0</v>
      </c>
      <c r="H23" s="390">
        <v>0</v>
      </c>
      <c r="I23" s="390">
        <v>0</v>
      </c>
      <c r="J23" s="390">
        <v>0</v>
      </c>
      <c r="K23" s="390">
        <v>0</v>
      </c>
      <c r="L23" s="390">
        <v>0</v>
      </c>
      <c r="M23" s="390">
        <v>0</v>
      </c>
      <c r="N23" s="390">
        <v>1</v>
      </c>
      <c r="O23" s="390">
        <v>24200</v>
      </c>
      <c r="P23" s="390">
        <v>0</v>
      </c>
      <c r="Q23" s="390">
        <v>0</v>
      </c>
      <c r="R23" s="358"/>
      <c r="S23" s="390">
        <f t="shared" si="0"/>
        <v>24200</v>
      </c>
      <c r="T23" s="335"/>
      <c r="U23" s="335"/>
      <c r="V23" s="335"/>
    </row>
    <row r="24" spans="1:22" ht="24" x14ac:dyDescent="0.55000000000000004">
      <c r="A24" s="358" t="s">
        <v>1448</v>
      </c>
      <c r="B24" s="390">
        <v>2</v>
      </c>
      <c r="C24" s="390">
        <v>17000</v>
      </c>
      <c r="D24" s="390">
        <v>0</v>
      </c>
      <c r="E24" s="390">
        <v>0</v>
      </c>
      <c r="F24" s="390">
        <v>0</v>
      </c>
      <c r="G24" s="390">
        <v>0</v>
      </c>
      <c r="H24" s="390">
        <v>0</v>
      </c>
      <c r="I24" s="390">
        <v>0</v>
      </c>
      <c r="J24" s="390">
        <v>0</v>
      </c>
      <c r="K24" s="390">
        <v>0</v>
      </c>
      <c r="L24" s="390">
        <v>0</v>
      </c>
      <c r="M24" s="390">
        <v>0</v>
      </c>
      <c r="N24" s="390">
        <v>0</v>
      </c>
      <c r="O24" s="390">
        <v>0</v>
      </c>
      <c r="P24" s="390">
        <v>0</v>
      </c>
      <c r="Q24" s="390">
        <v>0</v>
      </c>
      <c r="R24" s="358"/>
      <c r="S24" s="390">
        <f t="shared" si="0"/>
        <v>17000</v>
      </c>
      <c r="T24" s="335"/>
      <c r="U24" s="335"/>
      <c r="V24" s="335"/>
    </row>
    <row r="25" spans="1:22" ht="48" x14ac:dyDescent="0.55000000000000004">
      <c r="A25" s="358" t="s">
        <v>1449</v>
      </c>
      <c r="B25" s="390">
        <v>2</v>
      </c>
      <c r="C25" s="390">
        <v>30000</v>
      </c>
      <c r="D25" s="390">
        <v>0</v>
      </c>
      <c r="E25" s="390">
        <v>0</v>
      </c>
      <c r="F25" s="390">
        <v>0</v>
      </c>
      <c r="G25" s="390">
        <v>0</v>
      </c>
      <c r="H25" s="390">
        <v>0</v>
      </c>
      <c r="I25" s="390">
        <v>0</v>
      </c>
      <c r="J25" s="390">
        <v>0</v>
      </c>
      <c r="K25" s="390">
        <v>0</v>
      </c>
      <c r="L25" s="390">
        <v>0</v>
      </c>
      <c r="M25" s="390">
        <v>0</v>
      </c>
      <c r="N25" s="390">
        <v>0</v>
      </c>
      <c r="O25" s="390">
        <v>0</v>
      </c>
      <c r="P25" s="390">
        <v>0</v>
      </c>
      <c r="Q25" s="390">
        <v>0</v>
      </c>
      <c r="R25" s="358"/>
      <c r="S25" s="390">
        <f t="shared" si="0"/>
        <v>30000</v>
      </c>
      <c r="T25" s="335"/>
      <c r="U25" s="335"/>
      <c r="V25" s="335"/>
    </row>
    <row r="26" spans="1:22" ht="48" x14ac:dyDescent="0.55000000000000004">
      <c r="A26" s="358" t="s">
        <v>1450</v>
      </c>
      <c r="B26" s="390">
        <v>6</v>
      </c>
      <c r="C26" s="390">
        <v>39000</v>
      </c>
      <c r="D26" s="390">
        <v>0</v>
      </c>
      <c r="E26" s="390">
        <v>0</v>
      </c>
      <c r="F26" s="390">
        <v>0</v>
      </c>
      <c r="G26" s="390">
        <v>0</v>
      </c>
      <c r="H26" s="390">
        <v>0</v>
      </c>
      <c r="I26" s="390">
        <v>0</v>
      </c>
      <c r="J26" s="390">
        <v>0</v>
      </c>
      <c r="K26" s="390">
        <v>0</v>
      </c>
      <c r="L26" s="390">
        <v>0</v>
      </c>
      <c r="M26" s="390">
        <v>0</v>
      </c>
      <c r="N26" s="390">
        <v>0</v>
      </c>
      <c r="O26" s="390">
        <v>0</v>
      </c>
      <c r="P26" s="390">
        <v>0</v>
      </c>
      <c r="Q26" s="390">
        <v>0</v>
      </c>
      <c r="R26" s="358"/>
      <c r="S26" s="390">
        <f t="shared" si="0"/>
        <v>39000</v>
      </c>
      <c r="T26" s="335"/>
      <c r="U26" s="335"/>
      <c r="V26" s="335"/>
    </row>
    <row r="27" spans="1:22" ht="48" x14ac:dyDescent="0.55000000000000004">
      <c r="A27" s="358" t="s">
        <v>1451</v>
      </c>
      <c r="B27" s="390">
        <v>12</v>
      </c>
      <c r="C27" s="390">
        <v>90000</v>
      </c>
      <c r="D27" s="390">
        <v>0</v>
      </c>
      <c r="E27" s="390">
        <v>0</v>
      </c>
      <c r="F27" s="390">
        <v>0</v>
      </c>
      <c r="G27" s="390">
        <v>0</v>
      </c>
      <c r="H27" s="390">
        <v>0</v>
      </c>
      <c r="I27" s="390">
        <v>0</v>
      </c>
      <c r="J27" s="390">
        <v>0</v>
      </c>
      <c r="K27" s="390">
        <v>0</v>
      </c>
      <c r="L27" s="390">
        <v>0</v>
      </c>
      <c r="M27" s="390">
        <v>0</v>
      </c>
      <c r="N27" s="390">
        <v>0</v>
      </c>
      <c r="O27" s="390">
        <v>0</v>
      </c>
      <c r="P27" s="390">
        <v>0</v>
      </c>
      <c r="Q27" s="390">
        <v>0</v>
      </c>
      <c r="R27" s="358"/>
      <c r="S27" s="390">
        <f t="shared" si="0"/>
        <v>90000</v>
      </c>
      <c r="T27" s="335"/>
      <c r="U27" s="335"/>
      <c r="V27" s="335"/>
    </row>
    <row r="28" spans="1:22" ht="48" x14ac:dyDescent="0.55000000000000004">
      <c r="A28" s="358" t="s">
        <v>1452</v>
      </c>
      <c r="B28" s="390">
        <v>6</v>
      </c>
      <c r="C28" s="390">
        <v>33000</v>
      </c>
      <c r="D28" s="390">
        <v>0</v>
      </c>
      <c r="E28" s="390">
        <v>0</v>
      </c>
      <c r="F28" s="390">
        <v>0</v>
      </c>
      <c r="G28" s="390">
        <v>0</v>
      </c>
      <c r="H28" s="390">
        <v>0</v>
      </c>
      <c r="I28" s="390">
        <v>0</v>
      </c>
      <c r="J28" s="390">
        <v>0</v>
      </c>
      <c r="K28" s="390">
        <v>0</v>
      </c>
      <c r="L28" s="390">
        <v>0</v>
      </c>
      <c r="M28" s="390">
        <v>0</v>
      </c>
      <c r="N28" s="390">
        <v>0</v>
      </c>
      <c r="O28" s="390">
        <v>0</v>
      </c>
      <c r="P28" s="390">
        <v>0</v>
      </c>
      <c r="Q28" s="390">
        <v>0</v>
      </c>
      <c r="R28" s="358"/>
      <c r="S28" s="390">
        <f t="shared" si="0"/>
        <v>33000</v>
      </c>
      <c r="T28" s="335"/>
      <c r="U28" s="335"/>
      <c r="V28" s="335"/>
    </row>
    <row r="29" spans="1:22" ht="48" x14ac:dyDescent="0.55000000000000004">
      <c r="A29" s="358" t="s">
        <v>1453</v>
      </c>
      <c r="B29" s="390">
        <v>2</v>
      </c>
      <c r="C29" s="390">
        <v>11000</v>
      </c>
      <c r="D29" s="390">
        <v>0</v>
      </c>
      <c r="E29" s="390">
        <v>0</v>
      </c>
      <c r="F29" s="390">
        <v>0</v>
      </c>
      <c r="G29" s="390">
        <v>0</v>
      </c>
      <c r="H29" s="390">
        <v>0</v>
      </c>
      <c r="I29" s="390">
        <v>0</v>
      </c>
      <c r="J29" s="390">
        <v>0</v>
      </c>
      <c r="K29" s="390">
        <v>0</v>
      </c>
      <c r="L29" s="390">
        <v>0</v>
      </c>
      <c r="M29" s="390">
        <v>0</v>
      </c>
      <c r="N29" s="390">
        <v>0</v>
      </c>
      <c r="O29" s="390">
        <v>0</v>
      </c>
      <c r="P29" s="390">
        <v>0</v>
      </c>
      <c r="Q29" s="390">
        <v>0</v>
      </c>
      <c r="R29" s="358"/>
      <c r="S29" s="390">
        <f t="shared" si="0"/>
        <v>11000</v>
      </c>
      <c r="T29" s="335"/>
      <c r="U29" s="335"/>
      <c r="V29" s="335"/>
    </row>
    <row r="30" spans="1:22" ht="48" x14ac:dyDescent="0.55000000000000004">
      <c r="A30" s="358" t="s">
        <v>1454</v>
      </c>
      <c r="B30" s="390">
        <v>2</v>
      </c>
      <c r="C30" s="390">
        <v>9000</v>
      </c>
      <c r="D30" s="390">
        <v>0</v>
      </c>
      <c r="E30" s="390">
        <v>0</v>
      </c>
      <c r="F30" s="390">
        <v>0</v>
      </c>
      <c r="G30" s="390">
        <v>0</v>
      </c>
      <c r="H30" s="390">
        <v>0</v>
      </c>
      <c r="I30" s="390">
        <v>0</v>
      </c>
      <c r="J30" s="390">
        <v>0</v>
      </c>
      <c r="K30" s="390">
        <v>0</v>
      </c>
      <c r="L30" s="390">
        <v>0</v>
      </c>
      <c r="M30" s="390">
        <v>0</v>
      </c>
      <c r="N30" s="390">
        <v>0</v>
      </c>
      <c r="O30" s="390">
        <v>0</v>
      </c>
      <c r="P30" s="390">
        <v>0</v>
      </c>
      <c r="Q30" s="390">
        <v>0</v>
      </c>
      <c r="R30" s="358"/>
      <c r="S30" s="390">
        <f t="shared" si="0"/>
        <v>9000</v>
      </c>
      <c r="T30" s="335"/>
      <c r="U30" s="335"/>
      <c r="V30" s="335"/>
    </row>
    <row r="31" spans="1:22" ht="48" x14ac:dyDescent="0.55000000000000004">
      <c r="A31" s="358" t="s">
        <v>1455</v>
      </c>
      <c r="B31" s="390">
        <v>2</v>
      </c>
      <c r="C31" s="390">
        <v>36000</v>
      </c>
      <c r="D31" s="390">
        <v>0</v>
      </c>
      <c r="E31" s="390">
        <v>0</v>
      </c>
      <c r="F31" s="390">
        <v>0</v>
      </c>
      <c r="G31" s="390">
        <v>0</v>
      </c>
      <c r="H31" s="390">
        <v>0</v>
      </c>
      <c r="I31" s="390">
        <v>0</v>
      </c>
      <c r="J31" s="390">
        <v>0</v>
      </c>
      <c r="K31" s="390">
        <v>0</v>
      </c>
      <c r="L31" s="390">
        <v>0</v>
      </c>
      <c r="M31" s="390">
        <v>0</v>
      </c>
      <c r="N31" s="390">
        <v>0</v>
      </c>
      <c r="O31" s="390">
        <v>0</v>
      </c>
      <c r="P31" s="390">
        <v>0</v>
      </c>
      <c r="Q31" s="390">
        <v>0</v>
      </c>
      <c r="R31" s="358"/>
      <c r="S31" s="390">
        <f t="shared" si="0"/>
        <v>36000</v>
      </c>
      <c r="T31" s="335"/>
      <c r="U31" s="335"/>
      <c r="V31" s="335"/>
    </row>
    <row r="32" spans="1:22" ht="48" x14ac:dyDescent="0.55000000000000004">
      <c r="A32" s="358" t="s">
        <v>1456</v>
      </c>
      <c r="B32" s="390">
        <v>5</v>
      </c>
      <c r="C32" s="390">
        <v>47500</v>
      </c>
      <c r="D32" s="390">
        <v>0</v>
      </c>
      <c r="E32" s="390">
        <v>0</v>
      </c>
      <c r="F32" s="390">
        <v>0</v>
      </c>
      <c r="G32" s="390">
        <v>0</v>
      </c>
      <c r="H32" s="390">
        <v>0</v>
      </c>
      <c r="I32" s="390">
        <v>0</v>
      </c>
      <c r="J32" s="390">
        <v>0</v>
      </c>
      <c r="K32" s="390">
        <v>0</v>
      </c>
      <c r="L32" s="390">
        <v>0</v>
      </c>
      <c r="M32" s="390">
        <v>0</v>
      </c>
      <c r="N32" s="390">
        <v>0</v>
      </c>
      <c r="O32" s="390">
        <v>0</v>
      </c>
      <c r="P32" s="390">
        <v>0</v>
      </c>
      <c r="Q32" s="390">
        <v>0</v>
      </c>
      <c r="R32" s="358"/>
      <c r="S32" s="390">
        <f t="shared" si="0"/>
        <v>47500</v>
      </c>
      <c r="T32" s="335"/>
      <c r="U32" s="335"/>
      <c r="V32" s="335"/>
    </row>
    <row r="33" spans="1:22" ht="24" x14ac:dyDescent="0.55000000000000004">
      <c r="A33" s="358" t="s">
        <v>1457</v>
      </c>
      <c r="B33" s="390">
        <v>10</v>
      </c>
      <c r="C33" s="390">
        <v>5900</v>
      </c>
      <c r="D33" s="390">
        <v>0</v>
      </c>
      <c r="E33" s="390">
        <v>0</v>
      </c>
      <c r="F33" s="390">
        <v>0</v>
      </c>
      <c r="G33" s="390">
        <v>0</v>
      </c>
      <c r="H33" s="390">
        <v>0</v>
      </c>
      <c r="I33" s="390">
        <v>0</v>
      </c>
      <c r="J33" s="390">
        <v>0</v>
      </c>
      <c r="K33" s="390">
        <v>0</v>
      </c>
      <c r="L33" s="390">
        <v>0</v>
      </c>
      <c r="M33" s="390">
        <v>0</v>
      </c>
      <c r="N33" s="390">
        <v>0</v>
      </c>
      <c r="O33" s="390">
        <v>0</v>
      </c>
      <c r="P33" s="390">
        <v>0</v>
      </c>
      <c r="Q33" s="390">
        <v>0</v>
      </c>
      <c r="R33" s="358"/>
      <c r="S33" s="390">
        <f t="shared" si="0"/>
        <v>5900</v>
      </c>
      <c r="T33" s="335"/>
      <c r="U33" s="335"/>
      <c r="V33" s="335"/>
    </row>
    <row r="34" spans="1:22" ht="48" x14ac:dyDescent="0.55000000000000004">
      <c r="A34" s="358" t="s">
        <v>1458</v>
      </c>
      <c r="B34" s="390">
        <v>6</v>
      </c>
      <c r="C34" s="390">
        <v>81000</v>
      </c>
      <c r="D34" s="390">
        <v>0</v>
      </c>
      <c r="E34" s="390">
        <v>0</v>
      </c>
      <c r="F34" s="390">
        <v>0</v>
      </c>
      <c r="G34" s="390">
        <v>0</v>
      </c>
      <c r="H34" s="390">
        <v>0</v>
      </c>
      <c r="I34" s="390">
        <v>0</v>
      </c>
      <c r="J34" s="390">
        <v>0</v>
      </c>
      <c r="K34" s="390">
        <v>0</v>
      </c>
      <c r="L34" s="390">
        <v>0</v>
      </c>
      <c r="M34" s="390">
        <v>0</v>
      </c>
      <c r="N34" s="390">
        <v>0</v>
      </c>
      <c r="O34" s="390">
        <v>0</v>
      </c>
      <c r="P34" s="390">
        <v>0</v>
      </c>
      <c r="Q34" s="390">
        <v>0</v>
      </c>
      <c r="R34" s="358"/>
      <c r="S34" s="390">
        <f t="shared" si="0"/>
        <v>81000</v>
      </c>
      <c r="T34" s="335"/>
      <c r="U34" s="335"/>
      <c r="V34" s="335"/>
    </row>
    <row r="35" spans="1:22" ht="24" x14ac:dyDescent="0.55000000000000004">
      <c r="A35" s="358" t="s">
        <v>1459</v>
      </c>
      <c r="B35" s="390">
        <v>10</v>
      </c>
      <c r="C35" s="390">
        <v>50000</v>
      </c>
      <c r="D35" s="390">
        <v>0</v>
      </c>
      <c r="E35" s="390">
        <v>0</v>
      </c>
      <c r="F35" s="390">
        <v>0</v>
      </c>
      <c r="G35" s="390">
        <v>0</v>
      </c>
      <c r="H35" s="390">
        <v>0</v>
      </c>
      <c r="I35" s="390">
        <v>0</v>
      </c>
      <c r="J35" s="390">
        <v>0</v>
      </c>
      <c r="K35" s="390">
        <v>0</v>
      </c>
      <c r="L35" s="390">
        <v>0</v>
      </c>
      <c r="M35" s="390">
        <v>0</v>
      </c>
      <c r="N35" s="390">
        <v>0</v>
      </c>
      <c r="O35" s="390">
        <v>0</v>
      </c>
      <c r="P35" s="390">
        <v>0</v>
      </c>
      <c r="Q35" s="390">
        <v>0</v>
      </c>
      <c r="R35" s="358"/>
      <c r="S35" s="390">
        <f t="shared" si="0"/>
        <v>50000</v>
      </c>
      <c r="T35" s="335"/>
      <c r="U35" s="335"/>
      <c r="V35" s="335"/>
    </row>
    <row r="36" spans="1:22" ht="48.75" thickBot="1" x14ac:dyDescent="0.6">
      <c r="A36" s="358" t="s">
        <v>1460</v>
      </c>
      <c r="B36" s="390">
        <v>1</v>
      </c>
      <c r="C36" s="390">
        <v>85000</v>
      </c>
      <c r="D36" s="390">
        <v>0</v>
      </c>
      <c r="E36" s="390">
        <v>0</v>
      </c>
      <c r="F36" s="390">
        <v>0</v>
      </c>
      <c r="G36" s="390">
        <v>0</v>
      </c>
      <c r="H36" s="390">
        <v>0</v>
      </c>
      <c r="I36" s="390">
        <v>0</v>
      </c>
      <c r="J36" s="390">
        <v>0</v>
      </c>
      <c r="K36" s="390">
        <v>0</v>
      </c>
      <c r="L36" s="390">
        <v>0</v>
      </c>
      <c r="M36" s="390">
        <v>0</v>
      </c>
      <c r="N36" s="390">
        <v>0</v>
      </c>
      <c r="O36" s="390">
        <v>0</v>
      </c>
      <c r="P36" s="390">
        <v>0</v>
      </c>
      <c r="Q36" s="390">
        <v>0</v>
      </c>
      <c r="R36" s="358"/>
      <c r="S36" s="390">
        <f t="shared" si="0"/>
        <v>85000</v>
      </c>
      <c r="T36" s="335"/>
      <c r="U36" s="335"/>
      <c r="V36" s="335"/>
    </row>
    <row r="37" spans="1:22" ht="24.75" thickBot="1" x14ac:dyDescent="0.6">
      <c r="A37" s="335"/>
      <c r="B37" s="338"/>
      <c r="C37" s="339">
        <f>SUM(C6:C36)</f>
        <v>534400</v>
      </c>
      <c r="D37" s="339">
        <f t="shared" ref="D37:S37" si="1">SUM(D6:D36)</f>
        <v>6</v>
      </c>
      <c r="E37" s="339">
        <f t="shared" si="1"/>
        <v>132000</v>
      </c>
      <c r="F37" s="339">
        <f t="shared" si="1"/>
        <v>0</v>
      </c>
      <c r="G37" s="339">
        <f t="shared" si="1"/>
        <v>0</v>
      </c>
      <c r="H37" s="339">
        <f t="shared" si="1"/>
        <v>5</v>
      </c>
      <c r="I37" s="339">
        <f t="shared" si="1"/>
        <v>10590</v>
      </c>
      <c r="J37" s="339">
        <f t="shared" si="1"/>
        <v>2</v>
      </c>
      <c r="K37" s="339">
        <f t="shared" si="1"/>
        <v>58000</v>
      </c>
      <c r="L37" s="339">
        <f t="shared" si="1"/>
        <v>6</v>
      </c>
      <c r="M37" s="339">
        <f t="shared" si="1"/>
        <v>264172.86</v>
      </c>
      <c r="N37" s="339">
        <f t="shared" si="1"/>
        <v>13</v>
      </c>
      <c r="O37" s="339">
        <f t="shared" si="1"/>
        <v>109200</v>
      </c>
      <c r="P37" s="339">
        <f t="shared" si="1"/>
        <v>2</v>
      </c>
      <c r="Q37" s="339">
        <f t="shared" si="1"/>
        <v>130000</v>
      </c>
      <c r="R37" s="339">
        <f t="shared" si="1"/>
        <v>0</v>
      </c>
      <c r="S37" s="339">
        <f t="shared" si="1"/>
        <v>1238362.8599999999</v>
      </c>
      <c r="T37" s="335"/>
      <c r="U37" s="335"/>
      <c r="V37" s="335"/>
    </row>
    <row r="38" spans="1:22" ht="24" x14ac:dyDescent="0.55000000000000004">
      <c r="A38" s="335"/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</row>
  </sheetData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19685039370078741" right="0.19685039370078741" top="0.32" bottom="0.17" header="0.31496062992125984" footer="0.17"/>
  <pageSetup paperSize="9" scale="5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7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1" sqref="K11"/>
    </sheetView>
  </sheetViews>
  <sheetFormatPr defaultRowHeight="14.25" x14ac:dyDescent="0.2"/>
  <cols>
    <col min="1" max="1" width="9.125" customWidth="1"/>
    <col min="2" max="2" width="23.125" customWidth="1"/>
    <col min="3" max="3" width="19.125" customWidth="1"/>
    <col min="4" max="4" width="17.25" customWidth="1"/>
    <col min="5" max="5" width="20.125" customWidth="1"/>
    <col min="6" max="6" width="15.875" customWidth="1"/>
    <col min="7" max="7" width="24.375" style="247" customWidth="1"/>
  </cols>
  <sheetData>
    <row r="1" spans="1:7" ht="27.75" x14ac:dyDescent="0.65">
      <c r="A1" s="67"/>
      <c r="B1" s="461" t="s">
        <v>755</v>
      </c>
      <c r="C1" s="462"/>
      <c r="D1" s="462"/>
      <c r="E1" s="462"/>
      <c r="F1" s="462"/>
      <c r="G1" s="462"/>
    </row>
    <row r="2" spans="1:7" ht="89.25" customHeight="1" x14ac:dyDescent="0.2">
      <c r="A2" s="74" t="s">
        <v>757</v>
      </c>
      <c r="B2" s="117" t="s">
        <v>758</v>
      </c>
      <c r="C2" s="76" t="s">
        <v>764</v>
      </c>
      <c r="D2" s="74" t="s">
        <v>761</v>
      </c>
      <c r="E2" s="117" t="s">
        <v>759</v>
      </c>
      <c r="F2" s="117" t="s">
        <v>760</v>
      </c>
      <c r="G2" s="384" t="s">
        <v>756</v>
      </c>
    </row>
    <row r="3" spans="1:7" ht="24" x14ac:dyDescent="0.2">
      <c r="A3" s="74"/>
      <c r="B3" s="117" t="s">
        <v>1422</v>
      </c>
      <c r="C3" s="380">
        <v>0</v>
      </c>
      <c r="D3" s="381">
        <v>1347945</v>
      </c>
      <c r="E3" s="382">
        <v>0</v>
      </c>
      <c r="F3" s="382">
        <v>0</v>
      </c>
      <c r="G3" s="385">
        <f>SUM(C3:F3)</f>
        <v>1347945</v>
      </c>
    </row>
    <row r="4" spans="1:7" ht="24" x14ac:dyDescent="0.2">
      <c r="A4" s="74">
        <v>1</v>
      </c>
      <c r="B4" s="383" t="s">
        <v>1423</v>
      </c>
      <c r="C4" s="380">
        <v>330000</v>
      </c>
      <c r="D4" s="381">
        <v>2026355</v>
      </c>
      <c r="E4" s="382">
        <v>316520.79599999997</v>
      </c>
      <c r="F4" s="382">
        <v>0</v>
      </c>
      <c r="G4" s="385">
        <f t="shared" ref="G4:G10" si="0">SUM(C4:F4)</f>
        <v>2672875.7960000001</v>
      </c>
    </row>
    <row r="5" spans="1:7" ht="24" x14ac:dyDescent="0.2">
      <c r="A5" s="74">
        <v>2</v>
      </c>
      <c r="B5" s="383" t="s">
        <v>1424</v>
      </c>
      <c r="C5" s="380">
        <v>330000</v>
      </c>
      <c r="D5" s="381">
        <v>1316799</v>
      </c>
      <c r="E5" s="382">
        <v>146802.59999999998</v>
      </c>
      <c r="F5" s="382">
        <v>0</v>
      </c>
      <c r="G5" s="385">
        <f t="shared" si="0"/>
        <v>1793601.6</v>
      </c>
    </row>
    <row r="6" spans="1:7" ht="24" x14ac:dyDescent="0.2">
      <c r="A6" s="74">
        <v>3</v>
      </c>
      <c r="B6" s="383" t="s">
        <v>1425</v>
      </c>
      <c r="C6" s="380">
        <v>330000</v>
      </c>
      <c r="D6" s="381">
        <v>731832</v>
      </c>
      <c r="E6" s="382">
        <v>174275.652</v>
      </c>
      <c r="F6" s="382">
        <v>0</v>
      </c>
      <c r="G6" s="385">
        <f t="shared" si="0"/>
        <v>1236107.652</v>
      </c>
    </row>
    <row r="7" spans="1:7" ht="24" x14ac:dyDescent="0.2">
      <c r="A7" s="74">
        <v>4</v>
      </c>
      <c r="B7" s="383" t="s">
        <v>1426</v>
      </c>
      <c r="C7" s="380">
        <v>330000</v>
      </c>
      <c r="D7" s="381">
        <v>1112811.8</v>
      </c>
      <c r="E7" s="382">
        <v>124073.38800000001</v>
      </c>
      <c r="F7" s="382">
        <v>0</v>
      </c>
      <c r="G7" s="385">
        <f t="shared" si="0"/>
        <v>1566885.1880000001</v>
      </c>
    </row>
    <row r="8" spans="1:7" ht="24" x14ac:dyDescent="0.2">
      <c r="A8" s="74">
        <v>5</v>
      </c>
      <c r="B8" s="383" t="s">
        <v>1427</v>
      </c>
      <c r="C8" s="380">
        <v>330000</v>
      </c>
      <c r="D8" s="381">
        <v>381465</v>
      </c>
      <c r="E8" s="382">
        <v>188452.32</v>
      </c>
      <c r="F8" s="382">
        <v>0</v>
      </c>
      <c r="G8" s="385">
        <f t="shared" si="0"/>
        <v>899917.32000000007</v>
      </c>
    </row>
    <row r="9" spans="1:7" ht="24" x14ac:dyDescent="0.2">
      <c r="A9" s="74">
        <v>6</v>
      </c>
      <c r="B9" s="383" t="s">
        <v>1428</v>
      </c>
      <c r="C9" s="380">
        <v>300000</v>
      </c>
      <c r="D9" s="381">
        <v>694421</v>
      </c>
      <c r="E9" s="382">
        <v>109135.57200000001</v>
      </c>
      <c r="F9" s="382">
        <v>0</v>
      </c>
      <c r="G9" s="385">
        <f t="shared" si="0"/>
        <v>1103556.5719999999</v>
      </c>
    </row>
    <row r="10" spans="1:7" ht="24" x14ac:dyDescent="0.2">
      <c r="A10" s="74">
        <v>7</v>
      </c>
      <c r="B10" s="383" t="s">
        <v>1429</v>
      </c>
      <c r="C10" s="380">
        <v>330000</v>
      </c>
      <c r="D10" s="381">
        <v>1357403</v>
      </c>
      <c r="E10" s="382">
        <v>306612.38400000002</v>
      </c>
      <c r="F10" s="382">
        <v>0</v>
      </c>
      <c r="G10" s="385">
        <f t="shared" si="0"/>
        <v>1994015.3840000001</v>
      </c>
    </row>
    <row r="11" spans="1:7" s="17" customFormat="1" ht="24.75" customHeight="1" x14ac:dyDescent="0.55000000000000004">
      <c r="A11" s="463" t="s">
        <v>637</v>
      </c>
      <c r="B11" s="464"/>
      <c r="C11" s="199">
        <f>SUM(C3:C10)</f>
        <v>2280000</v>
      </c>
      <c r="D11" s="199">
        <f>SUM(D3:D10)</f>
        <v>8969031.8000000007</v>
      </c>
      <c r="E11" s="199">
        <f>SUM(E3:E10)</f>
        <v>1365872.7120000001</v>
      </c>
      <c r="F11" s="199">
        <f>SUM(F3:F10)</f>
        <v>0</v>
      </c>
      <c r="G11" s="386">
        <f>SUM(G3:G10)</f>
        <v>12614904.512</v>
      </c>
    </row>
    <row r="12" spans="1:7" s="16" customFormat="1" ht="27.75" x14ac:dyDescent="0.65">
      <c r="G12" s="180"/>
    </row>
    <row r="13" spans="1:7" s="16" customFormat="1" ht="27.75" x14ac:dyDescent="0.65">
      <c r="B13" s="75" t="s">
        <v>765</v>
      </c>
      <c r="C13" s="16" t="s">
        <v>766</v>
      </c>
      <c r="G13" s="180"/>
    </row>
    <row r="14" spans="1:7" s="16" customFormat="1" ht="27.75" x14ac:dyDescent="0.65">
      <c r="B14" s="75"/>
      <c r="C14" s="16" t="s">
        <v>767</v>
      </c>
      <c r="G14" s="180"/>
    </row>
    <row r="15" spans="1:7" s="16" customFormat="1" ht="28.5" customHeight="1" x14ac:dyDescent="0.65">
      <c r="B15" s="77" t="s">
        <v>768</v>
      </c>
      <c r="C15" s="460" t="s">
        <v>769</v>
      </c>
      <c r="D15" s="460"/>
      <c r="E15" s="460"/>
      <c r="F15" s="460"/>
      <c r="G15" s="460"/>
    </row>
    <row r="16" spans="1:7" s="16" customFormat="1" ht="27.75" x14ac:dyDescent="0.65">
      <c r="B16" s="459" t="s">
        <v>770</v>
      </c>
      <c r="C16" s="459"/>
      <c r="D16" s="459"/>
      <c r="E16" s="459"/>
      <c r="F16" s="459"/>
      <c r="G16" s="459"/>
    </row>
    <row r="17" spans="2:7" s="16" customFormat="1" ht="31.5" customHeight="1" x14ac:dyDescent="0.65">
      <c r="B17" s="16" t="s">
        <v>771</v>
      </c>
      <c r="C17" s="16" t="s">
        <v>772</v>
      </c>
      <c r="G17" s="180"/>
    </row>
  </sheetData>
  <mergeCells count="4">
    <mergeCell ref="B16:G16"/>
    <mergeCell ref="C15:G15"/>
    <mergeCell ref="B1:G1"/>
    <mergeCell ref="A11:B11"/>
  </mergeCells>
  <pageMargins left="0.17" right="0.35" top="0.75" bottom="0.75" header="0.3" footer="0.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18"/>
  <sheetViews>
    <sheetView tabSelected="1" topLeftCell="A2" zoomScale="60" zoomScaleNormal="60" workbookViewId="0">
      <selection activeCell="M4" sqref="M4:O11"/>
    </sheetView>
  </sheetViews>
  <sheetFormatPr defaultRowHeight="14.25" x14ac:dyDescent="0.2"/>
  <cols>
    <col min="1" max="1" width="6" bestFit="1" customWidth="1"/>
    <col min="2" max="2" width="25.625" customWidth="1"/>
    <col min="3" max="3" width="15.625" customWidth="1"/>
    <col min="4" max="4" width="13.375" customWidth="1"/>
    <col min="5" max="5" width="17.5" customWidth="1"/>
    <col min="6" max="6" width="15.875" customWidth="1"/>
    <col min="7" max="7" width="12.25" customWidth="1"/>
    <col min="8" max="8" width="12.625" customWidth="1"/>
    <col min="9" max="9" width="16.5" customWidth="1"/>
    <col min="10" max="10" width="13.625" customWidth="1"/>
    <col min="11" max="11" width="15.75" customWidth="1"/>
    <col min="12" max="12" width="14.375" style="348" customWidth="1"/>
    <col min="13" max="14" width="14.125" customWidth="1"/>
    <col min="15" max="15" width="12" style="247" customWidth="1"/>
    <col min="16" max="16" width="12.625" customWidth="1"/>
    <col min="17" max="17" width="13.5" customWidth="1"/>
    <col min="18" max="18" width="14.75" customWidth="1"/>
    <col min="19" max="19" width="14.25" customWidth="1"/>
    <col min="20" max="20" width="14.5" customWidth="1"/>
  </cols>
  <sheetData>
    <row r="1" spans="1:20" s="341" customFormat="1" ht="27.75" x14ac:dyDescent="0.65">
      <c r="A1" s="340" t="s">
        <v>1405</v>
      </c>
      <c r="C1" s="340"/>
      <c r="D1" s="340"/>
      <c r="E1" s="340"/>
      <c r="F1" s="340"/>
      <c r="G1" s="340"/>
      <c r="L1" s="342"/>
    </row>
    <row r="2" spans="1:20" s="344" customFormat="1" ht="120" x14ac:dyDescent="0.2">
      <c r="A2" s="475" t="s">
        <v>757</v>
      </c>
      <c r="B2" s="476" t="s">
        <v>758</v>
      </c>
      <c r="C2" s="476" t="s">
        <v>1406</v>
      </c>
      <c r="D2" s="343" t="s">
        <v>764</v>
      </c>
      <c r="E2" s="475" t="s">
        <v>761</v>
      </c>
      <c r="F2" s="475"/>
      <c r="G2" s="475"/>
      <c r="H2" s="475"/>
      <c r="I2" s="475"/>
      <c r="J2" s="475"/>
      <c r="K2" s="475"/>
      <c r="L2" s="475"/>
      <c r="M2" s="476" t="s">
        <v>759</v>
      </c>
      <c r="N2" s="476"/>
      <c r="O2" s="476"/>
      <c r="P2" s="476"/>
      <c r="Q2" s="476"/>
      <c r="R2" s="476"/>
      <c r="S2" s="477" t="s">
        <v>760</v>
      </c>
      <c r="T2" s="465" t="s">
        <v>1407</v>
      </c>
    </row>
    <row r="3" spans="1:20" s="348" customFormat="1" ht="102" customHeight="1" x14ac:dyDescent="0.2">
      <c r="A3" s="475"/>
      <c r="B3" s="476"/>
      <c r="C3" s="476"/>
      <c r="D3" s="345" t="s">
        <v>1408</v>
      </c>
      <c r="E3" s="345" t="s">
        <v>1409</v>
      </c>
      <c r="F3" s="345" t="s">
        <v>1410</v>
      </c>
      <c r="G3" s="345" t="s">
        <v>1411</v>
      </c>
      <c r="H3" s="345" t="s">
        <v>1412</v>
      </c>
      <c r="I3" s="346" t="s">
        <v>1413</v>
      </c>
      <c r="J3" s="345" t="s">
        <v>1414</v>
      </c>
      <c r="K3" s="345" t="s">
        <v>1415</v>
      </c>
      <c r="L3" s="346" t="s">
        <v>1416</v>
      </c>
      <c r="M3" s="347" t="s">
        <v>1417</v>
      </c>
      <c r="N3" s="347" t="s">
        <v>1418</v>
      </c>
      <c r="O3" s="347" t="s">
        <v>1419</v>
      </c>
      <c r="P3" s="345" t="s">
        <v>1420</v>
      </c>
      <c r="Q3" s="345" t="s">
        <v>729</v>
      </c>
      <c r="R3" s="347" t="s">
        <v>1421</v>
      </c>
      <c r="S3" s="478"/>
      <c r="T3" s="466"/>
    </row>
    <row r="4" spans="1:20" ht="24" x14ac:dyDescent="0.55000000000000004">
      <c r="A4" s="81">
        <v>1</v>
      </c>
      <c r="B4" s="24" t="s">
        <v>1422</v>
      </c>
      <c r="C4" s="349">
        <v>37069</v>
      </c>
      <c r="D4" s="387"/>
      <c r="E4" s="387"/>
      <c r="F4" s="388">
        <v>440640</v>
      </c>
      <c r="G4" s="388">
        <v>20370</v>
      </c>
      <c r="H4" s="388"/>
      <c r="I4" s="20"/>
      <c r="J4" s="20"/>
      <c r="K4" s="20"/>
      <c r="L4" s="395">
        <v>886935</v>
      </c>
      <c r="M4" s="20"/>
      <c r="N4" s="20"/>
      <c r="O4" s="20"/>
      <c r="P4" s="20"/>
      <c r="Q4" s="20"/>
      <c r="R4" s="20"/>
      <c r="S4" s="20"/>
      <c r="T4" s="350"/>
    </row>
    <row r="5" spans="1:20" ht="24" x14ac:dyDescent="0.55000000000000004">
      <c r="A5" s="81">
        <v>2</v>
      </c>
      <c r="B5" s="394" t="s">
        <v>1423</v>
      </c>
      <c r="C5" s="389">
        <v>7603</v>
      </c>
      <c r="D5" s="350">
        <v>330000</v>
      </c>
      <c r="E5" s="350">
        <v>151200</v>
      </c>
      <c r="F5" s="350">
        <v>1537080</v>
      </c>
      <c r="G5" s="350">
        <v>71970</v>
      </c>
      <c r="H5" s="350"/>
      <c r="I5" s="20"/>
      <c r="J5" s="20"/>
      <c r="K5" s="20"/>
      <c r="L5" s="396">
        <v>266105</v>
      </c>
      <c r="M5" s="20">
        <v>247610.32799999998</v>
      </c>
      <c r="N5" s="20">
        <v>16938</v>
      </c>
      <c r="O5" s="20">
        <v>51972.467999999993</v>
      </c>
      <c r="P5" s="20"/>
      <c r="Q5" s="20"/>
      <c r="R5" s="20"/>
      <c r="S5" s="20"/>
      <c r="T5" s="350"/>
    </row>
    <row r="6" spans="1:20" ht="27" customHeight="1" x14ac:dyDescent="0.55000000000000004">
      <c r="A6" s="81">
        <v>3</v>
      </c>
      <c r="B6" s="394" t="s">
        <v>1424</v>
      </c>
      <c r="C6" s="389">
        <v>4659</v>
      </c>
      <c r="D6" s="350">
        <v>330000</v>
      </c>
      <c r="E6" s="350">
        <v>151200</v>
      </c>
      <c r="F6" s="350">
        <v>957120</v>
      </c>
      <c r="G6" s="350">
        <v>45414</v>
      </c>
      <c r="H6" s="350"/>
      <c r="I6" s="20"/>
      <c r="J6" s="20"/>
      <c r="K6" s="20"/>
      <c r="L6" s="396">
        <v>163065</v>
      </c>
      <c r="M6" s="20">
        <v>118285.36799999999</v>
      </c>
      <c r="N6" s="20">
        <v>6420</v>
      </c>
      <c r="O6" s="20">
        <v>22097.232000000004</v>
      </c>
      <c r="P6" s="20"/>
      <c r="Q6" s="20"/>
      <c r="R6" s="20"/>
      <c r="S6" s="20"/>
      <c r="T6" s="350"/>
    </row>
    <row r="7" spans="1:20" ht="24" customHeight="1" x14ac:dyDescent="0.55000000000000004">
      <c r="A7" s="81">
        <v>4</v>
      </c>
      <c r="B7" s="394" t="s">
        <v>1425</v>
      </c>
      <c r="C7" s="389">
        <v>4326</v>
      </c>
      <c r="D7" s="350">
        <v>330000</v>
      </c>
      <c r="E7" s="350">
        <v>151200</v>
      </c>
      <c r="F7" s="350">
        <v>410040</v>
      </c>
      <c r="G7" s="350">
        <v>19182</v>
      </c>
      <c r="H7" s="350"/>
      <c r="I7" s="20"/>
      <c r="J7" s="20"/>
      <c r="K7" s="20"/>
      <c r="L7" s="396">
        <v>151410</v>
      </c>
      <c r="M7" s="20">
        <v>133685.772</v>
      </c>
      <c r="N7" s="20">
        <v>7806</v>
      </c>
      <c r="O7" s="20">
        <v>32783.880000000005</v>
      </c>
      <c r="P7" s="20"/>
      <c r="Q7" s="20"/>
      <c r="R7" s="20"/>
      <c r="S7" s="20"/>
      <c r="T7" s="350"/>
    </row>
    <row r="8" spans="1:20" ht="24.75" customHeight="1" x14ac:dyDescent="0.55000000000000004">
      <c r="A8" s="81">
        <v>5</v>
      </c>
      <c r="B8" s="394" t="s">
        <v>1426</v>
      </c>
      <c r="C8" s="389">
        <v>5746</v>
      </c>
      <c r="D8" s="350">
        <v>330000</v>
      </c>
      <c r="E8" s="350">
        <v>151200</v>
      </c>
      <c r="F8" s="350">
        <v>724836</v>
      </c>
      <c r="G8" s="350">
        <v>35665.800000000003</v>
      </c>
      <c r="H8" s="350"/>
      <c r="I8" s="20"/>
      <c r="J8" s="20"/>
      <c r="K8" s="20"/>
      <c r="L8" s="396">
        <v>201110</v>
      </c>
      <c r="M8" s="20">
        <v>98646.924000000014</v>
      </c>
      <c r="N8" s="20">
        <v>5304</v>
      </c>
      <c r="O8" s="20">
        <v>20122.464</v>
      </c>
      <c r="P8" s="20"/>
      <c r="Q8" s="20"/>
      <c r="R8" s="20"/>
      <c r="S8" s="20"/>
      <c r="T8" s="350"/>
    </row>
    <row r="9" spans="1:20" s="16" customFormat="1" ht="27.75" x14ac:dyDescent="0.65">
      <c r="A9" s="81">
        <v>6</v>
      </c>
      <c r="B9" s="394" t="s">
        <v>1427</v>
      </c>
      <c r="C9" s="389">
        <v>6579</v>
      </c>
      <c r="D9" s="350">
        <v>330000</v>
      </c>
      <c r="E9" s="350">
        <v>151200</v>
      </c>
      <c r="F9" s="350">
        <v>0</v>
      </c>
      <c r="G9" s="350">
        <v>0</v>
      </c>
      <c r="H9" s="350"/>
      <c r="I9" s="20"/>
      <c r="J9" s="20"/>
      <c r="K9" s="20"/>
      <c r="L9" s="396">
        <v>230265</v>
      </c>
      <c r="M9" s="20">
        <v>143922.12</v>
      </c>
      <c r="N9" s="20">
        <v>10566</v>
      </c>
      <c r="O9" s="20">
        <v>33964.199999999997</v>
      </c>
      <c r="P9" s="20"/>
      <c r="Q9" s="20"/>
      <c r="R9" s="20"/>
      <c r="S9" s="20"/>
      <c r="T9" s="350"/>
    </row>
    <row r="10" spans="1:20" s="16" customFormat="1" ht="27.75" x14ac:dyDescent="0.65">
      <c r="A10" s="81">
        <v>7</v>
      </c>
      <c r="B10" s="394" t="s">
        <v>1428</v>
      </c>
      <c r="C10" s="389">
        <v>1927</v>
      </c>
      <c r="D10" s="350">
        <v>300000</v>
      </c>
      <c r="E10" s="350">
        <v>151200</v>
      </c>
      <c r="F10" s="350">
        <v>453120</v>
      </c>
      <c r="G10" s="350">
        <v>22656</v>
      </c>
      <c r="H10" s="350"/>
      <c r="I10" s="20"/>
      <c r="J10" s="20"/>
      <c r="K10" s="20"/>
      <c r="L10" s="396">
        <v>67445</v>
      </c>
      <c r="M10" s="20">
        <v>89379.33600000001</v>
      </c>
      <c r="N10" s="20">
        <v>8232</v>
      </c>
      <c r="O10" s="20">
        <v>11524.236000000001</v>
      </c>
      <c r="P10" s="20"/>
      <c r="Q10" s="20"/>
      <c r="R10" s="20"/>
      <c r="S10" s="20"/>
      <c r="T10" s="350"/>
    </row>
    <row r="11" spans="1:20" s="16" customFormat="1" ht="27.75" x14ac:dyDescent="0.65">
      <c r="A11" s="81">
        <v>8</v>
      </c>
      <c r="B11" s="394" t="s">
        <v>1429</v>
      </c>
      <c r="C11" s="389">
        <v>6229</v>
      </c>
      <c r="D11" s="350">
        <v>330000</v>
      </c>
      <c r="E11" s="350">
        <v>151200</v>
      </c>
      <c r="F11" s="350">
        <v>942600</v>
      </c>
      <c r="G11" s="350">
        <v>45588</v>
      </c>
      <c r="H11" s="350"/>
      <c r="I11" s="20"/>
      <c r="J11" s="20"/>
      <c r="K11" s="20"/>
      <c r="L11" s="396">
        <v>218015</v>
      </c>
      <c r="M11" s="20">
        <v>228363.66</v>
      </c>
      <c r="N11" s="20">
        <v>12624</v>
      </c>
      <c r="O11" s="20">
        <v>65624.724000000002</v>
      </c>
      <c r="P11" s="20"/>
      <c r="Q11" s="20"/>
      <c r="R11" s="20"/>
      <c r="S11" s="20"/>
      <c r="T11" s="350"/>
    </row>
    <row r="12" spans="1:20" s="16" customFormat="1" ht="32.25" customHeight="1" x14ac:dyDescent="0.65">
      <c r="A12" s="81">
        <v>9</v>
      </c>
      <c r="B12" s="24"/>
      <c r="C12" s="81"/>
      <c r="D12" s="350"/>
      <c r="E12" s="350"/>
      <c r="F12" s="350"/>
      <c r="G12" s="350"/>
      <c r="H12" s="350"/>
      <c r="I12" s="20"/>
      <c r="J12" s="20"/>
      <c r="K12" s="20"/>
      <c r="L12" s="337"/>
      <c r="M12" s="20"/>
      <c r="N12" s="20"/>
      <c r="O12" s="20"/>
      <c r="P12" s="20"/>
      <c r="Q12" s="20"/>
      <c r="R12" s="20"/>
      <c r="S12" s="20"/>
      <c r="T12" s="350"/>
    </row>
    <row r="13" spans="1:20" s="16" customFormat="1" ht="32.25" customHeight="1" x14ac:dyDescent="0.65">
      <c r="A13" s="81">
        <v>10</v>
      </c>
      <c r="B13" s="24"/>
      <c r="C13" s="81"/>
      <c r="D13" s="350"/>
      <c r="E13" s="350"/>
      <c r="F13" s="350"/>
      <c r="G13" s="350"/>
      <c r="H13" s="350"/>
      <c r="I13" s="20"/>
      <c r="J13" s="20"/>
      <c r="K13" s="20"/>
      <c r="L13" s="337"/>
      <c r="M13" s="20"/>
      <c r="N13" s="20"/>
      <c r="O13" s="20"/>
      <c r="P13" s="20"/>
      <c r="Q13" s="20"/>
      <c r="R13" s="20"/>
      <c r="S13" s="20"/>
      <c r="T13" s="350"/>
    </row>
    <row r="14" spans="1:20" s="16" customFormat="1" ht="31.5" customHeight="1" x14ac:dyDescent="0.65">
      <c r="A14" s="81">
        <v>11</v>
      </c>
      <c r="B14" s="24"/>
      <c r="C14" s="81"/>
      <c r="D14" s="350"/>
      <c r="E14" s="350"/>
      <c r="F14" s="350"/>
      <c r="G14" s="350"/>
      <c r="H14" s="350"/>
      <c r="I14" s="20"/>
      <c r="J14" s="20"/>
      <c r="K14" s="20"/>
      <c r="L14" s="337"/>
      <c r="M14" s="20"/>
      <c r="N14" s="20"/>
      <c r="O14" s="20"/>
      <c r="P14" s="20"/>
      <c r="Q14" s="20"/>
      <c r="R14" s="20"/>
      <c r="S14" s="20"/>
      <c r="T14" s="350"/>
    </row>
    <row r="15" spans="1:20" ht="24" x14ac:dyDescent="0.55000000000000004">
      <c r="A15" s="81">
        <v>12</v>
      </c>
      <c r="B15" s="24"/>
      <c r="C15" s="81"/>
      <c r="D15" s="20"/>
      <c r="E15" s="20"/>
      <c r="F15" s="20"/>
      <c r="G15" s="20"/>
      <c r="H15" s="20"/>
      <c r="I15" s="20"/>
      <c r="J15" s="20"/>
      <c r="K15" s="20"/>
      <c r="L15" s="337"/>
      <c r="M15" s="20"/>
      <c r="N15" s="20"/>
      <c r="O15" s="20"/>
      <c r="P15" s="20"/>
      <c r="Q15" s="20"/>
      <c r="R15" s="20"/>
      <c r="S15" s="20"/>
      <c r="T15" s="350"/>
    </row>
    <row r="16" spans="1:20" ht="24" x14ac:dyDescent="0.55000000000000004">
      <c r="A16" s="467" t="s">
        <v>637</v>
      </c>
      <c r="B16" s="468"/>
      <c r="C16" s="469"/>
      <c r="D16" s="351">
        <f t="shared" ref="D16:S16" si="0">SUM(D4:D15)</f>
        <v>2280000</v>
      </c>
      <c r="E16" s="351">
        <f t="shared" si="0"/>
        <v>1058400</v>
      </c>
      <c r="F16" s="351">
        <f t="shared" si="0"/>
        <v>5465436</v>
      </c>
      <c r="G16" s="351">
        <f t="shared" si="0"/>
        <v>260845.8</v>
      </c>
      <c r="H16" s="351">
        <f t="shared" si="0"/>
        <v>0</v>
      </c>
      <c r="I16" s="351">
        <f t="shared" si="0"/>
        <v>0</v>
      </c>
      <c r="J16" s="351">
        <f t="shared" si="0"/>
        <v>0</v>
      </c>
      <c r="K16" s="351">
        <f t="shared" si="0"/>
        <v>0</v>
      </c>
      <c r="L16" s="352">
        <f t="shared" si="0"/>
        <v>2184350</v>
      </c>
      <c r="M16" s="353">
        <f t="shared" si="0"/>
        <v>1059893.5079999999</v>
      </c>
      <c r="N16" s="353">
        <f t="shared" si="0"/>
        <v>67890</v>
      </c>
      <c r="O16" s="353">
        <f t="shared" si="0"/>
        <v>238089.20400000003</v>
      </c>
      <c r="P16" s="353">
        <f t="shared" si="0"/>
        <v>0</v>
      </c>
      <c r="Q16" s="353">
        <f t="shared" si="0"/>
        <v>0</v>
      </c>
      <c r="R16" s="353">
        <f t="shared" si="0"/>
        <v>0</v>
      </c>
      <c r="S16" s="351">
        <f t="shared" si="0"/>
        <v>0</v>
      </c>
      <c r="T16" s="354">
        <f>SUM(D16:S16)</f>
        <v>12614904.512</v>
      </c>
    </row>
    <row r="17" spans="1:20" ht="24" x14ac:dyDescent="0.55000000000000004">
      <c r="A17" s="467" t="s">
        <v>637</v>
      </c>
      <c r="B17" s="468"/>
      <c r="C17" s="469"/>
      <c r="D17" s="355">
        <f>D16</f>
        <v>2280000</v>
      </c>
      <c r="E17" s="470">
        <f>SUM(E16:L16)</f>
        <v>8969031.8000000007</v>
      </c>
      <c r="F17" s="470"/>
      <c r="G17" s="470"/>
      <c r="H17" s="470"/>
      <c r="I17" s="470"/>
      <c r="J17" s="470"/>
      <c r="K17" s="470"/>
      <c r="L17" s="471"/>
      <c r="M17" s="472">
        <f>SUM(M16:R16)</f>
        <v>1365872.7119999998</v>
      </c>
      <c r="N17" s="473"/>
      <c r="O17" s="473"/>
      <c r="P17" s="473"/>
      <c r="Q17" s="473"/>
      <c r="R17" s="474"/>
      <c r="S17" s="351">
        <f>S16</f>
        <v>0</v>
      </c>
      <c r="T17" s="356">
        <f>D17+E17+M17+S17</f>
        <v>12614904.512</v>
      </c>
    </row>
    <row r="18" spans="1:20" ht="27.75" x14ac:dyDescent="0.6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357"/>
      <c r="M18" s="16"/>
      <c r="N18" s="16"/>
      <c r="O18" s="180"/>
      <c r="P18" s="16"/>
      <c r="Q18" s="16"/>
      <c r="R18" s="16"/>
      <c r="S18" s="16"/>
      <c r="T18" s="16"/>
    </row>
  </sheetData>
  <mergeCells count="11">
    <mergeCell ref="T2:T3"/>
    <mergeCell ref="A16:C16"/>
    <mergeCell ref="A17:C17"/>
    <mergeCell ref="E17:L17"/>
    <mergeCell ref="M17:R17"/>
    <mergeCell ref="A2:A3"/>
    <mergeCell ref="B2:B3"/>
    <mergeCell ref="C2:C3"/>
    <mergeCell ref="E2:L2"/>
    <mergeCell ref="M2:R2"/>
    <mergeCell ref="S2:S3"/>
  </mergeCells>
  <pageMargins left="0.25" right="0.2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3"/>
  <sheetViews>
    <sheetView zoomScale="80" zoomScaleNormal="80" workbookViewId="0">
      <selection activeCell="E6" sqref="E6"/>
    </sheetView>
  </sheetViews>
  <sheetFormatPr defaultColWidth="16.875" defaultRowHeight="24" x14ac:dyDescent="0.55000000000000004"/>
  <cols>
    <col min="1" max="1" width="10.25" style="22" customWidth="1"/>
    <col min="2" max="2" width="20.375" style="22" bestFit="1" customWidth="1"/>
    <col min="3" max="3" width="17.875" style="22" bestFit="1" customWidth="1"/>
    <col min="4" max="4" width="25.75" style="22" bestFit="1" customWidth="1"/>
    <col min="5" max="5" width="91.625" style="22" customWidth="1"/>
    <col min="6" max="16384" width="16.875" style="22"/>
  </cols>
  <sheetData>
    <row r="1" spans="1:7" s="200" customFormat="1" ht="24.75" thickBot="1" x14ac:dyDescent="0.6">
      <c r="A1" s="22"/>
      <c r="B1" s="238" t="s">
        <v>1193</v>
      </c>
      <c r="C1" s="238" t="s">
        <v>1194</v>
      </c>
      <c r="D1" s="238" t="s">
        <v>1195</v>
      </c>
      <c r="E1" s="239"/>
    </row>
    <row r="2" spans="1:7" ht="83.25" x14ac:dyDescent="0.55000000000000004">
      <c r="A2" s="257" t="s">
        <v>1196</v>
      </c>
      <c r="B2" s="257" t="s">
        <v>1197</v>
      </c>
      <c r="C2" s="257" t="s">
        <v>1198</v>
      </c>
      <c r="D2" s="257" t="s">
        <v>1199</v>
      </c>
      <c r="E2" s="479" t="s">
        <v>1192</v>
      </c>
    </row>
    <row r="3" spans="1:7" ht="27.75" x14ac:dyDescent="0.55000000000000004">
      <c r="A3" s="258" t="s">
        <v>1200</v>
      </c>
      <c r="B3" s="259" t="s">
        <v>1201</v>
      </c>
      <c r="C3" s="258" t="s">
        <v>1202</v>
      </c>
      <c r="D3" s="259" t="s">
        <v>1203</v>
      </c>
      <c r="E3" s="480"/>
    </row>
    <row r="4" spans="1:7" ht="27.75" x14ac:dyDescent="0.55000000000000004">
      <c r="A4" s="260"/>
      <c r="B4" s="259" t="s">
        <v>1204</v>
      </c>
      <c r="C4" s="261" t="s">
        <v>1238</v>
      </c>
      <c r="D4" s="261" t="s">
        <v>1239</v>
      </c>
      <c r="E4" s="480"/>
    </row>
    <row r="5" spans="1:7" ht="21" customHeight="1" thickBot="1" x14ac:dyDescent="0.6">
      <c r="A5" s="262"/>
      <c r="B5" s="262"/>
      <c r="C5" s="263" t="s">
        <v>1205</v>
      </c>
      <c r="D5" s="262"/>
      <c r="E5" s="481"/>
    </row>
    <row r="6" spans="1:7" ht="32.25" thickTop="1" thickBot="1" x14ac:dyDescent="0.75">
      <c r="A6" s="264">
        <v>1</v>
      </c>
      <c r="B6" s="264" t="s">
        <v>1206</v>
      </c>
      <c r="C6" s="264" t="s">
        <v>1207</v>
      </c>
      <c r="D6" s="264" t="s">
        <v>1175</v>
      </c>
      <c r="E6" s="265" t="s">
        <v>1222</v>
      </c>
      <c r="F6" s="256"/>
      <c r="G6" s="281" t="s">
        <v>1175</v>
      </c>
    </row>
    <row r="7" spans="1:7" ht="31.5" thickBot="1" x14ac:dyDescent="0.75">
      <c r="A7" s="266">
        <v>2</v>
      </c>
      <c r="B7" s="266" t="s">
        <v>1206</v>
      </c>
      <c r="C7" s="266" t="s">
        <v>1207</v>
      </c>
      <c r="D7" s="267" t="s">
        <v>1176</v>
      </c>
      <c r="E7" s="268" t="s">
        <v>1209</v>
      </c>
      <c r="F7" s="278"/>
      <c r="G7" s="281" t="s">
        <v>1242</v>
      </c>
    </row>
    <row r="8" spans="1:7" ht="20.45" customHeight="1" thickBot="1" x14ac:dyDescent="0.75">
      <c r="A8" s="269">
        <v>3</v>
      </c>
      <c r="B8" s="269" t="s">
        <v>1206</v>
      </c>
      <c r="C8" s="269" t="s">
        <v>1240</v>
      </c>
      <c r="D8" s="269" t="s">
        <v>1175</v>
      </c>
      <c r="E8" s="270" t="s">
        <v>1216</v>
      </c>
      <c r="F8" s="278"/>
      <c r="G8" s="281" t="s">
        <v>1242</v>
      </c>
    </row>
    <row r="9" spans="1:7" ht="20.45" customHeight="1" thickBot="1" x14ac:dyDescent="0.75">
      <c r="A9" s="271">
        <v>4</v>
      </c>
      <c r="B9" s="271" t="s">
        <v>1206</v>
      </c>
      <c r="C9" s="271" t="s">
        <v>1240</v>
      </c>
      <c r="D9" s="272" t="s">
        <v>1176</v>
      </c>
      <c r="E9" s="273" t="s">
        <v>1221</v>
      </c>
      <c r="F9" s="279"/>
      <c r="G9" s="281" t="s">
        <v>1243</v>
      </c>
    </row>
    <row r="10" spans="1:7" ht="20.45" customHeight="1" thickBot="1" x14ac:dyDescent="0.75">
      <c r="A10" s="274">
        <v>5</v>
      </c>
      <c r="B10" s="275" t="s">
        <v>1176</v>
      </c>
      <c r="C10" s="275" t="s">
        <v>1241</v>
      </c>
      <c r="D10" s="274" t="s">
        <v>1175</v>
      </c>
      <c r="E10" s="276" t="s">
        <v>1210</v>
      </c>
      <c r="F10" s="278"/>
      <c r="G10" s="281" t="s">
        <v>1242</v>
      </c>
    </row>
    <row r="11" spans="1:7" ht="20.45" customHeight="1" thickBot="1" x14ac:dyDescent="0.75">
      <c r="A11" s="271">
        <v>6</v>
      </c>
      <c r="B11" s="272" t="s">
        <v>1176</v>
      </c>
      <c r="C11" s="272" t="s">
        <v>1241</v>
      </c>
      <c r="D11" s="272" t="s">
        <v>1211</v>
      </c>
      <c r="E11" s="273" t="s">
        <v>1219</v>
      </c>
      <c r="F11" s="279"/>
      <c r="G11" s="281" t="s">
        <v>1243</v>
      </c>
    </row>
    <row r="12" spans="1:7" ht="20.45" customHeight="1" thickBot="1" x14ac:dyDescent="0.75">
      <c r="A12" s="269">
        <v>7</v>
      </c>
      <c r="B12" s="277" t="s">
        <v>1176</v>
      </c>
      <c r="C12" s="277" t="s">
        <v>1211</v>
      </c>
      <c r="D12" s="269" t="s">
        <v>1175</v>
      </c>
      <c r="E12" s="270" t="s">
        <v>1217</v>
      </c>
      <c r="F12" s="279"/>
      <c r="G12" s="281" t="s">
        <v>1243</v>
      </c>
    </row>
    <row r="13" spans="1:7" ht="20.45" customHeight="1" x14ac:dyDescent="0.7">
      <c r="A13" s="271">
        <v>8</v>
      </c>
      <c r="B13" s="272" t="s">
        <v>1176</v>
      </c>
      <c r="C13" s="272" t="s">
        <v>1211</v>
      </c>
      <c r="D13" s="272" t="s">
        <v>1176</v>
      </c>
      <c r="E13" s="273" t="s">
        <v>1218</v>
      </c>
      <c r="F13" s="280"/>
      <c r="G13" s="281" t="s">
        <v>1244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99"/>
  <sheetViews>
    <sheetView zoomScale="90" zoomScaleNormal="90" workbookViewId="0">
      <pane xSplit="2" ySplit="4" topLeftCell="C29" activePane="bottomRight" state="frozen"/>
      <selection pane="topRight" activeCell="C1" sqref="C1"/>
      <selection pane="bottomLeft" activeCell="A4" sqref="A4"/>
      <selection pane="bottomRight" activeCell="M13" sqref="M13"/>
    </sheetView>
  </sheetViews>
  <sheetFormatPr defaultColWidth="9" defaultRowHeight="17.25" x14ac:dyDescent="0.4"/>
  <cols>
    <col min="1" max="1" width="7.25" style="140" customWidth="1"/>
    <col min="2" max="2" width="62.625" style="17" customWidth="1"/>
    <col min="3" max="3" width="18.75" style="17" customWidth="1"/>
    <col min="4" max="4" width="20" style="25" customWidth="1"/>
    <col min="5" max="5" width="18.625" style="17" customWidth="1"/>
    <col min="6" max="6" width="32.5" style="17" bestFit="1" customWidth="1"/>
    <col min="7" max="7" width="16.875" style="17" bestFit="1" customWidth="1"/>
    <col min="8" max="8" width="16.375" style="17" bestFit="1" customWidth="1"/>
    <col min="9" max="9" width="16.375" style="17" customWidth="1"/>
    <col min="10" max="10" width="13.5" style="17" customWidth="1"/>
    <col min="11" max="11" width="18.375" style="17" bestFit="1" customWidth="1"/>
    <col min="12" max="12" width="13.625" style="17" bestFit="1" customWidth="1"/>
    <col min="13" max="13" width="18.875" style="17" customWidth="1"/>
    <col min="14" max="16384" width="9" style="17"/>
  </cols>
  <sheetData>
    <row r="1" spans="1:13" s="22" customFormat="1" ht="24" x14ac:dyDescent="0.55000000000000004">
      <c r="A1" s="482" t="s">
        <v>1259</v>
      </c>
      <c r="B1" s="482"/>
      <c r="C1" s="482"/>
      <c r="D1" s="482"/>
      <c r="E1" s="482"/>
      <c r="F1" s="482"/>
      <c r="G1" s="483"/>
    </row>
    <row r="2" spans="1:13" s="22" customFormat="1" ht="24" x14ac:dyDescent="0.55000000000000004">
      <c r="A2" s="400" t="s">
        <v>1461</v>
      </c>
      <c r="B2" s="483"/>
      <c r="C2" s="483"/>
      <c r="D2" s="483"/>
      <c r="E2" s="483"/>
      <c r="F2" s="483"/>
      <c r="G2" s="483"/>
    </row>
    <row r="3" spans="1:13" s="22" customFormat="1" ht="24" x14ac:dyDescent="0.55000000000000004">
      <c r="A3" s="484" t="s">
        <v>1260</v>
      </c>
      <c r="B3" s="484"/>
      <c r="C3" s="484"/>
      <c r="D3" s="484"/>
      <c r="E3" s="484"/>
      <c r="F3" s="485"/>
      <c r="G3" s="412" t="s">
        <v>1383</v>
      </c>
      <c r="H3" s="412"/>
      <c r="I3" s="412"/>
      <c r="J3" s="412"/>
      <c r="K3" s="412"/>
      <c r="L3" s="413"/>
    </row>
    <row r="4" spans="1:13" ht="48" x14ac:dyDescent="0.4">
      <c r="A4" s="4" t="s">
        <v>664</v>
      </c>
      <c r="B4" s="18" t="s">
        <v>665</v>
      </c>
      <c r="C4" s="4" t="s">
        <v>1261</v>
      </c>
      <c r="D4" s="19" t="s">
        <v>1262</v>
      </c>
      <c r="E4" s="241" t="s">
        <v>666</v>
      </c>
      <c r="F4" s="401" t="s">
        <v>665</v>
      </c>
      <c r="G4" s="248" t="s">
        <v>636</v>
      </c>
      <c r="H4" s="252" t="s">
        <v>1230</v>
      </c>
      <c r="I4" s="252" t="s">
        <v>1234</v>
      </c>
      <c r="J4" s="252" t="s">
        <v>1223</v>
      </c>
      <c r="K4" s="252" t="s">
        <v>1224</v>
      </c>
      <c r="L4" s="253" t="s">
        <v>1235</v>
      </c>
      <c r="M4" s="240"/>
    </row>
    <row r="5" spans="1:13" ht="24" x14ac:dyDescent="0.55000000000000004">
      <c r="A5" s="81" t="s">
        <v>0</v>
      </c>
      <c r="B5" s="24" t="s">
        <v>1</v>
      </c>
      <c r="C5" s="359">
        <v>61998222.460000001</v>
      </c>
      <c r="D5" s="20">
        <f>SUMIF('1.WS-Re-Exp'!$F$3:$F$430,Planfin2562!A5,'1.WS-Re-Exp'!$C$3:$C$430)</f>
        <v>56228284.460000008</v>
      </c>
      <c r="E5" s="242">
        <f>((D5-C5)/D5)*100</f>
        <v>-10.261629098971788</v>
      </c>
      <c r="F5" s="24" t="s">
        <v>1</v>
      </c>
      <c r="G5" s="245">
        <f>VLOOKUP($A5,'HGR2560'!$B$2:$I$28,3,0)</f>
        <v>56414728.660000004</v>
      </c>
      <c r="H5" s="245">
        <f>VLOOKUP($A5,'HGR2560'!$B$2:$I$28,5,0)</f>
        <v>42503730.479999997</v>
      </c>
      <c r="I5" s="245">
        <f>VLOOKUP($A5,'HGR2560'!$B$2:$I$28,8,0)</f>
        <v>54286336.780000001</v>
      </c>
      <c r="J5" s="245">
        <f>VLOOKUP($A5,'HGR2560'!$B$2:$I$28,4,0)</f>
        <v>0</v>
      </c>
      <c r="K5" s="245">
        <f>D5-H5</f>
        <v>13724553.980000012</v>
      </c>
      <c r="L5" s="245">
        <f>D5-I5</f>
        <v>1941947.6800000072</v>
      </c>
    </row>
    <row r="6" spans="1:13" ht="24" x14ac:dyDescent="0.55000000000000004">
      <c r="A6" s="81" t="s">
        <v>2</v>
      </c>
      <c r="B6" s="24" t="s">
        <v>3</v>
      </c>
      <c r="C6" s="359">
        <v>127933.33</v>
      </c>
      <c r="D6" s="20">
        <f>SUMIF('1.WS-Re-Exp'!$F$3:$F$430,Planfin2562!A6,'1.WS-Re-Exp'!$C$3:$C$430)</f>
        <v>208000</v>
      </c>
      <c r="E6" s="242">
        <f t="shared" ref="E6:E33" si="0">((D6-C6)/D6)*100</f>
        <v>38.493591346153842</v>
      </c>
      <c r="F6" s="24" t="s">
        <v>3</v>
      </c>
      <c r="G6" s="245">
        <f>VLOOKUP($A6,'HGR2560'!$B$2:$I$28,3,0)</f>
        <v>160000</v>
      </c>
      <c r="H6" s="245">
        <f>VLOOKUP($A6,'HGR2560'!$B$2:$I$28,5,0)</f>
        <v>157929.16</v>
      </c>
      <c r="I6" s="245">
        <f>VLOOKUP($A6,'HGR2560'!$B$2:$I$28,8,0)</f>
        <v>274653.38</v>
      </c>
      <c r="J6" s="245">
        <f>VLOOKUP($A6,'HGR2560'!$B$2:$I$28,4,0)</f>
        <v>0</v>
      </c>
      <c r="K6" s="245">
        <f t="shared" ref="K6:K33" si="1">D6-H6</f>
        <v>50070.84</v>
      </c>
      <c r="L6" s="245">
        <f t="shared" ref="L6:L33" si="2">D6-I6</f>
        <v>-66653.38</v>
      </c>
    </row>
    <row r="7" spans="1:13" ht="24" x14ac:dyDescent="0.55000000000000004">
      <c r="A7" s="81" t="s">
        <v>4</v>
      </c>
      <c r="B7" s="24" t="s">
        <v>5</v>
      </c>
      <c r="C7" s="359">
        <v>33765.33</v>
      </c>
      <c r="D7" s="20">
        <f>SUMIF('1.WS-Re-Exp'!$F$3:$F$430,Planfin2562!A7,'1.WS-Re-Exp'!$C$3:$C$430)</f>
        <v>41000</v>
      </c>
      <c r="E7" s="242">
        <f t="shared" si="0"/>
        <v>17.645536585365846</v>
      </c>
      <c r="F7" s="24" t="s">
        <v>5</v>
      </c>
      <c r="G7" s="245">
        <f>VLOOKUP($A7,'HGR2560'!$B$2:$I$28,3,0)</f>
        <v>41000</v>
      </c>
      <c r="H7" s="245">
        <f>VLOOKUP($A7,'HGR2560'!$B$2:$I$28,5,0)</f>
        <v>109448.93</v>
      </c>
      <c r="I7" s="245">
        <f>VLOOKUP($A7,'HGR2560'!$B$2:$I$28,8,0)</f>
        <v>301334.14</v>
      </c>
      <c r="J7" s="245">
        <f>VLOOKUP($A7,'HGR2560'!$B$2:$I$28,4,0)</f>
        <v>0</v>
      </c>
      <c r="K7" s="245">
        <f t="shared" si="1"/>
        <v>-68448.929999999993</v>
      </c>
      <c r="L7" s="245">
        <f t="shared" si="2"/>
        <v>-260334.14</v>
      </c>
    </row>
    <row r="8" spans="1:13" ht="24" x14ac:dyDescent="0.55000000000000004">
      <c r="A8" s="81" t="s">
        <v>942</v>
      </c>
      <c r="B8" s="24" t="s">
        <v>702</v>
      </c>
      <c r="C8" s="359">
        <v>499538.73</v>
      </c>
      <c r="D8" s="20">
        <f>SUMIF('1.WS-Re-Exp'!$F$3:$F$430,Planfin2562!A8,'1.WS-Re-Exp'!$C$3:$C$430)</f>
        <v>505500</v>
      </c>
      <c r="E8" s="242">
        <f t="shared" si="0"/>
        <v>1.179281899109796</v>
      </c>
      <c r="F8" s="24" t="s">
        <v>702</v>
      </c>
      <c r="G8" s="245">
        <f>VLOOKUP($A8,'HGR2560'!$B$2:$I$28,3,0)</f>
        <v>533000</v>
      </c>
      <c r="H8" s="245">
        <f>VLOOKUP($A8,'HGR2560'!$B$2:$I$28,5,0)</f>
        <v>0</v>
      </c>
      <c r="I8" s="245">
        <f>VLOOKUP($A8,'HGR2560'!$B$2:$I$28,8,0)</f>
        <v>0</v>
      </c>
      <c r="J8" s="245">
        <f>VLOOKUP($A8,'HGR2560'!$B$2:$I$28,4,0)</f>
        <v>0</v>
      </c>
      <c r="K8" s="245">
        <f t="shared" si="1"/>
        <v>505500</v>
      </c>
      <c r="L8" s="245">
        <f t="shared" si="2"/>
        <v>505500</v>
      </c>
    </row>
    <row r="9" spans="1:13" ht="24" x14ac:dyDescent="0.55000000000000004">
      <c r="A9" s="81" t="s">
        <v>6</v>
      </c>
      <c r="B9" s="24" t="s">
        <v>7</v>
      </c>
      <c r="C9" s="359">
        <v>2508726.25</v>
      </c>
      <c r="D9" s="20">
        <f>SUMIF('1.WS-Re-Exp'!$F$3:$F$430,Planfin2562!A9,'1.WS-Re-Exp'!$C$3:$C$430)</f>
        <v>2896000</v>
      </c>
      <c r="E9" s="242">
        <f t="shared" si="0"/>
        <v>13.372712361878452</v>
      </c>
      <c r="F9" s="24" t="s">
        <v>7</v>
      </c>
      <c r="G9" s="245">
        <f>VLOOKUP($A9,'HGR2560'!$B$2:$I$28,3,0)</f>
        <v>2896000</v>
      </c>
      <c r="H9" s="245">
        <f>VLOOKUP($A9,'HGR2560'!$B$2:$I$28,5,0)</f>
        <v>6003172.1600000001</v>
      </c>
      <c r="I9" s="245">
        <f>VLOOKUP($A9,'HGR2560'!$B$2:$I$28,8,0)</f>
        <v>10858442.67</v>
      </c>
      <c r="J9" s="245">
        <f>VLOOKUP($A9,'HGR2560'!$B$2:$I$28,4,0)</f>
        <v>0</v>
      </c>
      <c r="K9" s="245">
        <f t="shared" si="1"/>
        <v>-3107172.16</v>
      </c>
      <c r="L9" s="245">
        <f t="shared" si="2"/>
        <v>-7962442.6699999999</v>
      </c>
    </row>
    <row r="10" spans="1:13" ht="24" x14ac:dyDescent="0.55000000000000004">
      <c r="A10" s="81" t="s">
        <v>8</v>
      </c>
      <c r="B10" s="24" t="s">
        <v>9</v>
      </c>
      <c r="C10" s="359">
        <v>1084754.42</v>
      </c>
      <c r="D10" s="20">
        <f>SUMIF('1.WS-Re-Exp'!$F$3:$F$430,Planfin2562!A10,'1.WS-Re-Exp'!$C$3:$C$430)</f>
        <v>1636000</v>
      </c>
      <c r="E10" s="242">
        <f t="shared" si="0"/>
        <v>33.694717603911982</v>
      </c>
      <c r="F10" s="24" t="s">
        <v>9</v>
      </c>
      <c r="G10" s="245">
        <f>VLOOKUP($A10,'HGR2560'!$B$2:$I$28,3,0)</f>
        <v>1344000</v>
      </c>
      <c r="H10" s="245">
        <f>VLOOKUP($A10,'HGR2560'!$B$2:$I$28,5,0)</f>
        <v>1507791.8</v>
      </c>
      <c r="I10" s="245">
        <f>VLOOKUP($A10,'HGR2560'!$B$2:$I$28,8,0)</f>
        <v>2836649.09</v>
      </c>
      <c r="J10" s="245">
        <f>VLOOKUP($A10,'HGR2560'!$B$2:$I$28,4,0)</f>
        <v>0</v>
      </c>
      <c r="K10" s="245">
        <f t="shared" si="1"/>
        <v>128208.19999999995</v>
      </c>
      <c r="L10" s="245">
        <f t="shared" si="2"/>
        <v>-1200649.0899999999</v>
      </c>
    </row>
    <row r="11" spans="1:13" ht="24" x14ac:dyDescent="0.55000000000000004">
      <c r="A11" s="81" t="s">
        <v>10</v>
      </c>
      <c r="B11" s="24" t="s">
        <v>11</v>
      </c>
      <c r="C11" s="359">
        <v>1286558.58</v>
      </c>
      <c r="D11" s="20">
        <f>SUMIF('1.WS-Re-Exp'!$F$3:$F$430,Planfin2562!A11,'1.WS-Re-Exp'!$C$3:$C$430)</f>
        <v>1286000</v>
      </c>
      <c r="E11" s="242">
        <f t="shared" si="0"/>
        <v>-4.3435458786942036E-2</v>
      </c>
      <c r="F11" s="24" t="s">
        <v>11</v>
      </c>
      <c r="G11" s="245">
        <f>VLOOKUP($A11,'HGR2560'!$B$2:$I$28,3,0)</f>
        <v>1870000</v>
      </c>
      <c r="H11" s="245">
        <f>VLOOKUP($A11,'HGR2560'!$B$2:$I$28,5,0)</f>
        <v>496858.12</v>
      </c>
      <c r="I11" s="245">
        <f>VLOOKUP($A11,'HGR2560'!$B$2:$I$28,8,0)</f>
        <v>1537015.77</v>
      </c>
      <c r="J11" s="245">
        <f>VLOOKUP($A11,'HGR2560'!$B$2:$I$28,4,0)</f>
        <v>0</v>
      </c>
      <c r="K11" s="245">
        <f t="shared" si="1"/>
        <v>789141.88</v>
      </c>
      <c r="L11" s="245">
        <f t="shared" si="2"/>
        <v>-251015.77000000002</v>
      </c>
    </row>
    <row r="12" spans="1:13" ht="24" x14ac:dyDescent="0.55000000000000004">
      <c r="A12" s="81" t="s">
        <v>12</v>
      </c>
      <c r="B12" s="24" t="s">
        <v>13</v>
      </c>
      <c r="C12" s="359">
        <v>3709669.92</v>
      </c>
      <c r="D12" s="20">
        <f>SUMIF('1.WS-Re-Exp'!$F$3:$F$430,Planfin2562!A12,'1.WS-Re-Exp'!$C$3:$C$430)</f>
        <v>3533000</v>
      </c>
      <c r="E12" s="242">
        <f t="shared" si="0"/>
        <v>-5.0005638267761086</v>
      </c>
      <c r="F12" s="24" t="s">
        <v>13</v>
      </c>
      <c r="G12" s="245">
        <f>VLOOKUP($A12,'HGR2560'!$B$2:$I$28,3,0)</f>
        <v>3251000</v>
      </c>
      <c r="H12" s="245">
        <f>VLOOKUP($A12,'HGR2560'!$B$2:$I$28,5,0)</f>
        <v>5345473.12</v>
      </c>
      <c r="I12" s="245">
        <f>VLOOKUP($A12,'HGR2560'!$B$2:$I$28,8,0)</f>
        <v>10036243.789999999</v>
      </c>
      <c r="J12" s="245">
        <f>VLOOKUP($A12,'HGR2560'!$B$2:$I$28,4,0)</f>
        <v>0</v>
      </c>
      <c r="K12" s="245">
        <f t="shared" si="1"/>
        <v>-1812473.12</v>
      </c>
      <c r="L12" s="245">
        <f t="shared" si="2"/>
        <v>-6503243.7899999991</v>
      </c>
    </row>
    <row r="13" spans="1:13" ht="24" x14ac:dyDescent="0.55000000000000004">
      <c r="A13" s="81" t="s">
        <v>14</v>
      </c>
      <c r="B13" s="24" t="s">
        <v>15</v>
      </c>
      <c r="C13" s="359">
        <v>22207354.41</v>
      </c>
      <c r="D13" s="20">
        <f>SUMIF('1.WS-Re-Exp'!$F$3:$F$430,Planfin2562!A13,'1.WS-Re-Exp'!$C$3:$C$430)</f>
        <v>28300000</v>
      </c>
      <c r="E13" s="242">
        <f t="shared" si="0"/>
        <v>21.528783003533569</v>
      </c>
      <c r="F13" s="24" t="s">
        <v>15</v>
      </c>
      <c r="G13" s="245">
        <f>VLOOKUP($A13,'HGR2560'!$B$2:$I$28,3,0)</f>
        <v>25761043.699999999</v>
      </c>
      <c r="H13" s="245">
        <f>VLOOKUP($A13,'HGR2560'!$B$2:$I$28,5,0)</f>
        <v>32336197.93</v>
      </c>
      <c r="I13" s="245">
        <f>VLOOKUP($A13,'HGR2560'!$B$2:$I$28,8,0)</f>
        <v>41607349.939999998</v>
      </c>
      <c r="J13" s="245">
        <f>VLOOKUP($A13,'HGR2560'!$B$2:$I$28,4,0)</f>
        <v>0</v>
      </c>
      <c r="K13" s="245">
        <f t="shared" si="1"/>
        <v>-4036197.9299999997</v>
      </c>
      <c r="L13" s="245">
        <f t="shared" si="2"/>
        <v>-13307349.939999998</v>
      </c>
    </row>
    <row r="14" spans="1:13" ht="24" x14ac:dyDescent="0.55000000000000004">
      <c r="A14" s="81" t="s">
        <v>16</v>
      </c>
      <c r="B14" s="24" t="s">
        <v>17</v>
      </c>
      <c r="C14" s="359">
        <v>6651390.79</v>
      </c>
      <c r="D14" s="20">
        <f>SUMIF('1.WS-Re-Exp'!$F$3:$F$430,Planfin2562!A14,'1.WS-Re-Exp'!$C$3:$C$430)</f>
        <v>6634200</v>
      </c>
      <c r="E14" s="242">
        <f t="shared" si="0"/>
        <v>-0.25912378282234538</v>
      </c>
      <c r="F14" s="24" t="s">
        <v>17</v>
      </c>
      <c r="G14" s="245">
        <f>VLOOKUP($A14,'HGR2560'!$B$2:$I$28,3,0)</f>
        <v>5093036.57</v>
      </c>
      <c r="H14" s="245">
        <f>VLOOKUP($A14,'HGR2560'!$B$2:$I$28,5,0)</f>
        <v>8010292.0099999998</v>
      </c>
      <c r="I14" s="245">
        <f>VLOOKUP($A14,'HGR2560'!$B$2:$I$28,8,0)</f>
        <v>12454728.52</v>
      </c>
      <c r="J14" s="245">
        <f>VLOOKUP($A14,'HGR2560'!$B$2:$I$28,4,0)</f>
        <v>0</v>
      </c>
      <c r="K14" s="245">
        <f t="shared" si="1"/>
        <v>-1376092.0099999998</v>
      </c>
      <c r="L14" s="245">
        <f t="shared" si="2"/>
        <v>-5820528.5199999996</v>
      </c>
    </row>
    <row r="15" spans="1:13" ht="24" x14ac:dyDescent="0.55000000000000004">
      <c r="A15" s="322" t="s">
        <v>1379</v>
      </c>
      <c r="B15" s="317" t="s">
        <v>1392</v>
      </c>
      <c r="C15" s="321"/>
      <c r="D15" s="319">
        <f>SUMIF('1.WS-Re-Exp'!$F$3:$F$430,Planfin2562!A15,'1.WS-Re-Exp'!$C$3:$C$430)</f>
        <v>0</v>
      </c>
      <c r="E15" s="320" t="e">
        <f t="shared" si="0"/>
        <v>#DIV/0!</v>
      </c>
      <c r="F15" s="317" t="s">
        <v>1392</v>
      </c>
      <c r="G15" s="245"/>
      <c r="H15" s="245"/>
      <c r="I15" s="245"/>
      <c r="J15" s="245"/>
      <c r="K15" s="245"/>
      <c r="L15" s="245"/>
    </row>
    <row r="16" spans="1:13" ht="24" x14ac:dyDescent="0.55000000000000004">
      <c r="A16" s="322" t="s">
        <v>18</v>
      </c>
      <c r="B16" s="317" t="s">
        <v>661</v>
      </c>
      <c r="C16" s="360">
        <v>3368616.93</v>
      </c>
      <c r="D16" s="319">
        <f>SUMIF('1.WS-Re-Exp'!$F$3:$F$430,Planfin2562!A16,'1.WS-Re-Exp'!$C$3:$C$430)</f>
        <v>3742744.84</v>
      </c>
      <c r="E16" s="320">
        <f t="shared" si="0"/>
        <v>9.9960837832589124</v>
      </c>
      <c r="F16" s="317" t="s">
        <v>661</v>
      </c>
      <c r="G16" s="245">
        <f>VLOOKUP($A16,'HGR2560'!$B$2:$I$28,3,0)</f>
        <v>2942744.85</v>
      </c>
      <c r="H16" s="245">
        <f>VLOOKUP($A16,'HGR2560'!$B$2:$I$28,5,0)</f>
        <v>4059473.78</v>
      </c>
      <c r="I16" s="245">
        <f>VLOOKUP($A16,'HGR2560'!$B$2:$I$28,8,0)</f>
        <v>8765260.4299999997</v>
      </c>
      <c r="J16" s="245">
        <f>VLOOKUP($A16,'HGR2560'!$B$2:$I$28,4,0)</f>
        <v>0</v>
      </c>
      <c r="K16" s="245">
        <f t="shared" si="1"/>
        <v>-316728.93999999994</v>
      </c>
      <c r="L16" s="245">
        <f t="shared" si="2"/>
        <v>-5022515.59</v>
      </c>
    </row>
    <row r="17" spans="1:12" ht="27.75" x14ac:dyDescent="0.65">
      <c r="A17" s="142" t="s">
        <v>667</v>
      </c>
      <c r="B17" s="143" t="s">
        <v>647</v>
      </c>
      <c r="C17" s="144">
        <f>SUM(C5:C16)</f>
        <v>103476531.15000001</v>
      </c>
      <c r="D17" s="144">
        <f>SUM(D5:D16)</f>
        <v>105010729.30000001</v>
      </c>
      <c r="E17" s="243">
        <f t="shared" si="0"/>
        <v>1.4609918055297286</v>
      </c>
      <c r="F17" s="143" t="s">
        <v>647</v>
      </c>
      <c r="G17" s="246">
        <f>VLOOKUP($A17,'HGR2560'!$B$2:$I$28,3,0)</f>
        <v>100306553.78</v>
      </c>
      <c r="H17" s="246">
        <f>VLOOKUP($A17,'HGR2560'!$B$2:$I$28,5,0)</f>
        <v>101348915.13</v>
      </c>
      <c r="I17" s="246">
        <f>VLOOKUP($A17,'HGR2560'!$B$2:$I$28,8,0)</f>
        <v>125540417.87</v>
      </c>
      <c r="J17" s="246">
        <f>VLOOKUP($A17,'HGR2560'!$B$2:$I$28,4,0)</f>
        <v>0</v>
      </c>
      <c r="K17" s="245">
        <f t="shared" si="1"/>
        <v>3661814.1700000167</v>
      </c>
      <c r="L17" s="245">
        <f t="shared" si="2"/>
        <v>-20529688.569999993</v>
      </c>
    </row>
    <row r="18" spans="1:12" ht="27.75" x14ac:dyDescent="0.65">
      <c r="A18" s="139" t="s">
        <v>19</v>
      </c>
      <c r="B18" s="24" t="s">
        <v>20</v>
      </c>
      <c r="C18" s="361">
        <v>9261102.8499999996</v>
      </c>
      <c r="D18" s="20">
        <f>SUMIF('1.WS-Re-Exp'!$F$3:$F$430,Planfin2562!A18,'1.WS-Re-Exp'!$C$3:$C$430)</f>
        <v>9700000</v>
      </c>
      <c r="E18" s="242">
        <f t="shared" si="0"/>
        <v>4.5247128865979418</v>
      </c>
      <c r="F18" s="24" t="s">
        <v>20</v>
      </c>
      <c r="G18" s="245">
        <f>VLOOKUP($A18,'HGR2560'!$B$2:$I$28,3,0)</f>
        <v>9700000</v>
      </c>
      <c r="H18" s="245">
        <f>VLOOKUP($A18,'HGR2560'!$B$2:$I$28,5,0)</f>
        <v>8599313.6799999997</v>
      </c>
      <c r="I18" s="245">
        <f>VLOOKUP($A18,'HGR2560'!$B$2:$I$28,8,0)</f>
        <v>11734081.890000001</v>
      </c>
      <c r="J18" s="245">
        <f>VLOOKUP($A18,'HGR2560'!$B$2:$I$28,4,0)</f>
        <v>0</v>
      </c>
      <c r="K18" s="245">
        <f t="shared" si="1"/>
        <v>1100686.3200000003</v>
      </c>
      <c r="L18" s="245">
        <f t="shared" si="2"/>
        <v>-2034081.8900000006</v>
      </c>
    </row>
    <row r="19" spans="1:12" ht="27.75" x14ac:dyDescent="0.65">
      <c r="A19" s="139" t="s">
        <v>21</v>
      </c>
      <c r="B19" s="24" t="s">
        <v>22</v>
      </c>
      <c r="C19" s="359">
        <v>2079328.51</v>
      </c>
      <c r="D19" s="20">
        <f>SUMIF('1.WS-Re-Exp'!$F$3:$F$430,Planfin2562!A19,'1.WS-Re-Exp'!$C$3:$C$430)</f>
        <v>2200000</v>
      </c>
      <c r="E19" s="242">
        <f t="shared" si="0"/>
        <v>5.4850677272727273</v>
      </c>
      <c r="F19" s="24" t="s">
        <v>22</v>
      </c>
      <c r="G19" s="245">
        <f>VLOOKUP($A19,'HGR2560'!$B$2:$I$28,3,0)</f>
        <v>2200000</v>
      </c>
      <c r="H19" s="245">
        <f>VLOOKUP($A19,'HGR2560'!$B$2:$I$28,5,0)</f>
        <v>2543495.2599999998</v>
      </c>
      <c r="I19" s="245">
        <f>VLOOKUP($A19,'HGR2560'!$B$2:$I$28,8,0)</f>
        <v>3747990.27</v>
      </c>
      <c r="J19" s="245">
        <f>VLOOKUP($A19,'HGR2560'!$B$2:$I$28,4,0)</f>
        <v>0</v>
      </c>
      <c r="K19" s="245">
        <f t="shared" si="1"/>
        <v>-343495.25999999978</v>
      </c>
      <c r="L19" s="245">
        <f t="shared" si="2"/>
        <v>-1547990.27</v>
      </c>
    </row>
    <row r="20" spans="1:12" ht="27.75" x14ac:dyDescent="0.65">
      <c r="A20" s="139" t="s">
        <v>703</v>
      </c>
      <c r="B20" s="24" t="s">
        <v>704</v>
      </c>
      <c r="C20" s="359">
        <v>606549.31999999995</v>
      </c>
      <c r="D20" s="20">
        <f>SUMIF('1.WS-Re-Exp'!$F$3:$F$430,Planfin2562!A20,'1.WS-Re-Exp'!$C$3:$C$430)</f>
        <v>600000</v>
      </c>
      <c r="E20" s="242">
        <f t="shared" si="0"/>
        <v>-1.0915533333333247</v>
      </c>
      <c r="F20" s="24" t="s">
        <v>704</v>
      </c>
      <c r="G20" s="245">
        <f>VLOOKUP($A20,'HGR2560'!$B$2:$I$28,3,0)</f>
        <v>600000</v>
      </c>
      <c r="H20" s="245">
        <f>VLOOKUP($A20,'HGR2560'!$B$2:$I$28,5,0)</f>
        <v>482822.43</v>
      </c>
      <c r="I20" s="245">
        <f>VLOOKUP($A20,'HGR2560'!$B$2:$I$28,8,0)</f>
        <v>761051.31</v>
      </c>
      <c r="J20" s="245">
        <f>VLOOKUP($A20,'HGR2560'!$B$2:$I$28,4,0)</f>
        <v>0</v>
      </c>
      <c r="K20" s="245">
        <f t="shared" si="1"/>
        <v>117177.57</v>
      </c>
      <c r="L20" s="245">
        <f t="shared" si="2"/>
        <v>-161051.31000000006</v>
      </c>
    </row>
    <row r="21" spans="1:12" ht="27.75" x14ac:dyDescent="0.65">
      <c r="A21" s="139" t="s">
        <v>23</v>
      </c>
      <c r="B21" s="24" t="s">
        <v>24</v>
      </c>
      <c r="C21" s="359">
        <v>2507905.7200000002</v>
      </c>
      <c r="D21" s="20">
        <f>SUMIF('1.WS-Re-Exp'!$F$3:$F$430,Planfin2562!A21,'1.WS-Re-Exp'!$C$3:$C$430)</f>
        <v>2950000</v>
      </c>
      <c r="E21" s="242">
        <f t="shared" si="0"/>
        <v>14.986246779661011</v>
      </c>
      <c r="F21" s="24" t="s">
        <v>24</v>
      </c>
      <c r="G21" s="245">
        <f>VLOOKUP($A21,'HGR2560'!$B$2:$I$28,3,0)</f>
        <v>2263000</v>
      </c>
      <c r="H21" s="245">
        <f>VLOOKUP($A21,'HGR2560'!$B$2:$I$28,5,0)</f>
        <v>3102348.77</v>
      </c>
      <c r="I21" s="245">
        <f>VLOOKUP($A21,'HGR2560'!$B$2:$I$28,8,0)</f>
        <v>4330935.62</v>
      </c>
      <c r="J21" s="245">
        <f>VLOOKUP($A21,'HGR2560'!$B$2:$I$28,4,0)</f>
        <v>0</v>
      </c>
      <c r="K21" s="245">
        <f t="shared" si="1"/>
        <v>-152348.77000000002</v>
      </c>
      <c r="L21" s="245">
        <f t="shared" si="2"/>
        <v>-1380935.62</v>
      </c>
    </row>
    <row r="22" spans="1:12" ht="27.75" x14ac:dyDescent="0.65">
      <c r="A22" s="139" t="s">
        <v>25</v>
      </c>
      <c r="B22" s="24" t="s">
        <v>26</v>
      </c>
      <c r="C22" s="359">
        <v>22207354.41</v>
      </c>
      <c r="D22" s="20">
        <f>SUMIF('1.WS-Re-Exp'!$F$3:$F$430,Planfin2562!A22,'1.WS-Re-Exp'!$C$3:$C$430)</f>
        <v>27822000</v>
      </c>
      <c r="E22" s="242">
        <f t="shared" si="0"/>
        <v>20.180596614190208</v>
      </c>
      <c r="F22" s="24" t="s">
        <v>26</v>
      </c>
      <c r="G22" s="245">
        <f>VLOOKUP($A22,'HGR2560'!$B$2:$I$28,3,0)</f>
        <v>25722763.440000001</v>
      </c>
      <c r="H22" s="245">
        <f>VLOOKUP($A22,'HGR2560'!$B$2:$I$28,5,0)</f>
        <v>32313201.23</v>
      </c>
      <c r="I22" s="245">
        <f>VLOOKUP($A22,'HGR2560'!$B$2:$I$28,8,0)</f>
        <v>41340128.189999998</v>
      </c>
      <c r="J22" s="245">
        <f>VLOOKUP($A22,'HGR2560'!$B$2:$I$28,4,0)</f>
        <v>0</v>
      </c>
      <c r="K22" s="245">
        <f t="shared" si="1"/>
        <v>-4491201.2300000004</v>
      </c>
      <c r="L22" s="245">
        <f t="shared" si="2"/>
        <v>-13518128.189999998</v>
      </c>
    </row>
    <row r="23" spans="1:12" ht="27.75" x14ac:dyDescent="0.65">
      <c r="A23" s="139" t="s">
        <v>27</v>
      </c>
      <c r="B23" s="33" t="s">
        <v>695</v>
      </c>
      <c r="C23" s="359">
        <v>9998064.8100000005</v>
      </c>
      <c r="D23" s="20">
        <f>SUMIF('1.WS-Re-Exp'!$F$3:$F$430,Planfin2562!A23,'1.WS-Re-Exp'!$C$3:$C$430)</f>
        <v>10096000</v>
      </c>
      <c r="E23" s="242">
        <f t="shared" si="0"/>
        <v>0.97003952060221355</v>
      </c>
      <c r="F23" s="33" t="s">
        <v>695</v>
      </c>
      <c r="G23" s="245">
        <f>VLOOKUP($A23,'HGR2560'!$B$2:$I$28,3,0)</f>
        <v>9793642.0800000001</v>
      </c>
      <c r="H23" s="245">
        <f>VLOOKUP($A23,'HGR2560'!$B$2:$I$28,5,0)</f>
        <v>8910388.5</v>
      </c>
      <c r="I23" s="245">
        <f>VLOOKUP($A23,'HGR2560'!$B$2:$I$28,8,0)</f>
        <v>11676293.07</v>
      </c>
      <c r="J23" s="245">
        <f>VLOOKUP($A23,'HGR2560'!$B$2:$I$28,4,0)</f>
        <v>0</v>
      </c>
      <c r="K23" s="245">
        <f t="shared" si="1"/>
        <v>1185611.5</v>
      </c>
      <c r="L23" s="245">
        <f t="shared" si="2"/>
        <v>-1580293.0700000003</v>
      </c>
    </row>
    <row r="24" spans="1:12" ht="27.75" x14ac:dyDescent="0.65">
      <c r="A24" s="139" t="s">
        <v>29</v>
      </c>
      <c r="B24" s="24" t="s">
        <v>30</v>
      </c>
      <c r="C24" s="359">
        <v>14731574.18</v>
      </c>
      <c r="D24" s="20">
        <f>SUMIF('1.WS-Re-Exp'!$F$3:$F$430,Planfin2562!A24,'1.WS-Re-Exp'!$C$3:$C$430)</f>
        <v>16616800</v>
      </c>
      <c r="E24" s="242">
        <f t="shared" si="0"/>
        <v>11.345300057772858</v>
      </c>
      <c r="F24" s="24" t="s">
        <v>30</v>
      </c>
      <c r="G24" s="245">
        <f>VLOOKUP($A24,'HGR2560'!$B$2:$I$28,3,0)</f>
        <v>16596800</v>
      </c>
      <c r="H24" s="245">
        <f>VLOOKUP($A24,'HGR2560'!$B$2:$I$28,5,0)</f>
        <v>15491408.779999999</v>
      </c>
      <c r="I24" s="245">
        <f>VLOOKUP($A24,'HGR2560'!$B$2:$I$28,8,0)</f>
        <v>20294236.010000002</v>
      </c>
      <c r="J24" s="245">
        <f>VLOOKUP($A24,'HGR2560'!$B$2:$I$28,4,0)</f>
        <v>0</v>
      </c>
      <c r="K24" s="245">
        <f t="shared" si="1"/>
        <v>1125391.2200000007</v>
      </c>
      <c r="L24" s="245">
        <f t="shared" si="2"/>
        <v>-3677436.0100000016</v>
      </c>
    </row>
    <row r="25" spans="1:12" ht="27.75" x14ac:dyDescent="0.65">
      <c r="A25" s="139" t="s">
        <v>31</v>
      </c>
      <c r="B25" s="24" t="s">
        <v>32</v>
      </c>
      <c r="C25" s="362">
        <v>2236545.15</v>
      </c>
      <c r="D25" s="20">
        <f>SUMIF('1.WS-Re-Exp'!$F$3:$F$430,Planfin2562!A25,'1.WS-Re-Exp'!$C$3:$C$430)</f>
        <v>2293500</v>
      </c>
      <c r="E25" s="242">
        <f t="shared" si="0"/>
        <v>2.4833158927403574</v>
      </c>
      <c r="F25" s="24" t="s">
        <v>32</v>
      </c>
      <c r="G25" s="245">
        <f>VLOOKUP($A25,'HGR2560'!$B$2:$I$28,3,0)</f>
        <v>2420000</v>
      </c>
      <c r="H25" s="245">
        <f>VLOOKUP($A25,'HGR2560'!$B$2:$I$28,5,0)</f>
        <v>2235706.5699999998</v>
      </c>
      <c r="I25" s="245">
        <f>VLOOKUP($A25,'HGR2560'!$B$2:$I$28,8,0)</f>
        <v>2977280.91</v>
      </c>
      <c r="J25" s="245">
        <f>VLOOKUP($A25,'HGR2560'!$B$2:$I$28,4,0)</f>
        <v>0</v>
      </c>
      <c r="K25" s="245">
        <f t="shared" si="1"/>
        <v>57793.430000000168</v>
      </c>
      <c r="L25" s="245">
        <f t="shared" si="2"/>
        <v>-683780.91000000015</v>
      </c>
    </row>
    <row r="26" spans="1:12" ht="27.75" x14ac:dyDescent="0.65">
      <c r="A26" s="139" t="s">
        <v>33</v>
      </c>
      <c r="B26" s="24" t="s">
        <v>34</v>
      </c>
      <c r="C26" s="362">
        <v>6346528.5499999998</v>
      </c>
      <c r="D26" s="20">
        <f>SUMIF('1.WS-Re-Exp'!$F$3:$F$430,Planfin2562!A26,'1.WS-Re-Exp'!$C$3:$C$430)</f>
        <v>5366300</v>
      </c>
      <c r="E26" s="242">
        <f t="shared" si="0"/>
        <v>-18.266376274155373</v>
      </c>
      <c r="F26" s="24" t="s">
        <v>34</v>
      </c>
      <c r="G26" s="245">
        <f>VLOOKUP($A26,'HGR2560'!$B$2:$I$28,3,0)</f>
        <v>5714300</v>
      </c>
      <c r="H26" s="245">
        <f>VLOOKUP($A26,'HGR2560'!$B$2:$I$28,5,0)</f>
        <v>4462614.59</v>
      </c>
      <c r="I26" s="245">
        <f>VLOOKUP($A26,'HGR2560'!$B$2:$I$28,8,0)</f>
        <v>7709438.3300000001</v>
      </c>
      <c r="J26" s="245">
        <f>VLOOKUP($A26,'HGR2560'!$B$2:$I$28,4,0)</f>
        <v>0</v>
      </c>
      <c r="K26" s="245">
        <f t="shared" si="1"/>
        <v>903685.41000000015</v>
      </c>
      <c r="L26" s="245">
        <f t="shared" si="2"/>
        <v>-2343138.33</v>
      </c>
    </row>
    <row r="27" spans="1:12" ht="27.75" x14ac:dyDescent="0.65">
      <c r="A27" s="139" t="s">
        <v>35</v>
      </c>
      <c r="B27" s="24" t="s">
        <v>36</v>
      </c>
      <c r="C27" s="359">
        <v>2476646.1800000002</v>
      </c>
      <c r="D27" s="20">
        <f>SUMIF('1.WS-Re-Exp'!$F$3:$F$430,Planfin2562!A27,'1.WS-Re-Exp'!$C$3:$C$430)</f>
        <v>3309000</v>
      </c>
      <c r="E27" s="242">
        <f t="shared" si="0"/>
        <v>25.154240556059225</v>
      </c>
      <c r="F27" s="24" t="s">
        <v>36</v>
      </c>
      <c r="G27" s="245">
        <f>VLOOKUP($A27,'HGR2560'!$B$2:$I$28,3,0)</f>
        <v>3509000</v>
      </c>
      <c r="H27" s="245">
        <f>VLOOKUP($A27,'HGR2560'!$B$2:$I$28,5,0)</f>
        <v>2250681.17</v>
      </c>
      <c r="I27" s="245">
        <f>VLOOKUP($A27,'HGR2560'!$B$2:$I$28,8,0)</f>
        <v>2842694.46</v>
      </c>
      <c r="J27" s="245">
        <f>VLOOKUP($A27,'HGR2560'!$B$2:$I$28,4,0)</f>
        <v>0</v>
      </c>
      <c r="K27" s="245">
        <f t="shared" si="1"/>
        <v>1058318.83</v>
      </c>
      <c r="L27" s="245">
        <f t="shared" si="2"/>
        <v>466305.54000000004</v>
      </c>
    </row>
    <row r="28" spans="1:12" ht="27.75" x14ac:dyDescent="0.65">
      <c r="A28" s="139" t="s">
        <v>37</v>
      </c>
      <c r="B28" s="24" t="s">
        <v>38</v>
      </c>
      <c r="C28" s="359">
        <v>2416057.3199999998</v>
      </c>
      <c r="D28" s="20">
        <f>SUMIF('1.WS-Re-Exp'!$F$3:$F$430,Planfin2562!A28,'1.WS-Re-Exp'!$C$3:$C$430)</f>
        <v>1726000</v>
      </c>
      <c r="E28" s="242">
        <f t="shared" si="0"/>
        <v>-39.980146002317483</v>
      </c>
      <c r="F28" s="24" t="s">
        <v>38</v>
      </c>
      <c r="G28" s="245">
        <f>VLOOKUP($A28,'HGR2560'!$B$2:$I$28,3,0)</f>
        <v>2574000</v>
      </c>
      <c r="H28" s="245">
        <f>VLOOKUP($A28,'HGR2560'!$B$2:$I$28,5,0)</f>
        <v>3363210.27</v>
      </c>
      <c r="I28" s="245">
        <f>VLOOKUP($A28,'HGR2560'!$B$2:$I$28,8,0)</f>
        <v>4914873.4400000004</v>
      </c>
      <c r="J28" s="245">
        <f>VLOOKUP($A28,'HGR2560'!$B$2:$I$28,4,0)</f>
        <v>0</v>
      </c>
      <c r="K28" s="245">
        <f t="shared" si="1"/>
        <v>-1637210.27</v>
      </c>
      <c r="L28" s="245">
        <f t="shared" si="2"/>
        <v>-3188873.4400000004</v>
      </c>
    </row>
    <row r="29" spans="1:12" ht="27.75" x14ac:dyDescent="0.65">
      <c r="A29" s="316" t="s">
        <v>39</v>
      </c>
      <c r="B29" s="317" t="s">
        <v>40</v>
      </c>
      <c r="C29" s="360">
        <v>6136638.2199999997</v>
      </c>
      <c r="D29" s="319">
        <f>SUMIF('1.WS-Re-Exp'!$F$3:$F$430,Planfin2562!A29,'1.WS-Re-Exp'!$C$3:$C$430)</f>
        <v>6925531.6099999994</v>
      </c>
      <c r="E29" s="320">
        <f t="shared" si="0"/>
        <v>11.391087853254341</v>
      </c>
      <c r="F29" s="317" t="s">
        <v>40</v>
      </c>
      <c r="G29" s="245">
        <f>VLOOKUP($A29,'HGR2560'!$B$2:$I$28,3,0)</f>
        <v>7324511.6939999992</v>
      </c>
      <c r="H29" s="245">
        <f>VLOOKUP($A29,'HGR2560'!$B$2:$I$28,5,0)</f>
        <v>5828834.04</v>
      </c>
      <c r="I29" s="245">
        <f>VLOOKUP($A29,'HGR2560'!$B$2:$I$28,8,0)</f>
        <v>8225171.7599999998</v>
      </c>
      <c r="J29" s="245">
        <f>VLOOKUP($A29,'HGR2560'!$B$2:$I$28,4,0)</f>
        <v>0</v>
      </c>
      <c r="K29" s="245">
        <f t="shared" si="1"/>
        <v>1096697.5699999994</v>
      </c>
      <c r="L29" s="245">
        <f t="shared" si="2"/>
        <v>-1299640.1500000004</v>
      </c>
    </row>
    <row r="30" spans="1:12" ht="27.75" x14ac:dyDescent="0.65">
      <c r="A30" s="139" t="s">
        <v>705</v>
      </c>
      <c r="B30" s="24" t="s">
        <v>706</v>
      </c>
      <c r="C30" s="359">
        <v>192525.29</v>
      </c>
      <c r="D30" s="20">
        <f>SUMIF('1.WS-Re-Exp'!$F$3:$F$430,Planfin2562!A30,'1.WS-Re-Exp'!$C$3:$C$430)</f>
        <v>210000</v>
      </c>
      <c r="E30" s="242">
        <f t="shared" si="0"/>
        <v>8.3212904761904731</v>
      </c>
      <c r="F30" s="24" t="s">
        <v>706</v>
      </c>
      <c r="G30" s="245">
        <f>VLOOKUP($A30,'HGR2560'!$B$2:$I$28,3,0)</f>
        <v>221038.02000000002</v>
      </c>
      <c r="H30" s="245">
        <f>VLOOKUP($A30,'HGR2560'!$B$2:$I$28,5,0)</f>
        <v>495692.42</v>
      </c>
      <c r="I30" s="245">
        <f>VLOOKUP($A30,'HGR2560'!$B$2:$I$28,8,0)</f>
        <v>1179764.31</v>
      </c>
      <c r="J30" s="245">
        <f>VLOOKUP($A30,'HGR2560'!$B$2:$I$28,4,0)</f>
        <v>0</v>
      </c>
      <c r="K30" s="245">
        <f t="shared" si="1"/>
        <v>-285692.42</v>
      </c>
      <c r="L30" s="245">
        <f t="shared" si="2"/>
        <v>-969764.31</v>
      </c>
    </row>
    <row r="31" spans="1:12" ht="27.75" x14ac:dyDescent="0.65">
      <c r="A31" s="139" t="s">
        <v>41</v>
      </c>
      <c r="B31" s="24" t="s">
        <v>42</v>
      </c>
      <c r="C31" s="362">
        <v>7155768.96</v>
      </c>
      <c r="D31" s="20">
        <f>SUMIF('1.WS-Re-Exp'!$F$3:$F$430,Planfin2562!A31,'1.WS-Re-Exp'!$C$3:$C$430)</f>
        <v>12170000</v>
      </c>
      <c r="E31" s="242">
        <f t="shared" si="0"/>
        <v>41.201569761709123</v>
      </c>
      <c r="F31" s="24" t="s">
        <v>42</v>
      </c>
      <c r="G31" s="245">
        <f>VLOOKUP($A31,'HGR2560'!$B$2:$I$28,3,0)</f>
        <v>9800000</v>
      </c>
      <c r="H31" s="245">
        <f>VLOOKUP($A31,'HGR2560'!$B$2:$I$28,5,0)</f>
        <v>8912048.0199999996</v>
      </c>
      <c r="I31" s="245">
        <f>VLOOKUP($A31,'HGR2560'!$B$2:$I$28,8,0)</f>
        <v>14289336.130000001</v>
      </c>
      <c r="J31" s="245">
        <f>VLOOKUP($A31,'HGR2560'!$B$2:$I$28,4,0)</f>
        <v>0</v>
      </c>
      <c r="K31" s="245">
        <f t="shared" si="1"/>
        <v>3257951.9800000004</v>
      </c>
      <c r="L31" s="245">
        <f t="shared" si="2"/>
        <v>-2119336.1300000008</v>
      </c>
    </row>
    <row r="32" spans="1:12" ht="27.75" x14ac:dyDescent="0.65">
      <c r="A32" s="316" t="s">
        <v>1380</v>
      </c>
      <c r="B32" s="317" t="s">
        <v>1381</v>
      </c>
      <c r="C32" s="318">
        <v>0</v>
      </c>
      <c r="D32" s="319">
        <f>SUMIF('1.WS-Re-Exp'!$F$3:$F$430,Planfin2562!A32,'1.WS-Re-Exp'!$C$3:$C$430)</f>
        <v>0</v>
      </c>
      <c r="E32" s="320" t="e">
        <f>((D32-C32)/D32)*100</f>
        <v>#DIV/0!</v>
      </c>
      <c r="F32" s="317" t="s">
        <v>1381</v>
      </c>
      <c r="G32" s="245"/>
      <c r="H32" s="245"/>
      <c r="I32" s="245"/>
      <c r="J32" s="245"/>
      <c r="K32" s="245"/>
      <c r="L32" s="245"/>
    </row>
    <row r="33" spans="1:13" s="132" customFormat="1" ht="24" x14ac:dyDescent="0.55000000000000004">
      <c r="A33" s="145" t="s">
        <v>668</v>
      </c>
      <c r="B33" s="145" t="s">
        <v>669</v>
      </c>
      <c r="C33" s="146">
        <f>SUM(C18:C32)</f>
        <v>88352589.469999999</v>
      </c>
      <c r="D33" s="146">
        <f>SUM(D18:D32)</f>
        <v>101985131.61</v>
      </c>
      <c r="E33" s="244">
        <f t="shared" si="0"/>
        <v>13.367185907188928</v>
      </c>
      <c r="F33" s="145" t="s">
        <v>669</v>
      </c>
      <c r="G33" s="246">
        <f>VLOOKUP($A33,'HGR2560'!$B$2:$I$28,3,0)</f>
        <v>98439055.233999997</v>
      </c>
      <c r="H33" s="246">
        <f>VLOOKUP($A33,'HGR2560'!$B$2:$I$28,5,0)</f>
        <v>98961885.689999998</v>
      </c>
      <c r="I33" s="246">
        <f>VLOOKUP($A33,'HGR2560'!$B$2:$I$28,8,0)</f>
        <v>121682210.77</v>
      </c>
      <c r="J33" s="246">
        <f>VLOOKUP($A33,'HGR2560'!$B$2:$I$28,4,0)</f>
        <v>0</v>
      </c>
      <c r="K33" s="245">
        <f t="shared" si="1"/>
        <v>3023245.9200000018</v>
      </c>
      <c r="L33" s="245">
        <f t="shared" si="2"/>
        <v>-19697079.159999996</v>
      </c>
    </row>
    <row r="34" spans="1:13" s="132" customFormat="1" ht="27.75" x14ac:dyDescent="0.65">
      <c r="A34" s="142" t="s">
        <v>670</v>
      </c>
      <c r="B34" s="147" t="s">
        <v>671</v>
      </c>
      <c r="C34" s="148">
        <f>C17-C33</f>
        <v>15123941.680000007</v>
      </c>
      <c r="D34" s="148">
        <f>D17-D33</f>
        <v>3025597.6900000125</v>
      </c>
      <c r="E34" s="133"/>
      <c r="F34" s="147" t="s">
        <v>671</v>
      </c>
      <c r="G34" s="133"/>
    </row>
    <row r="35" spans="1:13" s="132" customFormat="1" ht="30.75" x14ac:dyDescent="0.7">
      <c r="A35" s="149" t="s">
        <v>700</v>
      </c>
      <c r="B35" s="150" t="s">
        <v>701</v>
      </c>
      <c r="C35" s="151" t="str">
        <f>IF(D35&gt;0,"เกินดุล",IF(D35=0,"สมดุล","ขาดดุล"))</f>
        <v>เกินดุล</v>
      </c>
      <c r="D35" s="213">
        <f>D34-D16+D29</f>
        <v>6208384.4600000121</v>
      </c>
      <c r="E35" s="133"/>
      <c r="F35" s="133"/>
      <c r="G35" s="133"/>
      <c r="K35" s="8" t="s">
        <v>1236</v>
      </c>
    </row>
    <row r="36" spans="1:13" s="132" customFormat="1" ht="30.75" x14ac:dyDescent="0.7">
      <c r="A36" s="152"/>
      <c r="B36" s="153" t="s">
        <v>1382</v>
      </c>
      <c r="C36" s="154"/>
      <c r="D36" s="133"/>
      <c r="E36" s="133"/>
      <c r="F36" s="133"/>
      <c r="G36" s="133"/>
      <c r="K36" s="254"/>
      <c r="L36" s="414" t="s">
        <v>1237</v>
      </c>
      <c r="M36" s="414"/>
    </row>
    <row r="37" spans="1:13" ht="27.75" x14ac:dyDescent="0.65">
      <c r="A37" s="155"/>
      <c r="B37" s="156" t="s">
        <v>672</v>
      </c>
      <c r="C37" s="157"/>
      <c r="D37" s="9"/>
      <c r="E37" s="9"/>
      <c r="F37" s="9"/>
      <c r="G37" s="9"/>
      <c r="K37" s="255"/>
      <c r="L37" s="414" t="s">
        <v>1254</v>
      </c>
      <c r="M37" s="414"/>
    </row>
    <row r="38" spans="1:13" ht="24" x14ac:dyDescent="0.55000000000000004">
      <c r="A38" s="163" t="s">
        <v>709</v>
      </c>
      <c r="B38" s="158" t="s">
        <v>699</v>
      </c>
      <c r="C38" s="159">
        <v>0</v>
      </c>
      <c r="D38" s="9"/>
      <c r="E38" s="9"/>
      <c r="F38" s="9"/>
      <c r="G38" s="9"/>
      <c r="J38" s="25"/>
      <c r="K38" s="25"/>
    </row>
    <row r="39" spans="1:13" ht="24" x14ac:dyDescent="0.55000000000000004">
      <c r="A39" s="163"/>
      <c r="B39" s="160" t="s">
        <v>784</v>
      </c>
      <c r="C39" s="164" t="str">
        <f>IF(D39&gt;=0,"ไม่เกิน","เกิน")</f>
        <v>ไม่เกิน</v>
      </c>
      <c r="D39" s="9"/>
      <c r="E39" s="9"/>
      <c r="F39" s="9"/>
      <c r="G39" s="9"/>
      <c r="J39" s="134"/>
      <c r="K39" s="134"/>
    </row>
    <row r="40" spans="1:13" ht="24" x14ac:dyDescent="0.55000000000000004">
      <c r="A40" s="165" t="s">
        <v>43</v>
      </c>
      <c r="B40" s="161" t="s">
        <v>1389</v>
      </c>
      <c r="C40" s="392">
        <v>21864579.050000004</v>
      </c>
      <c r="D40" s="9"/>
      <c r="E40" s="135"/>
      <c r="F40" s="135"/>
      <c r="G40" s="135"/>
    </row>
    <row r="41" spans="1:13" ht="24" x14ac:dyDescent="0.55000000000000004">
      <c r="A41" s="165" t="s">
        <v>44</v>
      </c>
      <c r="B41" s="162" t="s">
        <v>1390</v>
      </c>
      <c r="C41" s="393">
        <v>37244102.560000002</v>
      </c>
      <c r="D41" s="9"/>
      <c r="E41" s="135"/>
      <c r="F41" s="135"/>
      <c r="G41" s="135"/>
    </row>
    <row r="42" spans="1:13" ht="24" x14ac:dyDescent="0.55000000000000004">
      <c r="A42" s="165" t="s">
        <v>673</v>
      </c>
      <c r="B42" s="162" t="s">
        <v>1391</v>
      </c>
      <c r="C42" s="393">
        <v>20585233.82</v>
      </c>
      <c r="D42" s="9"/>
      <c r="E42" s="135"/>
      <c r="F42" s="135"/>
      <c r="G42" s="135"/>
    </row>
    <row r="43" spans="1:13" ht="16.5" customHeight="1" x14ac:dyDescent="0.65">
      <c r="A43" s="125"/>
      <c r="B43" s="22"/>
      <c r="C43" s="135"/>
      <c r="D43" s="23"/>
      <c r="E43" s="135"/>
      <c r="F43" s="135"/>
      <c r="G43" s="135"/>
    </row>
    <row r="44" spans="1:13" ht="26.25" customHeight="1" x14ac:dyDescent="0.4">
      <c r="A44" s="415" t="s">
        <v>674</v>
      </c>
      <c r="B44" s="415"/>
      <c r="C44" s="416"/>
      <c r="D44" s="173" t="s">
        <v>1263</v>
      </c>
      <c r="E44" s="136"/>
      <c r="F44" s="136"/>
      <c r="G44" s="136"/>
    </row>
    <row r="45" spans="1:13" ht="27.75" x14ac:dyDescent="0.65">
      <c r="A45" s="125"/>
      <c r="B45" s="417" t="s">
        <v>675</v>
      </c>
      <c r="C45" s="417"/>
      <c r="D45" s="166">
        <f>SUM('2.WS-ยา วชภฯ'!J3)</f>
        <v>8943142</v>
      </c>
      <c r="E45" s="22"/>
      <c r="F45" s="22"/>
      <c r="G45" s="22"/>
    </row>
    <row r="46" spans="1:13" ht="27.75" x14ac:dyDescent="0.65">
      <c r="A46" s="125"/>
      <c r="B46" s="405" t="s">
        <v>676</v>
      </c>
      <c r="C46" s="405"/>
      <c r="D46" s="166">
        <f>SUM('2.WS-ยา วชภฯ'!J4)</f>
        <v>3890743.35</v>
      </c>
      <c r="E46" s="22"/>
      <c r="F46" s="22"/>
      <c r="G46" s="22"/>
    </row>
    <row r="47" spans="1:13" ht="26.25" customHeight="1" x14ac:dyDescent="0.65">
      <c r="A47" s="125"/>
      <c r="B47" s="405" t="s">
        <v>677</v>
      </c>
      <c r="C47" s="405"/>
      <c r="D47" s="166">
        <f>SUM('2.WS-ยา วชภฯ'!J5)</f>
        <v>3822594.39</v>
      </c>
      <c r="E47" s="22"/>
      <c r="F47" s="22"/>
      <c r="G47" s="22"/>
    </row>
    <row r="48" spans="1:13" ht="26.25" customHeight="1" x14ac:dyDescent="0.65">
      <c r="A48" s="125"/>
      <c r="B48" s="418" t="s">
        <v>637</v>
      </c>
      <c r="C48" s="419"/>
      <c r="D48" s="166">
        <f>SUM(D45:D47)</f>
        <v>16656479.74</v>
      </c>
      <c r="E48" s="22"/>
      <c r="F48" s="22"/>
      <c r="G48" s="22"/>
    </row>
    <row r="49" spans="1:7" ht="23.25" customHeight="1" x14ac:dyDescent="0.65">
      <c r="A49" s="125"/>
      <c r="B49" s="22"/>
      <c r="C49" s="22"/>
      <c r="D49" s="23"/>
      <c r="E49" s="22"/>
      <c r="F49" s="22"/>
      <c r="G49" s="22"/>
    </row>
    <row r="50" spans="1:7" ht="21" customHeight="1" x14ac:dyDescent="0.4">
      <c r="A50" s="167" t="s">
        <v>714</v>
      </c>
      <c r="B50" s="168"/>
      <c r="C50" s="167"/>
      <c r="D50" s="173" t="s">
        <v>1263</v>
      </c>
      <c r="E50" s="136"/>
      <c r="F50" s="136"/>
      <c r="G50" s="136"/>
    </row>
    <row r="51" spans="1:7" ht="27.75" x14ac:dyDescent="0.65">
      <c r="A51" s="125"/>
      <c r="B51" s="409" t="s">
        <v>595</v>
      </c>
      <c r="C51" s="409"/>
      <c r="D51" s="141">
        <f>SUM('3.WS-วัสดุอื่น'!G3)</f>
        <v>200000</v>
      </c>
      <c r="E51" s="22"/>
      <c r="F51" s="22"/>
      <c r="G51" s="22"/>
    </row>
    <row r="52" spans="1:7" ht="27.75" x14ac:dyDescent="0.65">
      <c r="A52" s="125"/>
      <c r="B52" s="409" t="s">
        <v>596</v>
      </c>
      <c r="C52" s="409"/>
      <c r="D52" s="141">
        <f>SUM('3.WS-วัสดุอื่น'!G4)</f>
        <v>10000</v>
      </c>
      <c r="E52" s="22"/>
      <c r="F52" s="22"/>
      <c r="G52" s="22"/>
    </row>
    <row r="53" spans="1:7" ht="27.75" x14ac:dyDescent="0.65">
      <c r="A53" s="125"/>
      <c r="B53" s="409" t="s">
        <v>597</v>
      </c>
      <c r="C53" s="409"/>
      <c r="D53" s="141">
        <f>SUM('3.WS-วัสดุอื่น'!G5)</f>
        <v>350000</v>
      </c>
      <c r="E53" s="22"/>
      <c r="F53" s="22"/>
      <c r="G53" s="22"/>
    </row>
    <row r="54" spans="1:7" ht="27.75" x14ac:dyDescent="0.65">
      <c r="A54" s="125"/>
      <c r="B54" s="409" t="s">
        <v>598</v>
      </c>
      <c r="C54" s="409"/>
      <c r="D54" s="141">
        <f>SUM('3.WS-วัสดุอื่น'!G6)</f>
        <v>28000</v>
      </c>
    </row>
    <row r="55" spans="1:7" ht="27.75" x14ac:dyDescent="0.65">
      <c r="A55" s="125"/>
      <c r="B55" s="409" t="s">
        <v>599</v>
      </c>
      <c r="C55" s="409"/>
      <c r="D55" s="141">
        <f>SUM('3.WS-วัสดุอื่น'!G7)</f>
        <v>13000</v>
      </c>
    </row>
    <row r="56" spans="1:7" ht="27.75" x14ac:dyDescent="0.65">
      <c r="A56" s="125"/>
      <c r="B56" s="409" t="s">
        <v>600</v>
      </c>
      <c r="C56" s="409"/>
      <c r="D56" s="141">
        <f>SUM('3.WS-วัสดุอื่น'!G8)</f>
        <v>420000</v>
      </c>
    </row>
    <row r="57" spans="1:7" ht="27.75" x14ac:dyDescent="0.65">
      <c r="A57" s="125"/>
      <c r="B57" s="409" t="s">
        <v>601</v>
      </c>
      <c r="C57" s="409"/>
      <c r="D57" s="141">
        <f>SUM('3.WS-วัสดุอื่น'!G9)</f>
        <v>385000</v>
      </c>
    </row>
    <row r="58" spans="1:7" ht="27.75" x14ac:dyDescent="0.65">
      <c r="A58" s="125"/>
      <c r="B58" s="409" t="s">
        <v>602</v>
      </c>
      <c r="C58" s="409"/>
      <c r="D58" s="141">
        <f>SUM('3.WS-วัสดุอื่น'!G10)</f>
        <v>60000</v>
      </c>
    </row>
    <row r="59" spans="1:7" ht="27.75" x14ac:dyDescent="0.65">
      <c r="A59" s="125"/>
      <c r="B59" s="409" t="s">
        <v>603</v>
      </c>
      <c r="C59" s="409"/>
      <c r="D59" s="141">
        <f>SUM('3.WS-วัสดุอื่น'!G11)</f>
        <v>75000</v>
      </c>
    </row>
    <row r="60" spans="1:7" ht="27.75" x14ac:dyDescent="0.65">
      <c r="A60" s="125"/>
      <c r="B60" s="409" t="s">
        <v>604</v>
      </c>
      <c r="C60" s="409"/>
      <c r="D60" s="141">
        <f>SUM('3.WS-วัสดุอื่น'!G12)</f>
        <v>32000</v>
      </c>
    </row>
    <row r="61" spans="1:7" ht="27.75" x14ac:dyDescent="0.65">
      <c r="A61" s="125"/>
      <c r="B61" s="409" t="s">
        <v>605</v>
      </c>
      <c r="C61" s="409"/>
      <c r="D61" s="141">
        <f>SUM('3.WS-วัสดุอื่น'!G13)</f>
        <v>190000</v>
      </c>
    </row>
    <row r="62" spans="1:7" ht="27.75" x14ac:dyDescent="0.65">
      <c r="A62" s="125"/>
      <c r="B62" s="404" t="s">
        <v>637</v>
      </c>
      <c r="C62" s="404"/>
      <c r="D62" s="166">
        <f>SUM(D51:D61)</f>
        <v>1763000</v>
      </c>
    </row>
    <row r="63" spans="1:7" ht="15.75" customHeight="1" x14ac:dyDescent="0.65">
      <c r="A63" s="125"/>
      <c r="B63" s="137"/>
      <c r="C63" s="22"/>
      <c r="D63" s="23"/>
      <c r="E63" s="22"/>
      <c r="F63" s="22"/>
      <c r="G63" s="22"/>
    </row>
    <row r="64" spans="1:7" ht="28.5" customHeight="1" x14ac:dyDescent="0.4">
      <c r="A64" s="407" t="s">
        <v>723</v>
      </c>
      <c r="B64" s="407"/>
      <c r="C64" s="407"/>
      <c r="D64" s="407"/>
      <c r="E64" s="136"/>
      <c r="F64" s="136"/>
      <c r="G64" s="136"/>
    </row>
    <row r="65" spans="1:11" ht="27.75" x14ac:dyDescent="0.65">
      <c r="A65" s="125"/>
      <c r="B65" s="410" t="s">
        <v>1264</v>
      </c>
      <c r="C65" s="411"/>
      <c r="D65" s="173" t="s">
        <v>678</v>
      </c>
      <c r="E65" s="138"/>
      <c r="F65" s="138"/>
      <c r="G65" s="138"/>
    </row>
    <row r="66" spans="1:11" ht="27.75" x14ac:dyDescent="0.65">
      <c r="A66" s="125"/>
      <c r="B66" s="403" t="s">
        <v>679</v>
      </c>
      <c r="C66" s="403"/>
      <c r="D66" s="141">
        <f>SUM('4.WS-แผน จน.'!E4)</f>
        <v>7278617.1359999999</v>
      </c>
      <c r="E66" s="22"/>
      <c r="F66" s="22"/>
      <c r="G66" s="22"/>
    </row>
    <row r="67" spans="1:11" ht="27.75" x14ac:dyDescent="0.65">
      <c r="A67" s="125"/>
      <c r="B67" s="403" t="s">
        <v>680</v>
      </c>
      <c r="C67" s="403"/>
      <c r="D67" s="141">
        <f>SUM('4.WS-แผน จน.'!E5)</f>
        <v>1902816.7760000003</v>
      </c>
      <c r="E67" s="22"/>
      <c r="F67" s="22"/>
      <c r="G67" s="22"/>
    </row>
    <row r="68" spans="1:11" ht="27.75" x14ac:dyDescent="0.65">
      <c r="A68" s="125"/>
      <c r="B68" s="403" t="s">
        <v>681</v>
      </c>
      <c r="C68" s="403"/>
      <c r="D68" s="141">
        <f>SUM('4.WS-แผน จน.'!E6)</f>
        <v>2741625.4480000003</v>
      </c>
      <c r="E68" s="22"/>
      <c r="F68" s="22"/>
      <c r="G68" s="22"/>
    </row>
    <row r="69" spans="1:11" ht="27.75" x14ac:dyDescent="0.65">
      <c r="A69" s="125"/>
      <c r="B69" s="403" t="s">
        <v>682</v>
      </c>
      <c r="C69" s="403"/>
      <c r="D69" s="141">
        <f>SUM('4.WS-แผน จน.'!E7)</f>
        <v>7143742.4640000006</v>
      </c>
      <c r="E69" s="22"/>
      <c r="F69" s="22"/>
      <c r="G69" s="22"/>
    </row>
    <row r="70" spans="1:11" ht="27.75" x14ac:dyDescent="0.65">
      <c r="A70" s="125"/>
      <c r="B70" s="403" t="s">
        <v>683</v>
      </c>
      <c r="C70" s="403"/>
      <c r="D70" s="141">
        <f>SUM('4.WS-แผน จน.'!E8)</f>
        <v>13517493.600000001</v>
      </c>
      <c r="E70" s="22"/>
      <c r="F70" s="22"/>
      <c r="G70" s="22"/>
    </row>
    <row r="71" spans="1:11" ht="27.75" x14ac:dyDescent="0.65">
      <c r="A71" s="125"/>
      <c r="B71" s="403" t="s">
        <v>684</v>
      </c>
      <c r="C71" s="403"/>
      <c r="D71" s="141">
        <f>SUM('4.WS-แผน จน.'!E9)</f>
        <v>597184</v>
      </c>
      <c r="E71" s="22"/>
      <c r="F71" s="22"/>
      <c r="G71" s="22"/>
    </row>
    <row r="72" spans="1:11" ht="27.75" x14ac:dyDescent="0.65">
      <c r="A72" s="125"/>
      <c r="B72" s="403" t="s">
        <v>776</v>
      </c>
      <c r="C72" s="403"/>
      <c r="D72" s="141">
        <f>SUM('4.WS-แผน จน.'!E10)</f>
        <v>2754979.8560000001</v>
      </c>
      <c r="E72" s="22"/>
      <c r="F72" s="22"/>
      <c r="G72" s="22"/>
      <c r="J72" s="134"/>
      <c r="K72" s="134"/>
    </row>
    <row r="73" spans="1:11" ht="27.75" x14ac:dyDescent="0.65">
      <c r="A73" s="125"/>
      <c r="B73" s="403" t="s">
        <v>685</v>
      </c>
      <c r="C73" s="403"/>
      <c r="D73" s="141">
        <f>SUM('4.WS-แผน จน.'!E11)</f>
        <v>5354816.3440000005</v>
      </c>
      <c r="E73" s="22"/>
      <c r="F73" s="22"/>
      <c r="G73" s="22"/>
    </row>
    <row r="74" spans="1:11" ht="27.75" x14ac:dyDescent="0.65">
      <c r="A74" s="125"/>
      <c r="B74" s="404" t="s">
        <v>637</v>
      </c>
      <c r="C74" s="404"/>
      <c r="D74" s="166">
        <f>SUM(D66:D73)</f>
        <v>41291275.623999998</v>
      </c>
      <c r="E74" s="22"/>
      <c r="F74" s="22"/>
      <c r="G74" s="22"/>
    </row>
    <row r="75" spans="1:11" ht="12.75" customHeight="1" x14ac:dyDescent="0.65">
      <c r="A75" s="125"/>
      <c r="B75" s="22"/>
      <c r="C75" s="22"/>
      <c r="D75" s="23"/>
      <c r="E75" s="22"/>
      <c r="F75" s="22"/>
      <c r="G75" s="22"/>
    </row>
    <row r="76" spans="1:11" ht="24.75" customHeight="1" x14ac:dyDescent="0.55000000000000004">
      <c r="A76" s="8" t="s">
        <v>724</v>
      </c>
      <c r="C76" s="8"/>
      <c r="D76" s="17"/>
      <c r="E76" s="8"/>
      <c r="F76" s="8"/>
      <c r="G76" s="8"/>
    </row>
    <row r="77" spans="1:11" ht="27" customHeight="1" x14ac:dyDescent="0.65">
      <c r="A77" s="125"/>
      <c r="B77" s="408" t="s">
        <v>1265</v>
      </c>
      <c r="C77" s="408"/>
      <c r="D77" s="188" t="s">
        <v>678</v>
      </c>
      <c r="E77" s="22"/>
      <c r="F77" s="22"/>
      <c r="G77" s="22"/>
    </row>
    <row r="78" spans="1:11" ht="23.25" customHeight="1" x14ac:dyDescent="0.65">
      <c r="A78" s="125"/>
      <c r="B78" s="402" t="s">
        <v>686</v>
      </c>
      <c r="C78" s="402"/>
      <c r="D78" s="141">
        <f>SUM('5.WS-แผน ลน.'!E4)</f>
        <v>51544000.520000003</v>
      </c>
      <c r="E78" s="22"/>
      <c r="F78" s="22"/>
      <c r="G78" s="22"/>
    </row>
    <row r="79" spans="1:11" ht="27" customHeight="1" x14ac:dyDescent="0.65">
      <c r="A79" s="125"/>
      <c r="B79" s="402" t="s">
        <v>687</v>
      </c>
      <c r="C79" s="402"/>
      <c r="D79" s="141">
        <f>SUM('5.WS-แผน ลน.'!E5)</f>
        <v>3450297.91</v>
      </c>
      <c r="E79" s="22"/>
      <c r="F79" s="22"/>
      <c r="G79" s="22"/>
    </row>
    <row r="80" spans="1:11" ht="26.25" customHeight="1" x14ac:dyDescent="0.65">
      <c r="A80" s="125"/>
      <c r="B80" s="402" t="s">
        <v>688</v>
      </c>
      <c r="C80" s="402"/>
      <c r="D80" s="141">
        <f>SUM('5.WS-แผน ลน.'!E6)</f>
        <v>3725420.0500000003</v>
      </c>
      <c r="E80" s="22"/>
      <c r="F80" s="22"/>
      <c r="G80" s="22"/>
    </row>
    <row r="81" spans="1:7" ht="25.5" customHeight="1" x14ac:dyDescent="0.65">
      <c r="A81" s="125"/>
      <c r="B81" s="402" t="s">
        <v>689</v>
      </c>
      <c r="C81" s="402"/>
      <c r="D81" s="141">
        <f>SUM('5.WS-แผน ลน.'!E7)</f>
        <v>0</v>
      </c>
      <c r="E81" s="22"/>
      <c r="F81" s="22"/>
      <c r="G81" s="22"/>
    </row>
    <row r="82" spans="1:7" ht="25.5" customHeight="1" x14ac:dyDescent="0.65">
      <c r="A82" s="125"/>
      <c r="B82" s="402" t="s">
        <v>690</v>
      </c>
      <c r="C82" s="402"/>
      <c r="D82" s="141">
        <f>SUM('5.WS-แผน ลน.'!E8)</f>
        <v>7746.82</v>
      </c>
      <c r="E82" s="22"/>
      <c r="F82" s="22"/>
      <c r="G82" s="22"/>
    </row>
    <row r="83" spans="1:7" ht="25.5" customHeight="1" x14ac:dyDescent="0.65">
      <c r="A83" s="125"/>
      <c r="B83" s="402" t="s">
        <v>691</v>
      </c>
      <c r="C83" s="402"/>
      <c r="D83" s="141">
        <f>SUM('5.WS-แผน ลน.'!E9)</f>
        <v>643936.55000000005</v>
      </c>
      <c r="E83" s="22"/>
      <c r="F83" s="22"/>
      <c r="G83" s="22"/>
    </row>
    <row r="84" spans="1:7" ht="24.75" customHeight="1" x14ac:dyDescent="0.65">
      <c r="A84" s="125"/>
      <c r="B84" s="402" t="s">
        <v>692</v>
      </c>
      <c r="C84" s="402"/>
      <c r="D84" s="141">
        <f>SUM('5.WS-แผน ลน.'!E10)</f>
        <v>2227360.0099999998</v>
      </c>
      <c r="E84" s="22"/>
      <c r="F84" s="22"/>
      <c r="G84" s="22"/>
    </row>
    <row r="85" spans="1:7" ht="23.25" customHeight="1" x14ac:dyDescent="0.65">
      <c r="A85" s="125"/>
      <c r="B85" s="404" t="s">
        <v>637</v>
      </c>
      <c r="C85" s="404"/>
      <c r="D85" s="166">
        <f>SUM(D78:D84)</f>
        <v>61598761.859999999</v>
      </c>
      <c r="E85" s="22"/>
      <c r="F85" s="22"/>
      <c r="G85" s="22"/>
    </row>
    <row r="86" spans="1:7" ht="27" customHeight="1" x14ac:dyDescent="0.65">
      <c r="A86" s="125"/>
      <c r="B86" s="22"/>
      <c r="C86" s="22"/>
      <c r="D86" s="23"/>
      <c r="E86" s="22"/>
      <c r="F86" s="22"/>
      <c r="G86" s="22"/>
    </row>
    <row r="87" spans="1:7" ht="23.25" customHeight="1" x14ac:dyDescent="0.55000000000000004">
      <c r="A87" s="8" t="s">
        <v>725</v>
      </c>
      <c r="C87" s="8"/>
      <c r="D87" s="192" t="s">
        <v>678</v>
      </c>
      <c r="E87" s="8"/>
      <c r="F87" s="8"/>
      <c r="G87" s="8"/>
    </row>
    <row r="88" spans="1:7" ht="27.75" x14ac:dyDescent="0.65">
      <c r="A88" s="125"/>
      <c r="B88" s="402" t="s">
        <v>1266</v>
      </c>
      <c r="C88" s="402"/>
      <c r="D88" s="172">
        <f>SUM('6.WS-แผนลงทุน'!G4)</f>
        <v>1238362.8599999999</v>
      </c>
      <c r="E88" s="135"/>
      <c r="F88" s="135"/>
      <c r="G88" s="135"/>
    </row>
    <row r="89" spans="1:7" ht="27.75" x14ac:dyDescent="0.65">
      <c r="A89" s="125"/>
      <c r="B89" s="402" t="s">
        <v>1267</v>
      </c>
      <c r="C89" s="402"/>
      <c r="D89" s="172">
        <f>SUM('6.WS-แผนลงทุน'!G5)</f>
        <v>3533000</v>
      </c>
      <c r="E89" s="135"/>
      <c r="F89" s="135"/>
      <c r="G89" s="135"/>
    </row>
    <row r="90" spans="1:7" ht="27.75" x14ac:dyDescent="0.65">
      <c r="A90" s="125"/>
      <c r="B90" s="402" t="s">
        <v>1268</v>
      </c>
      <c r="C90" s="402"/>
      <c r="D90" s="172">
        <f>SUM('6.WS-แผนลงทุน'!G6)</f>
        <v>0</v>
      </c>
      <c r="E90" s="135"/>
      <c r="F90" s="135"/>
      <c r="G90" s="135"/>
    </row>
    <row r="91" spans="1:7" ht="27.75" x14ac:dyDescent="0.65">
      <c r="A91" s="125"/>
      <c r="B91" s="291" t="s">
        <v>1277</v>
      </c>
      <c r="C91" s="291"/>
      <c r="D91" s="172">
        <f>SUM('6.WS-แผนลงทุน'!G7)</f>
        <v>0</v>
      </c>
      <c r="E91" s="135"/>
      <c r="F91" s="135"/>
      <c r="G91" s="135"/>
    </row>
    <row r="92" spans="1:7" ht="25.5" customHeight="1" x14ac:dyDescent="0.65">
      <c r="A92" s="125"/>
      <c r="B92" s="404" t="s">
        <v>637</v>
      </c>
      <c r="C92" s="404"/>
      <c r="D92" s="166">
        <f>SUM(D88:D90)</f>
        <v>4771362.8599999994</v>
      </c>
      <c r="E92" s="22"/>
      <c r="F92" s="22"/>
      <c r="G92" s="22"/>
    </row>
    <row r="93" spans="1:7" ht="21.75" customHeight="1" x14ac:dyDescent="0.65">
      <c r="A93" s="125"/>
      <c r="B93" s="22"/>
      <c r="C93" s="22"/>
      <c r="D93" s="23"/>
      <c r="E93" s="22"/>
      <c r="F93" s="22"/>
      <c r="G93" s="22"/>
    </row>
    <row r="94" spans="1:7" ht="23.25" customHeight="1" x14ac:dyDescent="0.65">
      <c r="A94" s="125"/>
      <c r="B94" s="8" t="s">
        <v>726</v>
      </c>
      <c r="C94" s="8"/>
      <c r="D94" s="169" t="s">
        <v>678</v>
      </c>
      <c r="E94" s="8"/>
      <c r="F94" s="8"/>
      <c r="G94" s="8"/>
    </row>
    <row r="95" spans="1:7" ht="27.75" x14ac:dyDescent="0.65">
      <c r="A95" s="125"/>
      <c r="B95" s="405" t="s">
        <v>764</v>
      </c>
      <c r="C95" s="405"/>
      <c r="D95" s="20">
        <f>SUM('7.WS-แผน รพ.สต.'!C11)</f>
        <v>2280000</v>
      </c>
      <c r="E95" s="22"/>
      <c r="F95" s="22"/>
      <c r="G95" s="22"/>
    </row>
    <row r="96" spans="1:7" ht="27.75" x14ac:dyDescent="0.65">
      <c r="A96" s="125"/>
      <c r="B96" s="402" t="s">
        <v>761</v>
      </c>
      <c r="C96" s="402"/>
      <c r="D96" s="20">
        <f>SUM('7.WS-แผน รพ.สต.'!D11)</f>
        <v>8969031.8000000007</v>
      </c>
      <c r="E96" s="22"/>
      <c r="F96" s="22"/>
      <c r="G96" s="22"/>
    </row>
    <row r="97" spans="1:7" ht="27.75" x14ac:dyDescent="0.65">
      <c r="A97" s="125"/>
      <c r="B97" s="406" t="s">
        <v>759</v>
      </c>
      <c r="C97" s="406"/>
      <c r="D97" s="20">
        <f>SUM('7.WS-แผน รพ.สต.'!E11)</f>
        <v>1365872.7120000001</v>
      </c>
      <c r="E97" s="22"/>
      <c r="F97" s="22"/>
      <c r="G97" s="22"/>
    </row>
    <row r="98" spans="1:7" ht="24" x14ac:dyDescent="0.4">
      <c r="B98" s="406" t="s">
        <v>760</v>
      </c>
      <c r="C98" s="406"/>
      <c r="D98" s="78">
        <f>SUM('7.WS-แผน รพ.สต.'!F11)</f>
        <v>0</v>
      </c>
    </row>
    <row r="99" spans="1:7" ht="24" x14ac:dyDescent="0.55000000000000004">
      <c r="B99" s="404" t="s">
        <v>637</v>
      </c>
      <c r="C99" s="404"/>
      <c r="D99" s="166">
        <f>SUM(D95:D98)</f>
        <v>12614904.512</v>
      </c>
    </row>
  </sheetData>
  <mergeCells count="50">
    <mergeCell ref="G3:L3"/>
    <mergeCell ref="L36:M36"/>
    <mergeCell ref="L37:M37"/>
    <mergeCell ref="B55:C55"/>
    <mergeCell ref="A3:E3"/>
    <mergeCell ref="A44:C44"/>
    <mergeCell ref="B45:C45"/>
    <mergeCell ref="B46:C46"/>
    <mergeCell ref="B47:C47"/>
    <mergeCell ref="B48:C48"/>
    <mergeCell ref="B51:C51"/>
    <mergeCell ref="B52:C52"/>
    <mergeCell ref="B53:C53"/>
    <mergeCell ref="B54:C54"/>
    <mergeCell ref="B61:C61"/>
    <mergeCell ref="B65:C65"/>
    <mergeCell ref="B62:C62"/>
    <mergeCell ref="B66:C66"/>
    <mergeCell ref="B67:C67"/>
    <mergeCell ref="B56:C56"/>
    <mergeCell ref="B57:C57"/>
    <mergeCell ref="B58:C58"/>
    <mergeCell ref="B59:C59"/>
    <mergeCell ref="B60:C60"/>
    <mergeCell ref="B80:C80"/>
    <mergeCell ref="B81:C81"/>
    <mergeCell ref="B69:C69"/>
    <mergeCell ref="A64:D64"/>
    <mergeCell ref="B68:C68"/>
    <mergeCell ref="B72:C72"/>
    <mergeCell ref="B73:C73"/>
    <mergeCell ref="B74:C74"/>
    <mergeCell ref="B77:C77"/>
    <mergeCell ref="B78:C78"/>
    <mergeCell ref="B82:C82"/>
    <mergeCell ref="B70:C70"/>
    <mergeCell ref="B71:C71"/>
    <mergeCell ref="B99:C99"/>
    <mergeCell ref="B83:C83"/>
    <mergeCell ref="B84:C84"/>
    <mergeCell ref="B85:C85"/>
    <mergeCell ref="B88:C88"/>
    <mergeCell ref="B89:C89"/>
    <mergeCell ref="B90:C90"/>
    <mergeCell ref="B92:C92"/>
    <mergeCell ref="B95:C95"/>
    <mergeCell ref="B96:C96"/>
    <mergeCell ref="B97:C97"/>
    <mergeCell ref="B98:C98"/>
    <mergeCell ref="B79:C79"/>
  </mergeCells>
  <conditionalFormatting sqref="C35">
    <cfRule type="containsText" dxfId="19" priority="5" operator="containsText" text="สมดุล">
      <formula>NOT(ISERROR(SEARCH("สมดุล",C35)))</formula>
    </cfRule>
    <cfRule type="containsText" dxfId="18" priority="6" operator="containsText" text="ขาดดุล">
      <formula>NOT(ISERROR(SEARCH("ขาดดุล",C35)))</formula>
    </cfRule>
    <cfRule type="containsText" dxfId="17" priority="7" operator="containsText" text="เกินดุล">
      <formula>NOT(ISERROR(SEARCH("เกินดุล",C35)))</formula>
    </cfRule>
  </conditionalFormatting>
  <conditionalFormatting sqref="K5:K33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K5:L33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17" right="0.17" top="0.27559055118110237" bottom="0.39" header="0.31496062992125984" footer="0.17"/>
  <pageSetup paperSize="9" scale="70" orientation="portrait" r:id="rId1"/>
  <headerFooter>
    <oddFooter>&amp;LPlanfin60&amp;R&amp;P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K56"/>
  <sheetViews>
    <sheetView zoomScale="90" zoomScaleNormal="90" workbookViewId="0">
      <selection activeCell="E12" sqref="E12:E18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1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34" customWidth="1"/>
    <col min="11" max="11" width="11.75" style="1" bestFit="1" customWidth="1"/>
    <col min="12" max="16384" width="9" style="1"/>
  </cols>
  <sheetData>
    <row r="1" spans="3:10" ht="30.75" x14ac:dyDescent="0.7">
      <c r="C1" s="37"/>
      <c r="D1" s="79" t="s">
        <v>713</v>
      </c>
      <c r="E1" s="420">
        <v>2562</v>
      </c>
      <c r="F1" s="421"/>
      <c r="G1" s="422"/>
    </row>
    <row r="2" spans="3:10" s="3" customFormat="1" ht="53.25" customHeight="1" x14ac:dyDescent="0.55000000000000004">
      <c r="C2" s="38">
        <v>1</v>
      </c>
      <c r="D2" s="39" t="s">
        <v>608</v>
      </c>
      <c r="E2" s="4" t="s">
        <v>612</v>
      </c>
      <c r="F2" s="30" t="s">
        <v>614</v>
      </c>
      <c r="G2" s="44" t="s">
        <v>613</v>
      </c>
      <c r="J2" s="35"/>
    </row>
    <row r="3" spans="3:10" x14ac:dyDescent="0.55000000000000004">
      <c r="C3" s="45">
        <v>41010</v>
      </c>
      <c r="D3" s="1" t="s">
        <v>1</v>
      </c>
      <c r="E3" s="27">
        <v>77799</v>
      </c>
      <c r="F3" s="5">
        <f>G3/E3</f>
        <v>670.93983046054575</v>
      </c>
      <c r="G3" s="46">
        <f>SUMIF('1.WS-Re-Exp'!$E$3:$E$430,Revenue!C3,'1.WS-Re-Exp'!$C$3:$C$430)</f>
        <v>52198447.869999997</v>
      </c>
    </row>
    <row r="4" spans="3:10" x14ac:dyDescent="0.55000000000000004">
      <c r="C4" s="45">
        <v>41020</v>
      </c>
      <c r="D4" s="1" t="s">
        <v>5</v>
      </c>
      <c r="E4" s="28">
        <v>50</v>
      </c>
      <c r="F4" s="6">
        <f t="shared" ref="F4:F10" si="0">G4/E4</f>
        <v>0</v>
      </c>
      <c r="G4" s="47">
        <f>SUMIF('1.WS-Re-Exp'!$E$3:$E$430,Revenue!C4,'1.WS-Re-Exp'!$C$3:$C$430)</f>
        <v>0</v>
      </c>
      <c r="H4" s="1">
        <v>1</v>
      </c>
    </row>
    <row r="5" spans="3:10" x14ac:dyDescent="0.55000000000000004">
      <c r="C5" s="45">
        <v>41030</v>
      </c>
      <c r="D5" s="1" t="s">
        <v>650</v>
      </c>
      <c r="E5" s="28">
        <v>860</v>
      </c>
      <c r="F5" s="6">
        <f t="shared" si="0"/>
        <v>465.11627906976742</v>
      </c>
      <c r="G5" s="47">
        <f>SUMIF('1.WS-Re-Exp'!$E$3:$E$430,Revenue!C5,'1.WS-Re-Exp'!$C$3:$C$430)</f>
        <v>400000</v>
      </c>
    </row>
    <row r="6" spans="3:10" x14ac:dyDescent="0.55000000000000004">
      <c r="C6" s="45">
        <v>41040</v>
      </c>
      <c r="D6" s="1" t="s">
        <v>7</v>
      </c>
      <c r="E6" s="28">
        <v>5652</v>
      </c>
      <c r="F6" s="6">
        <f t="shared" si="0"/>
        <v>389.24274593064399</v>
      </c>
      <c r="G6" s="47">
        <f>SUMIF('1.WS-Re-Exp'!$E$3:$E$430,Revenue!C6,'1.WS-Re-Exp'!$C$3:$C$430)</f>
        <v>2200000</v>
      </c>
    </row>
    <row r="7" spans="3:10" x14ac:dyDescent="0.55000000000000004">
      <c r="C7" s="45">
        <v>41050</v>
      </c>
      <c r="D7" s="1" t="s">
        <v>9</v>
      </c>
      <c r="E7" s="28">
        <v>8341</v>
      </c>
      <c r="F7" s="6">
        <f t="shared" si="0"/>
        <v>159.69308236422492</v>
      </c>
      <c r="G7" s="47">
        <f>SUMIF('1.WS-Re-Exp'!$E$3:$E$430,Revenue!C7,'1.WS-Re-Exp'!$C$3:$C$430)</f>
        <v>1332000</v>
      </c>
    </row>
    <row r="8" spans="3:10" x14ac:dyDescent="0.55000000000000004">
      <c r="C8" s="45">
        <v>41060</v>
      </c>
      <c r="D8" s="1" t="s">
        <v>11</v>
      </c>
      <c r="E8" s="28">
        <v>3344</v>
      </c>
      <c r="F8" s="6">
        <f t="shared" si="0"/>
        <v>83.732057416267949</v>
      </c>
      <c r="G8" s="47">
        <f>SUMIF('1.WS-Re-Exp'!$E$3:$E$430,Revenue!C8,'1.WS-Re-Exp'!$C$3:$C$430)</f>
        <v>280000</v>
      </c>
    </row>
    <row r="9" spans="3:10" x14ac:dyDescent="0.55000000000000004">
      <c r="C9" s="45">
        <v>41070</v>
      </c>
      <c r="D9" s="1" t="s">
        <v>13</v>
      </c>
      <c r="E9" s="28">
        <v>9243</v>
      </c>
      <c r="F9" s="6">
        <f t="shared" si="0"/>
        <v>281.40214216163582</v>
      </c>
      <c r="G9" s="47">
        <f>SUMIF('1.WS-Re-Exp'!$E$3:$E$430,Revenue!C9,'1.WS-Re-Exp'!$C$3:$C$430)</f>
        <v>2601000</v>
      </c>
    </row>
    <row r="10" spans="3:10" x14ac:dyDescent="0.55000000000000004">
      <c r="C10" s="45">
        <v>41111</v>
      </c>
      <c r="D10" s="2" t="s">
        <v>648</v>
      </c>
      <c r="E10" s="31">
        <f>SUM(E3:E9)</f>
        <v>105289</v>
      </c>
      <c r="F10" s="6">
        <f t="shared" si="0"/>
        <v>560.47115909544209</v>
      </c>
      <c r="G10" s="48">
        <f>SUM(G3:G9)</f>
        <v>59011447.869999997</v>
      </c>
    </row>
    <row r="11" spans="3:10" x14ac:dyDescent="0.55000000000000004">
      <c r="C11" s="40">
        <v>2</v>
      </c>
      <c r="D11" s="41" t="s">
        <v>711</v>
      </c>
      <c r="E11" s="12" t="s">
        <v>762</v>
      </c>
      <c r="F11" s="32" t="s">
        <v>611</v>
      </c>
      <c r="G11" s="49" t="s">
        <v>712</v>
      </c>
    </row>
    <row r="12" spans="3:10" x14ac:dyDescent="0.55000000000000004">
      <c r="C12" s="45">
        <v>42010</v>
      </c>
      <c r="D12" s="1" t="s">
        <v>1</v>
      </c>
      <c r="E12" s="29">
        <v>2622</v>
      </c>
      <c r="F12" s="1">
        <f t="shared" ref="F12:F19" si="1">G12/E12</f>
        <v>5232.6468344774985</v>
      </c>
      <c r="G12" s="47">
        <f>SUMIF('1.WS-Re-Exp'!$E$3:$E$430,Revenue!C12,'1.WS-Re-Exp'!$C$3:$C$430)</f>
        <v>13720000</v>
      </c>
    </row>
    <row r="13" spans="3:10" x14ac:dyDescent="0.55000000000000004">
      <c r="C13" s="45">
        <v>42020</v>
      </c>
      <c r="D13" s="1" t="s">
        <v>5</v>
      </c>
      <c r="E13" s="29">
        <v>1</v>
      </c>
      <c r="F13" s="1">
        <f t="shared" si="1"/>
        <v>41000</v>
      </c>
      <c r="G13" s="47">
        <f>SUMIF('1.WS-Re-Exp'!$E$3:$E$430,Revenue!C13,'1.WS-Re-Exp'!$C$3:$C$430)</f>
        <v>41000</v>
      </c>
      <c r="H13" s="1">
        <v>2</v>
      </c>
    </row>
    <row r="14" spans="3:10" x14ac:dyDescent="0.55000000000000004">
      <c r="C14" s="45">
        <v>42030</v>
      </c>
      <c r="D14" s="1" t="s">
        <v>650</v>
      </c>
      <c r="E14" s="29">
        <v>16</v>
      </c>
      <c r="F14" s="1">
        <f t="shared" si="1"/>
        <v>7500</v>
      </c>
      <c r="G14" s="47">
        <f>SUMIF('1.WS-Re-Exp'!$E$3:$E$430,Revenue!C14,'1.WS-Re-Exp'!$C$3:$C$430)</f>
        <v>120000</v>
      </c>
    </row>
    <row r="15" spans="3:10" x14ac:dyDescent="0.55000000000000004">
      <c r="C15" s="45">
        <v>42040</v>
      </c>
      <c r="D15" s="1" t="s">
        <v>7</v>
      </c>
      <c r="E15" s="29">
        <v>90</v>
      </c>
      <c r="F15" s="1">
        <f t="shared" si="1"/>
        <v>8444.4444444444453</v>
      </c>
      <c r="G15" s="47">
        <f>SUMIF('1.WS-Re-Exp'!$E$3:$E$430,Revenue!C15,'1.WS-Re-Exp'!$C$3:$C$430)</f>
        <v>760000</v>
      </c>
    </row>
    <row r="16" spans="3:10" x14ac:dyDescent="0.55000000000000004">
      <c r="C16" s="45">
        <v>42050</v>
      </c>
      <c r="D16" s="1" t="s">
        <v>9</v>
      </c>
      <c r="E16" s="29">
        <v>216</v>
      </c>
      <c r="F16" s="1">
        <f t="shared" si="1"/>
        <v>1962.962962962963</v>
      </c>
      <c r="G16" s="47">
        <f>SUMIF('1.WS-Re-Exp'!$E$3:$E$430,Revenue!C16,'1.WS-Re-Exp'!$C$3:$C$430)</f>
        <v>424000</v>
      </c>
    </row>
    <row r="17" spans="3:11" x14ac:dyDescent="0.55000000000000004">
      <c r="C17" s="45">
        <v>42060</v>
      </c>
      <c r="D17" s="1" t="s">
        <v>11</v>
      </c>
      <c r="E17" s="29">
        <v>78</v>
      </c>
      <c r="F17" s="1">
        <f t="shared" si="1"/>
        <v>4487.1794871794873</v>
      </c>
      <c r="G17" s="47">
        <f>SUMIF('1.WS-Re-Exp'!$E$3:$E$430,Revenue!C17,'1.WS-Re-Exp'!$C$3:$C$430)</f>
        <v>350000</v>
      </c>
    </row>
    <row r="18" spans="3:11" x14ac:dyDescent="0.55000000000000004">
      <c r="C18" s="45">
        <v>42070</v>
      </c>
      <c r="D18" s="1" t="s">
        <v>13</v>
      </c>
      <c r="E18" s="29">
        <v>185</v>
      </c>
      <c r="F18" s="1">
        <f t="shared" si="1"/>
        <v>4929.72972972973</v>
      </c>
      <c r="G18" s="47">
        <f>SUMIF('1.WS-Re-Exp'!$E$3:$E$430,Revenue!C18,'1.WS-Re-Exp'!$C$3:$C$430)</f>
        <v>912000</v>
      </c>
    </row>
    <row r="19" spans="3:11" x14ac:dyDescent="0.55000000000000004">
      <c r="C19" s="45">
        <v>42222</v>
      </c>
      <c r="D19" s="2" t="s">
        <v>649</v>
      </c>
      <c r="E19" s="11">
        <f>SUM(E12:E18)</f>
        <v>3208</v>
      </c>
      <c r="F19" s="1">
        <f t="shared" si="1"/>
        <v>5089.4638403990029</v>
      </c>
      <c r="G19" s="48">
        <f>SUM(G12:G18)</f>
        <v>16327000</v>
      </c>
    </row>
    <row r="20" spans="3:11" x14ac:dyDescent="0.55000000000000004">
      <c r="C20" s="40">
        <v>3</v>
      </c>
      <c r="D20" s="41" t="s">
        <v>635</v>
      </c>
      <c r="E20" s="7"/>
      <c r="G20" s="47"/>
    </row>
    <row r="21" spans="3:11" x14ac:dyDescent="0.55000000000000004">
      <c r="C21" s="45">
        <v>43010</v>
      </c>
      <c r="D21" s="1" t="s">
        <v>1</v>
      </c>
      <c r="E21" s="7"/>
      <c r="G21" s="47">
        <f>SUMIF('1.WS-Re-Exp'!$E$3:$E$430,Revenue!C21,'1.WS-Re-Exp'!$C$3:$C$430)</f>
        <v>8857412.1400000006</v>
      </c>
    </row>
    <row r="22" spans="3:11" x14ac:dyDescent="0.55000000000000004">
      <c r="C22" s="45">
        <v>43020</v>
      </c>
      <c r="D22" s="50" t="s">
        <v>7</v>
      </c>
      <c r="E22" s="7"/>
      <c r="G22" s="47">
        <f>SUMIF('1.WS-Re-Exp'!$E$3:$E$430,Revenue!C22,'1.WS-Re-Exp'!$C$3:$C$430)</f>
        <v>0</v>
      </c>
      <c r="H22" s="1">
        <v>3</v>
      </c>
    </row>
    <row r="23" spans="3:11" x14ac:dyDescent="0.55000000000000004">
      <c r="C23" s="45">
        <v>43030</v>
      </c>
      <c r="D23" s="1" t="s">
        <v>9</v>
      </c>
      <c r="E23" s="7"/>
      <c r="G23" s="47">
        <f>SUMIF('1.WS-Re-Exp'!$E$3:$E$430,Revenue!C23,'1.WS-Re-Exp'!$C$3:$C$430)</f>
        <v>196000</v>
      </c>
    </row>
    <row r="24" spans="3:11" x14ac:dyDescent="0.55000000000000004">
      <c r="C24" s="45">
        <v>43040</v>
      </c>
      <c r="D24" s="1" t="s">
        <v>11</v>
      </c>
      <c r="E24" s="7"/>
      <c r="G24" s="47">
        <f>SUMIF('1.WS-Re-Exp'!$E$3:$E$430,Revenue!C24,'1.WS-Re-Exp'!$C$3:$C$430)</f>
        <v>656000</v>
      </c>
    </row>
    <row r="25" spans="3:11" x14ac:dyDescent="0.55000000000000004">
      <c r="C25" s="45">
        <v>43050</v>
      </c>
      <c r="D25" s="1" t="s">
        <v>13</v>
      </c>
      <c r="E25" s="7"/>
      <c r="G25" s="47">
        <f>SUMIF('1.WS-Re-Exp'!$E$3:$E$430,Revenue!C25,'1.WS-Re-Exp'!$C$3:$C$430)</f>
        <v>20000</v>
      </c>
    </row>
    <row r="26" spans="3:11" ht="18" customHeight="1" x14ac:dyDescent="0.55000000000000004">
      <c r="C26" s="45">
        <v>43060</v>
      </c>
      <c r="D26" s="1" t="s">
        <v>3</v>
      </c>
      <c r="E26" s="7"/>
      <c r="G26" s="47">
        <f>SUMIF('1.WS-Re-Exp'!$E$3:$E$430,Revenue!C26,'1.WS-Re-Exp'!$C$3:$C$430)</f>
        <v>208000</v>
      </c>
    </row>
    <row r="27" spans="3:11" s="8" customFormat="1" x14ac:dyDescent="0.55000000000000004">
      <c r="C27" s="51">
        <v>43333</v>
      </c>
      <c r="D27" s="52" t="s">
        <v>653</v>
      </c>
      <c r="E27" s="10"/>
      <c r="G27" s="48">
        <f>SUM(G21:G26)</f>
        <v>9937412.1400000006</v>
      </c>
      <c r="J27" s="9"/>
    </row>
    <row r="28" spans="3:11" x14ac:dyDescent="0.55000000000000004">
      <c r="C28" s="40">
        <v>4</v>
      </c>
      <c r="D28" s="41" t="s">
        <v>720</v>
      </c>
      <c r="G28" s="53"/>
    </row>
    <row r="29" spans="3:11" x14ac:dyDescent="0.55000000000000004">
      <c r="C29" s="45">
        <v>44010</v>
      </c>
      <c r="D29" s="86" t="s">
        <v>639</v>
      </c>
      <c r="E29" s="87"/>
      <c r="F29" s="86"/>
      <c r="G29" s="88">
        <f>SUMIF('1.WS-Re-Exp'!$E$3:$E$430,Revenue!C29,'1.WS-Re-Exp'!$C$3:$C$430)</f>
        <v>-18547575.549999997</v>
      </c>
      <c r="K29" s="36"/>
    </row>
    <row r="30" spans="3:11" x14ac:dyDescent="0.55000000000000004">
      <c r="C30" s="45">
        <v>44020</v>
      </c>
      <c r="D30" s="86" t="s">
        <v>640</v>
      </c>
      <c r="E30" s="87"/>
      <c r="F30" s="86"/>
      <c r="G30" s="88">
        <f>SUMIF('1.WS-Re-Exp'!$E$3:$E$430,Revenue!C30,'1.WS-Re-Exp'!$C$3:$C$430)</f>
        <v>-64000</v>
      </c>
      <c r="K30" s="36"/>
    </row>
    <row r="31" spans="3:11" x14ac:dyDescent="0.55000000000000004">
      <c r="C31" s="45">
        <v>44030</v>
      </c>
      <c r="D31" s="86" t="s">
        <v>641</v>
      </c>
      <c r="E31" s="87"/>
      <c r="F31" s="86"/>
      <c r="G31" s="88">
        <f>SUMIF('1.WS-Re-Exp'!$E$3:$E$430,Revenue!C31,'1.WS-Re-Exp'!$C$3:$C$430)</f>
        <v>-14500</v>
      </c>
      <c r="K31" s="36"/>
    </row>
    <row r="32" spans="3:11" x14ac:dyDescent="0.55000000000000004">
      <c r="C32" s="45">
        <v>44040</v>
      </c>
      <c r="D32" s="86" t="s">
        <v>642</v>
      </c>
      <c r="E32" s="87"/>
      <c r="F32" s="86"/>
      <c r="G32" s="88">
        <f>SUMIF('1.WS-Re-Exp'!$E$3:$E$430,Revenue!C32,'1.WS-Re-Exp'!$C$3:$C$430)</f>
        <v>-316000</v>
      </c>
      <c r="K32" s="36"/>
    </row>
    <row r="33" spans="3:11" x14ac:dyDescent="0.55000000000000004">
      <c r="C33" s="45">
        <v>44050</v>
      </c>
      <c r="D33" s="86" t="s">
        <v>643</v>
      </c>
      <c r="E33" s="87"/>
      <c r="F33" s="86"/>
      <c r="G33" s="88">
        <f>SUMIF('1.WS-Re-Exp'!$E$3:$E$430,Revenue!C33,'1.WS-Re-Exp'!$C$3:$C$430)</f>
        <v>0</v>
      </c>
      <c r="K33" s="36"/>
    </row>
    <row r="34" spans="3:11" x14ac:dyDescent="0.55000000000000004">
      <c r="C34" s="45">
        <v>44444</v>
      </c>
      <c r="D34" s="89" t="s">
        <v>694</v>
      </c>
      <c r="E34" s="87"/>
      <c r="F34" s="86"/>
      <c r="G34" s="90">
        <f>SUM(G29:G33)</f>
        <v>-18942075.549999997</v>
      </c>
    </row>
    <row r="35" spans="3:11" x14ac:dyDescent="0.55000000000000004">
      <c r="C35" s="42">
        <v>5</v>
      </c>
      <c r="D35" s="41" t="s">
        <v>715</v>
      </c>
      <c r="E35" s="7"/>
      <c r="G35" s="47"/>
    </row>
    <row r="36" spans="3:11" x14ac:dyDescent="0.55000000000000004">
      <c r="C36" s="45">
        <v>45010</v>
      </c>
      <c r="D36" s="86" t="s">
        <v>654</v>
      </c>
      <c r="E36" s="87"/>
      <c r="F36" s="86"/>
      <c r="G36" s="88">
        <f>SUM(G3,G12,G21,G29)</f>
        <v>56228284.459999993</v>
      </c>
      <c r="H36" s="1">
        <v>5</v>
      </c>
    </row>
    <row r="37" spans="3:11" x14ac:dyDescent="0.55000000000000004">
      <c r="C37" s="45">
        <v>45020</v>
      </c>
      <c r="D37" s="86" t="s">
        <v>655</v>
      </c>
      <c r="E37" s="87"/>
      <c r="F37" s="86"/>
      <c r="G37" s="88">
        <f>SUM(G4,G13)</f>
        <v>41000</v>
      </c>
    </row>
    <row r="38" spans="3:11" x14ac:dyDescent="0.55000000000000004">
      <c r="C38" s="45">
        <v>45030</v>
      </c>
      <c r="D38" s="86" t="s">
        <v>650</v>
      </c>
      <c r="E38" s="87"/>
      <c r="F38" s="86"/>
      <c r="G38" s="88">
        <f>SUM(G5,G14,G31)</f>
        <v>505500</v>
      </c>
    </row>
    <row r="39" spans="3:11" x14ac:dyDescent="0.55000000000000004">
      <c r="C39" s="45">
        <v>45040</v>
      </c>
      <c r="D39" s="86" t="s">
        <v>656</v>
      </c>
      <c r="E39" s="87"/>
      <c r="F39" s="86"/>
      <c r="G39" s="88">
        <f>SUM(G6,G15,G22,G30)</f>
        <v>2896000</v>
      </c>
    </row>
    <row r="40" spans="3:11" x14ac:dyDescent="0.55000000000000004">
      <c r="C40" s="45">
        <v>45050</v>
      </c>
      <c r="D40" s="86" t="s">
        <v>657</v>
      </c>
      <c r="E40" s="87"/>
      <c r="F40" s="86"/>
      <c r="G40" s="88">
        <f>SUM(G7,G16,G23,G32)</f>
        <v>1636000</v>
      </c>
    </row>
    <row r="41" spans="3:11" x14ac:dyDescent="0.55000000000000004">
      <c r="C41" s="45">
        <v>45060</v>
      </c>
      <c r="D41" s="86" t="s">
        <v>658</v>
      </c>
      <c r="E41" s="87"/>
      <c r="F41" s="86"/>
      <c r="G41" s="88">
        <f>SUM(G8,G17,G24,G33)</f>
        <v>1286000</v>
      </c>
    </row>
    <row r="42" spans="3:11" x14ac:dyDescent="0.55000000000000004">
      <c r="C42" s="45">
        <v>45070</v>
      </c>
      <c r="D42" s="1" t="s">
        <v>13</v>
      </c>
      <c r="E42" s="7"/>
      <c r="G42" s="47">
        <f>SUM(G9,G18,G25)</f>
        <v>3533000</v>
      </c>
    </row>
    <row r="43" spans="3:11" x14ac:dyDescent="0.55000000000000004">
      <c r="C43" s="45">
        <v>45080</v>
      </c>
      <c r="D43" s="50" t="s">
        <v>3</v>
      </c>
      <c r="E43" s="7"/>
      <c r="G43" s="47">
        <f>G26</f>
        <v>208000</v>
      </c>
    </row>
    <row r="44" spans="3:11" x14ac:dyDescent="0.55000000000000004">
      <c r="C44" s="45">
        <v>45090</v>
      </c>
      <c r="D44" s="52" t="s">
        <v>659</v>
      </c>
      <c r="E44" s="7"/>
      <c r="G44" s="48">
        <f>SUM(G36:G43)</f>
        <v>66333784.459999993</v>
      </c>
    </row>
    <row r="45" spans="3:11" s="2" customFormat="1" x14ac:dyDescent="0.55000000000000004">
      <c r="C45" s="45">
        <v>45100</v>
      </c>
      <c r="D45" s="1" t="s">
        <v>15</v>
      </c>
      <c r="E45" s="14"/>
      <c r="G45" s="54">
        <f>SUMIF('1.WS-Re-Exp'!$E$3:$E$430,Revenue!C45,'1.WS-Re-Exp'!$C$3:$C$430)</f>
        <v>28300000</v>
      </c>
      <c r="J45" s="9"/>
    </row>
    <row r="46" spans="3:11" x14ac:dyDescent="0.55000000000000004">
      <c r="C46" s="45">
        <v>45110</v>
      </c>
      <c r="D46" s="1" t="s">
        <v>17</v>
      </c>
      <c r="E46" s="7"/>
      <c r="G46" s="47">
        <f>SUMIF('1.WS-Re-Exp'!$E$3:$E$430,Revenue!C46,'1.WS-Re-Exp'!$C$3:$C$430)</f>
        <v>6634200</v>
      </c>
    </row>
    <row r="47" spans="3:11" x14ac:dyDescent="0.55000000000000004">
      <c r="C47" s="45">
        <v>45555</v>
      </c>
      <c r="D47" s="2" t="s">
        <v>660</v>
      </c>
      <c r="E47" s="7"/>
      <c r="G47" s="48">
        <f>SUM(G44:G46)</f>
        <v>101267984.45999999</v>
      </c>
    </row>
    <row r="48" spans="3:11" x14ac:dyDescent="0.55000000000000004">
      <c r="C48" s="42">
        <v>6</v>
      </c>
      <c r="D48" s="43" t="s">
        <v>661</v>
      </c>
      <c r="E48" s="7"/>
      <c r="G48" s="47"/>
    </row>
    <row r="49" spans="3:7" x14ac:dyDescent="0.55000000000000004">
      <c r="C49" s="45">
        <v>46010</v>
      </c>
      <c r="D49" s="1" t="s">
        <v>644</v>
      </c>
      <c r="E49" s="7"/>
      <c r="G49" s="47">
        <f>SUMIF('1.WS-Re-Exp'!$E$3:$E$430,Revenue!C49,'1.WS-Re-Exp'!$C$3:$C$430)</f>
        <v>0</v>
      </c>
    </row>
    <row r="50" spans="3:7" x14ac:dyDescent="0.55000000000000004">
      <c r="C50" s="45">
        <v>46020</v>
      </c>
      <c r="D50" s="1" t="s">
        <v>645</v>
      </c>
      <c r="E50" s="7"/>
      <c r="G50" s="47">
        <f>SUMIF('1.WS-Re-Exp'!$E$3:$E$430,Revenue!C50,'1.WS-Re-Exp'!$C$3:$C$430)</f>
        <v>3742744.84</v>
      </c>
    </row>
    <row r="51" spans="3:7" x14ac:dyDescent="0.55000000000000004">
      <c r="C51" s="45">
        <v>46030</v>
      </c>
      <c r="D51" s="1" t="s">
        <v>646</v>
      </c>
      <c r="E51" s="7"/>
      <c r="G51" s="47">
        <f>SUMIF('1.WS-Re-Exp'!$E$3:$E$430,Revenue!C51,'1.WS-Re-Exp'!$C$3:$C$430)</f>
        <v>0</v>
      </c>
    </row>
    <row r="52" spans="3:7" ht="24.75" thickBot="1" x14ac:dyDescent="0.6">
      <c r="C52" s="55" t="s">
        <v>696</v>
      </c>
      <c r="D52" s="8" t="s">
        <v>647</v>
      </c>
      <c r="G52" s="56">
        <f>SUM(G47,G49:G51)</f>
        <v>105010729.3</v>
      </c>
    </row>
    <row r="53" spans="3:7" ht="24.75" thickBot="1" x14ac:dyDescent="0.6">
      <c r="C53" s="57"/>
      <c r="D53" s="58"/>
      <c r="E53" s="58"/>
      <c r="F53" s="58"/>
      <c r="G53" s="59"/>
    </row>
    <row r="55" spans="3:7" x14ac:dyDescent="0.55000000000000004">
      <c r="E55" s="8" t="s">
        <v>721</v>
      </c>
    </row>
    <row r="56" spans="3:7" x14ac:dyDescent="0.55000000000000004">
      <c r="E56" s="17" t="s">
        <v>722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>&amp;L&amp;14Revenue&amp;R&amp;12 3&amp;11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F43"/>
  <sheetViews>
    <sheetView workbookViewId="0">
      <selection activeCell="D43" sqref="D43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5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3" style="1" customWidth="1"/>
    <col min="8" max="16384" width="9" style="1"/>
  </cols>
  <sheetData>
    <row r="1" spans="3:6" ht="24" customHeight="1" x14ac:dyDescent="0.65">
      <c r="C1" s="423" t="s">
        <v>774</v>
      </c>
      <c r="D1" s="424"/>
      <c r="E1" s="99" t="s">
        <v>1269</v>
      </c>
      <c r="F1" s="60"/>
    </row>
    <row r="2" spans="3:6" s="13" customFormat="1" ht="24" x14ac:dyDescent="0.2">
      <c r="C2" s="100">
        <v>1</v>
      </c>
      <c r="D2" s="93" t="s">
        <v>610</v>
      </c>
      <c r="E2" s="101" t="s">
        <v>636</v>
      </c>
      <c r="F2" s="92" t="s">
        <v>710</v>
      </c>
    </row>
    <row r="3" spans="3:6" x14ac:dyDescent="0.5">
      <c r="C3" s="102">
        <v>51010</v>
      </c>
      <c r="D3" s="94" t="s">
        <v>216</v>
      </c>
      <c r="E3" s="103">
        <f>SUMIF('1.WS-Re-Exp'!$E$3:$E$430,Expense!C3,'1.WS-Re-Exp'!$C$3:$C$430)</f>
        <v>9700000</v>
      </c>
      <c r="F3" s="61"/>
    </row>
    <row r="4" spans="3:6" x14ac:dyDescent="0.5">
      <c r="C4" s="102">
        <v>51020</v>
      </c>
      <c r="D4" s="94" t="s">
        <v>218</v>
      </c>
      <c r="E4" s="103">
        <f>SUMIF('1.WS-Re-Exp'!$E$3:$E$430,Expense!C4,'1.WS-Re-Exp'!$C$3:$C$430)</f>
        <v>150000</v>
      </c>
      <c r="F4" s="61"/>
    </row>
    <row r="5" spans="3:6" x14ac:dyDescent="0.5">
      <c r="C5" s="102">
        <v>51030</v>
      </c>
      <c r="D5" s="94" t="s">
        <v>615</v>
      </c>
      <c r="E5" s="103">
        <f>SUMIF('1.WS-Re-Exp'!$E$3:$E$430,Expense!C5,'1.WS-Re-Exp'!$C$3:$C$430)</f>
        <v>2050000</v>
      </c>
      <c r="F5" s="61"/>
    </row>
    <row r="6" spans="3:6" x14ac:dyDescent="0.5">
      <c r="C6" s="102">
        <v>51040</v>
      </c>
      <c r="D6" s="94" t="s">
        <v>616</v>
      </c>
      <c r="E6" s="103">
        <f>SUMIF('1.WS-Re-Exp'!$E$3:$E$430,Expense!C6,'1.WS-Re-Exp'!$C$3:$C$430)</f>
        <v>2950000</v>
      </c>
      <c r="F6" s="61"/>
    </row>
    <row r="7" spans="3:6" x14ac:dyDescent="0.5">
      <c r="C7" s="102">
        <v>51050</v>
      </c>
      <c r="D7" s="94" t="s">
        <v>221</v>
      </c>
      <c r="E7" s="103">
        <f>SUMIF('1.WS-Re-Exp'!$E$3:$E$430,Expense!C7,'1.WS-Re-Exp'!$C$3:$C$430)</f>
        <v>600000</v>
      </c>
      <c r="F7" s="61"/>
    </row>
    <row r="8" spans="3:6" x14ac:dyDescent="0.5">
      <c r="C8" s="102">
        <v>51060</v>
      </c>
      <c r="D8" s="94" t="s">
        <v>617</v>
      </c>
      <c r="E8" s="103">
        <f>SUMIF('1.WS-Re-Exp'!$E$3:$E$430,Expense!C8,'1.WS-Re-Exp'!$C$3:$C$430)</f>
        <v>1726000</v>
      </c>
      <c r="F8" s="61"/>
    </row>
    <row r="9" spans="3:6" x14ac:dyDescent="0.5">
      <c r="C9" s="102">
        <v>51070</v>
      </c>
      <c r="D9" s="94" t="s">
        <v>618</v>
      </c>
      <c r="E9" s="103">
        <f>SUMIF('1.WS-Re-Exp'!$E$3:$E$430,Expense!C9,'1.WS-Re-Exp'!$C$3:$C$430)</f>
        <v>10420000</v>
      </c>
      <c r="F9" s="61"/>
    </row>
    <row r="10" spans="3:6" x14ac:dyDescent="0.5">
      <c r="C10" s="102">
        <v>51080</v>
      </c>
      <c r="D10" s="94" t="s">
        <v>619</v>
      </c>
      <c r="E10" s="103">
        <f>SUMIF('1.WS-Re-Exp'!$E$3:$E$430,Expense!C10,'1.WS-Re-Exp'!$C$3:$C$430)</f>
        <v>3309000</v>
      </c>
      <c r="F10" s="61"/>
    </row>
    <row r="11" spans="3:6" x14ac:dyDescent="0.5">
      <c r="C11" s="102">
        <v>51090</v>
      </c>
      <c r="D11" s="94" t="s">
        <v>357</v>
      </c>
      <c r="E11" s="104">
        <f>SUMIF('1.WS-Re-Exp'!$E$3:$E$430,Expense!C11,'1.WS-Re-Exp'!$C$3:$C$430)</f>
        <v>2400000</v>
      </c>
      <c r="F11" s="54"/>
    </row>
    <row r="12" spans="3:6" x14ac:dyDescent="0.5">
      <c r="C12" s="102">
        <v>51100</v>
      </c>
      <c r="D12" s="94" t="s">
        <v>620</v>
      </c>
      <c r="E12" s="104">
        <f>SUMIF('1.WS-Re-Exp'!$E$3:$E$430,Expense!C12,'1.WS-Re-Exp'!$C$3:$C$430)</f>
        <v>90000</v>
      </c>
      <c r="F12" s="54"/>
    </row>
    <row r="13" spans="3:6" x14ac:dyDescent="0.5">
      <c r="C13" s="102">
        <v>51110</v>
      </c>
      <c r="D13" s="94" t="s">
        <v>621</v>
      </c>
      <c r="E13" s="104">
        <f>SUMIF('1.WS-Re-Exp'!$E$3:$E$430,Expense!C13,'1.WS-Re-Exp'!$C$3:$C$430)</f>
        <v>2140000</v>
      </c>
      <c r="F13" s="54"/>
    </row>
    <row r="14" spans="3:6" x14ac:dyDescent="0.5">
      <c r="C14" s="102">
        <v>51120</v>
      </c>
      <c r="D14" s="94" t="s">
        <v>622</v>
      </c>
      <c r="E14" s="104">
        <f>SUMIF('1.WS-Re-Exp'!$E$3:$E$430,Expense!C14,'1.WS-Re-Exp'!$C$3:$C$430)</f>
        <v>597700</v>
      </c>
      <c r="F14" s="54"/>
    </row>
    <row r="15" spans="3:6" x14ac:dyDescent="0.5">
      <c r="C15" s="102">
        <v>51130</v>
      </c>
      <c r="D15" s="94" t="s">
        <v>623</v>
      </c>
      <c r="E15" s="104">
        <f>SUMIF('1.WS-Re-Exp'!$E$3:$E$430,Expense!C15,'1.WS-Re-Exp'!$C$3:$C$430)</f>
        <v>138600</v>
      </c>
      <c r="F15" s="54"/>
    </row>
    <row r="16" spans="3:6" x14ac:dyDescent="0.5">
      <c r="C16" s="102">
        <v>51140</v>
      </c>
      <c r="D16" s="94" t="s">
        <v>624</v>
      </c>
      <c r="E16" s="104">
        <f>SUMIF('1.WS-Re-Exp'!$E$3:$E$430,Expense!C16,'1.WS-Re-Exp'!$C$3:$C$430)</f>
        <v>60000</v>
      </c>
      <c r="F16" s="54"/>
    </row>
    <row r="17" spans="2:6" ht="28.5" thickBot="1" x14ac:dyDescent="0.7">
      <c r="C17" s="105">
        <v>51111</v>
      </c>
      <c r="D17" s="91" t="s">
        <v>637</v>
      </c>
      <c r="E17" s="106">
        <f>SUM(E3:E16)</f>
        <v>36331300</v>
      </c>
      <c r="F17" s="62">
        <f>SUM(F3:F16)</f>
        <v>0</v>
      </c>
    </row>
    <row r="18" spans="2:6" ht="24" x14ac:dyDescent="0.55000000000000004">
      <c r="C18" s="107">
        <v>2</v>
      </c>
      <c r="D18" s="95" t="s">
        <v>609</v>
      </c>
      <c r="E18" s="106"/>
      <c r="F18" s="54"/>
    </row>
    <row r="19" spans="2:6" ht="24" x14ac:dyDescent="0.55000000000000004">
      <c r="B19" s="8"/>
      <c r="C19" s="102">
        <v>52010</v>
      </c>
      <c r="D19" s="94" t="s">
        <v>26</v>
      </c>
      <c r="E19" s="104">
        <f>SUMIF('1.WS-Re-Exp'!$E$3:$E$430,Expense!C19,'1.WS-Re-Exp'!$C$3:$C$430)</f>
        <v>27822000</v>
      </c>
      <c r="F19" s="47"/>
    </row>
    <row r="20" spans="2:6" x14ac:dyDescent="0.5">
      <c r="C20" s="102">
        <v>52020</v>
      </c>
      <c r="D20" s="94" t="s">
        <v>625</v>
      </c>
      <c r="E20" s="104">
        <f>SUMIF('1.WS-Re-Exp'!$E$3:$E$430,Expense!C20,'1.WS-Re-Exp'!$C$3:$C$430)</f>
        <v>5026000</v>
      </c>
      <c r="F20" s="47"/>
    </row>
    <row r="21" spans="2:6" x14ac:dyDescent="0.5">
      <c r="C21" s="102">
        <v>52030</v>
      </c>
      <c r="D21" s="94" t="s">
        <v>28</v>
      </c>
      <c r="E21" s="104">
        <f>SUMIF('1.WS-Re-Exp'!$E$3:$E$430,Expense!C21,'1.WS-Re-Exp'!$C$3:$C$430)</f>
        <v>5070000</v>
      </c>
      <c r="F21" s="47"/>
    </row>
    <row r="22" spans="2:6" x14ac:dyDescent="0.5">
      <c r="C22" s="102">
        <v>52040</v>
      </c>
      <c r="D22" s="94" t="s">
        <v>626</v>
      </c>
      <c r="E22" s="104">
        <f>SUMIF('1.WS-Re-Exp'!$E$3:$E$430,Expense!C22,'1.WS-Re-Exp'!$C$3:$C$430)</f>
        <v>0</v>
      </c>
      <c r="F22" s="47"/>
    </row>
    <row r="23" spans="2:6" x14ac:dyDescent="0.5">
      <c r="C23" s="108">
        <v>52050</v>
      </c>
      <c r="D23" s="96" t="s">
        <v>627</v>
      </c>
      <c r="E23" s="106">
        <f>SUM(E19:E22)</f>
        <v>37918000</v>
      </c>
      <c r="F23" s="54">
        <f>SUM(F19:F22)</f>
        <v>0</v>
      </c>
    </row>
    <row r="24" spans="2:6" x14ac:dyDescent="0.5">
      <c r="C24" s="102">
        <v>52060</v>
      </c>
      <c r="D24" s="94" t="s">
        <v>628</v>
      </c>
      <c r="E24" s="104">
        <f>SUMIF('1.WS-Re-Exp'!$E$3:$E$430,Expense!C24,'1.WS-Re-Exp'!$C$3:$C$430)</f>
        <v>2293500</v>
      </c>
      <c r="F24" s="47"/>
    </row>
    <row r="25" spans="2:6" ht="24" x14ac:dyDescent="0.55000000000000004">
      <c r="C25" s="102">
        <v>52070</v>
      </c>
      <c r="D25" s="94" t="s">
        <v>629</v>
      </c>
      <c r="E25" s="109">
        <f>SUMIF('1.WS-Re-Exp'!$E$3:$E$430,Expense!C25,'1.WS-Re-Exp'!$C$3:$C$430)</f>
        <v>1602000</v>
      </c>
      <c r="F25" s="48"/>
    </row>
    <row r="26" spans="2:6" x14ac:dyDescent="0.5">
      <c r="C26" s="102">
        <v>52080</v>
      </c>
      <c r="D26" s="94" t="s">
        <v>662</v>
      </c>
      <c r="E26" s="104">
        <f>SUMIF('1.WS-Re-Exp'!$E$3:$E$430,Expense!C26,'1.WS-Re-Exp'!$C$3:$C$430)</f>
        <v>4594800</v>
      </c>
      <c r="F26" s="47"/>
    </row>
    <row r="27" spans="2:6" x14ac:dyDescent="0.5">
      <c r="C27" s="102">
        <v>52090</v>
      </c>
      <c r="D27" s="94" t="s">
        <v>663</v>
      </c>
      <c r="E27" s="104">
        <f>SUMIF('1.WS-Re-Exp'!$E$3:$E$430,Expense!C27,'1.WS-Re-Exp'!$C$3:$C$430)</f>
        <v>0</v>
      </c>
      <c r="F27" s="47"/>
    </row>
    <row r="28" spans="2:6" x14ac:dyDescent="0.5">
      <c r="C28" s="102">
        <v>52100</v>
      </c>
      <c r="D28" s="94" t="s">
        <v>634</v>
      </c>
      <c r="E28" s="110">
        <f>SUMIF('1.WS-Re-Exp'!$E$3:$E$430,Expense!C28,'1.WS-Re-Exp'!$C$3:$C$430)</f>
        <v>1100000</v>
      </c>
      <c r="F28" s="53"/>
    </row>
    <row r="29" spans="2:6" s="8" customFormat="1" ht="24" x14ac:dyDescent="0.55000000000000004">
      <c r="C29" s="111">
        <v>52222</v>
      </c>
      <c r="D29" s="97" t="s">
        <v>638</v>
      </c>
      <c r="E29" s="112">
        <f>SUM(E23,E24,E25,E26,E27,E28)</f>
        <v>47508300</v>
      </c>
      <c r="F29" s="48">
        <f>SUM(F23,F24,F25,F26,F27,F28)</f>
        <v>0</v>
      </c>
    </row>
    <row r="30" spans="2:6" s="8" customFormat="1" ht="24" x14ac:dyDescent="0.55000000000000004">
      <c r="C30" s="107">
        <v>3</v>
      </c>
      <c r="D30" s="95" t="s">
        <v>635</v>
      </c>
      <c r="E30" s="112"/>
      <c r="F30" s="48"/>
    </row>
    <row r="31" spans="2:6" x14ac:dyDescent="0.5">
      <c r="C31" s="102">
        <v>53010</v>
      </c>
      <c r="D31" s="94" t="s">
        <v>633</v>
      </c>
      <c r="E31" s="104">
        <f>SUMIF('1.WS-Re-Exp'!$E$3:$E$430,Expense!C31,'1.WS-Re-Exp'!$C$3:$C$430)</f>
        <v>210000</v>
      </c>
      <c r="F31" s="53"/>
    </row>
    <row r="32" spans="2:6" ht="24" x14ac:dyDescent="0.55000000000000004">
      <c r="C32" s="102">
        <v>53020</v>
      </c>
      <c r="D32" s="94" t="s">
        <v>630</v>
      </c>
      <c r="E32" s="104">
        <f>SUMIF('1.WS-Re-Exp'!$E$3:$E$430,Expense!C32,'1.WS-Re-Exp'!$C$3:$C$430)</f>
        <v>2901772.55</v>
      </c>
      <c r="F32" s="48"/>
    </row>
    <row r="33" spans="3:6" x14ac:dyDescent="0.5">
      <c r="C33" s="102">
        <v>53030</v>
      </c>
      <c r="D33" s="94" t="s">
        <v>631</v>
      </c>
      <c r="E33" s="104">
        <f>SUMIF('1.WS-Re-Exp'!$E$3:$E$430,Expense!C33,'1.WS-Re-Exp'!$C$3:$C$430)</f>
        <v>4023759.0599999996</v>
      </c>
      <c r="F33" s="53"/>
    </row>
    <row r="34" spans="3:6" x14ac:dyDescent="0.5">
      <c r="C34" s="102">
        <v>53040</v>
      </c>
      <c r="D34" s="94" t="s">
        <v>651</v>
      </c>
      <c r="E34" s="104">
        <f>SUMIF('1.WS-Re-Exp'!$E$3:$E$430,Expense!C34,'1.WS-Re-Exp'!$C$3:$C$430)</f>
        <v>6450000</v>
      </c>
      <c r="F34" s="53"/>
    </row>
    <row r="35" spans="3:6" x14ac:dyDescent="0.5">
      <c r="C35" s="102">
        <v>53050</v>
      </c>
      <c r="D35" s="98" t="s">
        <v>652</v>
      </c>
      <c r="E35" s="104">
        <f>SUMIF('1.WS-Re-Exp'!$E$3:$E$430,Expense!C35,'1.WS-Re-Exp'!$C$3:$C$430)</f>
        <v>4560000</v>
      </c>
      <c r="F35" s="53"/>
    </row>
    <row r="36" spans="3:6" x14ac:dyDescent="0.5">
      <c r="C36" s="102">
        <v>53060</v>
      </c>
      <c r="D36" s="94" t="s">
        <v>632</v>
      </c>
      <c r="E36" s="104">
        <f>SUMIF('1.WS-Re-Exp'!$E$3:$E$430,Expense!C36,'1.WS-Re-Exp'!$C$3:$C$430)</f>
        <v>0</v>
      </c>
      <c r="F36" s="53"/>
    </row>
    <row r="37" spans="3:6" ht="24" x14ac:dyDescent="0.55000000000000004">
      <c r="C37" s="102" t="s">
        <v>697</v>
      </c>
      <c r="D37" s="96" t="s">
        <v>693</v>
      </c>
      <c r="E37" s="112">
        <f>SUM(E17,E29,E31:E36)</f>
        <v>101985131.61</v>
      </c>
      <c r="F37" s="63">
        <f>SUM(F17,F29,F31:F36)</f>
        <v>0</v>
      </c>
    </row>
    <row r="38" spans="3:6" s="8" customFormat="1" ht="24" x14ac:dyDescent="0.55000000000000004">
      <c r="C38" s="111">
        <v>61000</v>
      </c>
      <c r="D38" s="97" t="s">
        <v>698</v>
      </c>
      <c r="E38" s="113">
        <f>Revenue!G52-Expense!E37</f>
        <v>3025597.6899999976</v>
      </c>
      <c r="F38" s="64"/>
    </row>
    <row r="39" spans="3:6" s="8" customFormat="1" ht="24" x14ac:dyDescent="0.55000000000000004">
      <c r="C39" s="111">
        <v>62000</v>
      </c>
      <c r="D39" s="97" t="s">
        <v>763</v>
      </c>
      <c r="E39" s="113">
        <f>Revenue!G47-Expense!E37+E32+E33+E36</f>
        <v>6208384.4599999934</v>
      </c>
      <c r="F39" s="65"/>
    </row>
    <row r="40" spans="3:6" ht="22.5" thickBot="1" x14ac:dyDescent="0.55000000000000004">
      <c r="C40" s="114"/>
      <c r="D40" s="115"/>
      <c r="E40" s="116"/>
      <c r="F40" s="59"/>
    </row>
    <row r="41" spans="3:6" x14ac:dyDescent="0.5">
      <c r="D41" s="2"/>
    </row>
    <row r="42" spans="3:6" ht="24" x14ac:dyDescent="0.55000000000000004">
      <c r="D42" s="36"/>
      <c r="E42" s="8" t="s">
        <v>721</v>
      </c>
    </row>
    <row r="43" spans="3:6" x14ac:dyDescent="0.5">
      <c r="E43" s="17" t="s">
        <v>722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&amp;LEXPENSE&amp;R&amp;12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"/>
  <sheetViews>
    <sheetView workbookViewId="0">
      <selection activeCell="D2" sqref="D2:G28"/>
    </sheetView>
  </sheetViews>
  <sheetFormatPr defaultRowHeight="14.25" x14ac:dyDescent="0.2"/>
  <cols>
    <col min="3" max="3" width="39.75" bestFit="1" customWidth="1"/>
    <col min="4" max="4" width="14.25" style="80" bestFit="1" customWidth="1"/>
    <col min="5" max="5" width="9.25" style="80" bestFit="1" customWidth="1"/>
    <col min="6" max="6" width="17.375" style="80" customWidth="1"/>
    <col min="7" max="7" width="15.25" style="247" bestFit="1" customWidth="1"/>
    <col min="8" max="8" width="12.75" customWidth="1"/>
    <col min="9" max="9" width="14.25" bestFit="1" customWidth="1"/>
  </cols>
  <sheetData>
    <row r="1" spans="1:9" x14ac:dyDescent="0.2">
      <c r="A1" s="82" t="s">
        <v>1225</v>
      </c>
      <c r="B1" s="82" t="s">
        <v>1226</v>
      </c>
      <c r="C1" s="82" t="s">
        <v>1227</v>
      </c>
      <c r="D1" s="82" t="s">
        <v>636</v>
      </c>
      <c r="E1" s="82" t="s">
        <v>1228</v>
      </c>
      <c r="F1" s="82" t="s">
        <v>1229</v>
      </c>
      <c r="G1" s="251" t="s">
        <v>1231</v>
      </c>
      <c r="H1" s="82" t="s">
        <v>1232</v>
      </c>
      <c r="I1" s="82" t="s">
        <v>1233</v>
      </c>
    </row>
    <row r="2" spans="1:9" x14ac:dyDescent="0.2">
      <c r="A2">
        <v>1</v>
      </c>
      <c r="B2" t="s">
        <v>0</v>
      </c>
      <c r="C2" t="s">
        <v>1</v>
      </c>
      <c r="D2" s="363">
        <v>56414728.660000004</v>
      </c>
      <c r="E2" s="249"/>
      <c r="F2" s="364">
        <v>42503730.479999997</v>
      </c>
      <c r="G2" s="365">
        <v>11782606.300000004</v>
      </c>
      <c r="H2" s="250"/>
      <c r="I2" s="131">
        <f>SUM(F2:G2)</f>
        <v>54286336.780000001</v>
      </c>
    </row>
    <row r="3" spans="1:9" x14ac:dyDescent="0.2">
      <c r="A3">
        <v>2</v>
      </c>
      <c r="B3" t="s">
        <v>2</v>
      </c>
      <c r="C3" t="s">
        <v>3</v>
      </c>
      <c r="D3" s="363">
        <v>160000</v>
      </c>
      <c r="E3" s="249"/>
      <c r="F3" s="364">
        <v>157929.16</v>
      </c>
      <c r="G3" s="365">
        <v>116724.22</v>
      </c>
      <c r="H3" s="250"/>
      <c r="I3" s="131">
        <f t="shared" ref="I3:I28" si="0">SUM(F3:G3)</f>
        <v>274653.38</v>
      </c>
    </row>
    <row r="4" spans="1:9" x14ac:dyDescent="0.2">
      <c r="A4">
        <v>3</v>
      </c>
      <c r="B4" t="s">
        <v>4</v>
      </c>
      <c r="C4" t="s">
        <v>5</v>
      </c>
      <c r="D4" s="363">
        <v>41000</v>
      </c>
      <c r="E4" s="249"/>
      <c r="F4" s="364">
        <v>109448.93</v>
      </c>
      <c r="G4" s="365">
        <v>191885.21000000002</v>
      </c>
      <c r="H4" s="250"/>
      <c r="I4" s="131">
        <f t="shared" si="0"/>
        <v>301334.14</v>
      </c>
    </row>
    <row r="5" spans="1:9" x14ac:dyDescent="0.2">
      <c r="A5">
        <v>4</v>
      </c>
      <c r="B5" t="s">
        <v>942</v>
      </c>
      <c r="C5" t="s">
        <v>702</v>
      </c>
      <c r="D5" s="363">
        <v>533000</v>
      </c>
      <c r="E5" s="249"/>
      <c r="F5" s="283">
        <v>0</v>
      </c>
      <c r="G5" s="365">
        <v>0</v>
      </c>
      <c r="H5" s="250"/>
      <c r="I5" s="131">
        <f t="shared" si="0"/>
        <v>0</v>
      </c>
    </row>
    <row r="6" spans="1:9" x14ac:dyDescent="0.2">
      <c r="A6">
        <v>5</v>
      </c>
      <c r="B6" t="s">
        <v>6</v>
      </c>
      <c r="C6" t="s">
        <v>7</v>
      </c>
      <c r="D6" s="363">
        <v>2896000</v>
      </c>
      <c r="E6" s="249"/>
      <c r="F6" s="364">
        <v>6003172.1600000001</v>
      </c>
      <c r="G6" s="365">
        <v>4855270.51</v>
      </c>
      <c r="H6" s="250"/>
      <c r="I6" s="131">
        <f t="shared" si="0"/>
        <v>10858442.67</v>
      </c>
    </row>
    <row r="7" spans="1:9" x14ac:dyDescent="0.2">
      <c r="A7">
        <v>6</v>
      </c>
      <c r="B7" t="s">
        <v>8</v>
      </c>
      <c r="C7" t="s">
        <v>9</v>
      </c>
      <c r="D7" s="363">
        <v>1344000</v>
      </c>
      <c r="E7" s="249"/>
      <c r="F7" s="364">
        <v>1507791.8</v>
      </c>
      <c r="G7" s="365">
        <v>1328857.2899999998</v>
      </c>
      <c r="H7" s="250"/>
      <c r="I7" s="131">
        <f t="shared" si="0"/>
        <v>2836649.09</v>
      </c>
    </row>
    <row r="8" spans="1:9" x14ac:dyDescent="0.2">
      <c r="A8">
        <v>7</v>
      </c>
      <c r="B8" t="s">
        <v>10</v>
      </c>
      <c r="C8" t="s">
        <v>11</v>
      </c>
      <c r="D8" s="363">
        <v>1870000</v>
      </c>
      <c r="E8" s="249"/>
      <c r="F8" s="364">
        <v>496858.12</v>
      </c>
      <c r="G8" s="365">
        <v>1040157.65</v>
      </c>
      <c r="H8" s="250"/>
      <c r="I8" s="131">
        <f t="shared" si="0"/>
        <v>1537015.77</v>
      </c>
    </row>
    <row r="9" spans="1:9" x14ac:dyDescent="0.2">
      <c r="A9">
        <v>8</v>
      </c>
      <c r="B9" t="s">
        <v>12</v>
      </c>
      <c r="C9" t="s">
        <v>13</v>
      </c>
      <c r="D9" s="363">
        <v>3251000</v>
      </c>
      <c r="E9" s="249"/>
      <c r="F9" s="364">
        <v>5345473.12</v>
      </c>
      <c r="G9" s="365">
        <v>4690770.669999999</v>
      </c>
      <c r="H9" s="250"/>
      <c r="I9" s="131">
        <f t="shared" si="0"/>
        <v>10036243.789999999</v>
      </c>
    </row>
    <row r="10" spans="1:9" x14ac:dyDescent="0.2">
      <c r="A10">
        <v>9</v>
      </c>
      <c r="B10" t="s">
        <v>14</v>
      </c>
      <c r="C10" t="s">
        <v>15</v>
      </c>
      <c r="D10" s="363">
        <v>25761043.699999999</v>
      </c>
      <c r="E10" s="249"/>
      <c r="F10" s="364">
        <v>32336197.93</v>
      </c>
      <c r="G10" s="365">
        <v>9271152.0099999979</v>
      </c>
      <c r="H10" s="250"/>
      <c r="I10" s="131">
        <f t="shared" si="0"/>
        <v>41607349.939999998</v>
      </c>
    </row>
    <row r="11" spans="1:9" x14ac:dyDescent="0.2">
      <c r="A11">
        <v>10</v>
      </c>
      <c r="B11" t="s">
        <v>16</v>
      </c>
      <c r="C11" t="s">
        <v>17</v>
      </c>
      <c r="D11" s="363">
        <v>5093036.57</v>
      </c>
      <c r="E11" s="249"/>
      <c r="F11" s="364">
        <v>8010292.0099999998</v>
      </c>
      <c r="G11" s="365">
        <v>4444436.51</v>
      </c>
      <c r="H11" s="250"/>
      <c r="I11" s="131">
        <f t="shared" si="0"/>
        <v>12454728.52</v>
      </c>
    </row>
    <row r="12" spans="1:9" x14ac:dyDescent="0.2">
      <c r="A12">
        <v>11</v>
      </c>
      <c r="B12" t="s">
        <v>18</v>
      </c>
      <c r="C12" t="s">
        <v>661</v>
      </c>
      <c r="D12" s="363">
        <v>2942744.85</v>
      </c>
      <c r="E12" s="249"/>
      <c r="F12" s="364">
        <v>4059473.78</v>
      </c>
      <c r="G12" s="365">
        <v>4705786.6500000004</v>
      </c>
      <c r="H12" s="250"/>
      <c r="I12" s="131">
        <f t="shared" si="0"/>
        <v>8765260.4299999997</v>
      </c>
    </row>
    <row r="13" spans="1:9" x14ac:dyDescent="0.2">
      <c r="A13">
        <v>12</v>
      </c>
      <c r="B13" t="s">
        <v>667</v>
      </c>
      <c r="C13" t="s">
        <v>647</v>
      </c>
      <c r="D13" s="249">
        <v>100306553.78</v>
      </c>
      <c r="E13" s="249"/>
      <c r="F13" s="364">
        <v>101348915.13</v>
      </c>
      <c r="G13" s="365">
        <v>24191502.74000001</v>
      </c>
      <c r="H13" s="250"/>
      <c r="I13" s="131">
        <f t="shared" si="0"/>
        <v>125540417.87</v>
      </c>
    </row>
    <row r="14" spans="1:9" x14ac:dyDescent="0.2">
      <c r="A14">
        <v>13</v>
      </c>
      <c r="B14" t="s">
        <v>19</v>
      </c>
      <c r="C14" t="s">
        <v>20</v>
      </c>
      <c r="D14" s="363">
        <v>9700000</v>
      </c>
      <c r="E14" s="249"/>
      <c r="F14" s="364">
        <v>8599313.6799999997</v>
      </c>
      <c r="G14" s="365">
        <v>3134768.2100000009</v>
      </c>
      <c r="H14" s="250"/>
      <c r="I14" s="131">
        <f t="shared" si="0"/>
        <v>11734081.890000001</v>
      </c>
    </row>
    <row r="15" spans="1:9" x14ac:dyDescent="0.2">
      <c r="A15">
        <v>14</v>
      </c>
      <c r="B15" t="s">
        <v>21</v>
      </c>
      <c r="C15" t="s">
        <v>22</v>
      </c>
      <c r="D15" s="363">
        <v>2200000</v>
      </c>
      <c r="E15" s="249"/>
      <c r="F15" s="364">
        <v>2543495.2599999998</v>
      </c>
      <c r="G15" s="365">
        <v>1204495.0100000002</v>
      </c>
      <c r="H15" s="250"/>
      <c r="I15" s="131">
        <f t="shared" si="0"/>
        <v>3747990.27</v>
      </c>
    </row>
    <row r="16" spans="1:9" x14ac:dyDescent="0.2">
      <c r="A16">
        <v>15</v>
      </c>
      <c r="B16" t="s">
        <v>703</v>
      </c>
      <c r="C16" t="s">
        <v>704</v>
      </c>
      <c r="D16" s="363">
        <v>600000</v>
      </c>
      <c r="E16" s="249"/>
      <c r="F16" s="364">
        <v>482822.43</v>
      </c>
      <c r="G16" s="365">
        <v>278228.88000000006</v>
      </c>
      <c r="H16" s="250"/>
      <c r="I16" s="131">
        <f t="shared" si="0"/>
        <v>761051.31</v>
      </c>
    </row>
    <row r="17" spans="1:9" x14ac:dyDescent="0.2">
      <c r="A17">
        <v>16</v>
      </c>
      <c r="B17" t="s">
        <v>23</v>
      </c>
      <c r="C17" t="s">
        <v>24</v>
      </c>
      <c r="D17" s="363">
        <v>2263000</v>
      </c>
      <c r="E17" s="249"/>
      <c r="F17" s="364">
        <v>3102348.77</v>
      </c>
      <c r="G17" s="365">
        <v>1228586.8500000001</v>
      </c>
      <c r="H17" s="250"/>
      <c r="I17" s="131">
        <f t="shared" si="0"/>
        <v>4330935.62</v>
      </c>
    </row>
    <row r="18" spans="1:9" x14ac:dyDescent="0.2">
      <c r="A18">
        <v>17</v>
      </c>
      <c r="B18" t="s">
        <v>25</v>
      </c>
      <c r="C18" t="s">
        <v>26</v>
      </c>
      <c r="D18" s="363">
        <v>25722763.440000001</v>
      </c>
      <c r="E18" s="249"/>
      <c r="F18" s="364">
        <v>32313201.23</v>
      </c>
      <c r="G18" s="365">
        <v>9026926.9599999972</v>
      </c>
      <c r="H18" s="250"/>
      <c r="I18" s="131">
        <f t="shared" si="0"/>
        <v>41340128.189999998</v>
      </c>
    </row>
    <row r="19" spans="1:9" x14ac:dyDescent="0.2">
      <c r="A19">
        <v>18</v>
      </c>
      <c r="B19" t="s">
        <v>27</v>
      </c>
      <c r="C19" t="s">
        <v>695</v>
      </c>
      <c r="D19" s="363">
        <v>9793642.0800000001</v>
      </c>
      <c r="E19" s="249"/>
      <c r="F19" s="364">
        <v>8910388.5</v>
      </c>
      <c r="G19" s="365">
        <v>2765904.5700000003</v>
      </c>
      <c r="H19" s="250"/>
      <c r="I19" s="131">
        <f t="shared" si="0"/>
        <v>11676293.07</v>
      </c>
    </row>
    <row r="20" spans="1:9" x14ac:dyDescent="0.2">
      <c r="A20">
        <v>19</v>
      </c>
      <c r="B20" t="s">
        <v>29</v>
      </c>
      <c r="C20" t="s">
        <v>30</v>
      </c>
      <c r="D20" s="363">
        <v>16596800</v>
      </c>
      <c r="E20" s="249"/>
      <c r="F20" s="364">
        <v>15491408.779999999</v>
      </c>
      <c r="G20" s="365">
        <v>4802827.2300000023</v>
      </c>
      <c r="H20" s="250"/>
      <c r="I20" s="131">
        <f t="shared" si="0"/>
        <v>20294236.010000002</v>
      </c>
    </row>
    <row r="21" spans="1:9" x14ac:dyDescent="0.2">
      <c r="A21">
        <v>20</v>
      </c>
      <c r="B21" t="s">
        <v>31</v>
      </c>
      <c r="C21" t="s">
        <v>32</v>
      </c>
      <c r="D21" s="363">
        <v>2420000</v>
      </c>
      <c r="E21" s="249"/>
      <c r="F21" s="364">
        <v>2235706.5699999998</v>
      </c>
      <c r="G21" s="365">
        <v>741574.34000000032</v>
      </c>
      <c r="H21" s="250"/>
      <c r="I21" s="131">
        <f t="shared" si="0"/>
        <v>2977280.91</v>
      </c>
    </row>
    <row r="22" spans="1:9" x14ac:dyDescent="0.2">
      <c r="A22">
        <v>21</v>
      </c>
      <c r="B22" t="s">
        <v>33</v>
      </c>
      <c r="C22" t="s">
        <v>34</v>
      </c>
      <c r="D22" s="363">
        <v>5714300</v>
      </c>
      <c r="E22" s="249"/>
      <c r="F22" s="364">
        <v>4462614.59</v>
      </c>
      <c r="G22" s="365">
        <v>3246823.74</v>
      </c>
      <c r="H22" s="250"/>
      <c r="I22" s="131">
        <f t="shared" si="0"/>
        <v>7709438.3300000001</v>
      </c>
    </row>
    <row r="23" spans="1:9" x14ac:dyDescent="0.2">
      <c r="A23">
        <v>22</v>
      </c>
      <c r="B23" t="s">
        <v>35</v>
      </c>
      <c r="C23" t="s">
        <v>36</v>
      </c>
      <c r="D23" s="363">
        <v>3509000</v>
      </c>
      <c r="E23" s="249"/>
      <c r="F23" s="364">
        <v>2250681.17</v>
      </c>
      <c r="G23" s="365">
        <v>592013.29</v>
      </c>
      <c r="H23" s="250"/>
      <c r="I23" s="131">
        <f t="shared" si="0"/>
        <v>2842694.46</v>
      </c>
    </row>
    <row r="24" spans="1:9" x14ac:dyDescent="0.2">
      <c r="A24">
        <v>23</v>
      </c>
      <c r="B24" t="s">
        <v>37</v>
      </c>
      <c r="C24" t="s">
        <v>38</v>
      </c>
      <c r="D24" s="363">
        <v>2574000</v>
      </c>
      <c r="E24" s="249"/>
      <c r="F24" s="364">
        <v>3363210.27</v>
      </c>
      <c r="G24" s="365">
        <v>1551663.1700000004</v>
      </c>
      <c r="H24" s="250"/>
      <c r="I24" s="131">
        <f t="shared" si="0"/>
        <v>4914873.4400000004</v>
      </c>
    </row>
    <row r="25" spans="1:9" x14ac:dyDescent="0.2">
      <c r="A25">
        <v>24</v>
      </c>
      <c r="B25" t="s">
        <v>39</v>
      </c>
      <c r="C25" t="s">
        <v>40</v>
      </c>
      <c r="D25" s="363">
        <v>7324511.6939999992</v>
      </c>
      <c r="E25" s="249"/>
      <c r="F25" s="364">
        <v>5828834.04</v>
      </c>
      <c r="G25" s="365">
        <v>2396337.7199999997</v>
      </c>
      <c r="H25" s="250"/>
      <c r="I25" s="131">
        <f t="shared" si="0"/>
        <v>8225171.7599999998</v>
      </c>
    </row>
    <row r="26" spans="1:9" x14ac:dyDescent="0.2">
      <c r="A26">
        <v>25</v>
      </c>
      <c r="B26" t="s">
        <v>705</v>
      </c>
      <c r="C26" t="s">
        <v>706</v>
      </c>
      <c r="D26" s="363">
        <v>221038.02000000002</v>
      </c>
      <c r="E26" s="249"/>
      <c r="F26" s="364">
        <v>495692.42</v>
      </c>
      <c r="G26" s="365">
        <v>684071.89000000013</v>
      </c>
      <c r="H26" s="250"/>
      <c r="I26" s="131">
        <f t="shared" si="0"/>
        <v>1179764.31</v>
      </c>
    </row>
    <row r="27" spans="1:9" x14ac:dyDescent="0.2">
      <c r="A27">
        <v>26</v>
      </c>
      <c r="B27" t="s">
        <v>41</v>
      </c>
      <c r="C27" t="s">
        <v>42</v>
      </c>
      <c r="D27" s="363">
        <v>9800000</v>
      </c>
      <c r="E27" s="249"/>
      <c r="F27" s="364">
        <v>8912048.0199999996</v>
      </c>
      <c r="G27" s="365">
        <v>5377288.1100000013</v>
      </c>
      <c r="H27" s="250"/>
      <c r="I27" s="131">
        <f t="shared" si="0"/>
        <v>14289336.130000001</v>
      </c>
    </row>
    <row r="28" spans="1:9" x14ac:dyDescent="0.2">
      <c r="A28">
        <v>27</v>
      </c>
      <c r="B28" t="s">
        <v>668</v>
      </c>
      <c r="C28" t="s">
        <v>669</v>
      </c>
      <c r="D28" s="249">
        <v>98439055.233999997</v>
      </c>
      <c r="E28" s="249"/>
      <c r="F28" s="364">
        <v>98961885.689999998</v>
      </c>
      <c r="G28" s="365">
        <v>22720325.079999998</v>
      </c>
      <c r="H28" s="250"/>
      <c r="I28" s="131">
        <f t="shared" si="0"/>
        <v>121682210.77</v>
      </c>
    </row>
    <row r="31" spans="1:9" x14ac:dyDescent="0.2">
      <c r="D31" s="282" t="s">
        <v>1245</v>
      </c>
      <c r="E31" s="28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6"/>
  <sheetViews>
    <sheetView zoomScale="90" zoomScaleNormal="90" workbookViewId="0">
      <selection activeCell="I4" sqref="I4:J4"/>
    </sheetView>
  </sheetViews>
  <sheetFormatPr defaultColWidth="9.125" defaultRowHeight="24" x14ac:dyDescent="0.55000000000000004"/>
  <cols>
    <col min="1" max="1" width="20.375" style="22" bestFit="1" customWidth="1"/>
    <col min="2" max="2" width="21.25" style="22" bestFit="1" customWidth="1"/>
    <col min="3" max="3" width="16.625" style="22" customWidth="1"/>
    <col min="4" max="4" width="13.25" style="22" bestFit="1" customWidth="1"/>
    <col min="5" max="5" width="18" style="22" bestFit="1" customWidth="1"/>
    <col min="6" max="6" width="16.75" style="22" bestFit="1" customWidth="1"/>
    <col min="7" max="7" width="13.875" style="22" bestFit="1" customWidth="1"/>
    <col min="8" max="8" width="17.75" style="22" bestFit="1" customWidth="1"/>
    <col min="9" max="9" width="19.375" style="22" customWidth="1"/>
    <col min="10" max="10" width="25.625" style="22" customWidth="1"/>
    <col min="11" max="11" width="15.75" style="22" bestFit="1" customWidth="1"/>
    <col min="12" max="12" width="14.875" style="22" customWidth="1"/>
    <col min="13" max="13" width="17.75" style="22" bestFit="1" customWidth="1"/>
    <col min="14" max="14" width="22.75" style="22" customWidth="1"/>
    <col min="15" max="15" width="20.25" style="22" customWidth="1"/>
    <col min="16" max="16" width="19.875" style="22" customWidth="1"/>
    <col min="17" max="17" width="23" style="22" customWidth="1"/>
    <col min="18" max="18" width="13.625" style="22" customWidth="1"/>
    <col min="19" max="19" width="52" style="22" customWidth="1"/>
    <col min="20" max="23" width="9.125" style="22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2" customWidth="1"/>
    <col min="30" max="16384" width="9.125" style="22"/>
  </cols>
  <sheetData>
    <row r="1" spans="1:28" s="328" customFormat="1" ht="39.6" customHeight="1" x14ac:dyDescent="0.2">
      <c r="A1" s="428" t="s">
        <v>1154</v>
      </c>
      <c r="B1" s="428" t="s">
        <v>1178</v>
      </c>
      <c r="C1" s="428" t="s">
        <v>1156</v>
      </c>
      <c r="D1" s="428" t="s">
        <v>1157</v>
      </c>
      <c r="E1" s="428" t="s">
        <v>1179</v>
      </c>
      <c r="F1" s="428" t="s">
        <v>1153</v>
      </c>
      <c r="G1" s="428" t="s">
        <v>1180</v>
      </c>
      <c r="H1" s="428" t="s">
        <v>1181</v>
      </c>
      <c r="I1" s="430" t="s">
        <v>1182</v>
      </c>
      <c r="J1" s="430" t="s">
        <v>1183</v>
      </c>
      <c r="K1" s="428" t="s">
        <v>1184</v>
      </c>
      <c r="L1" s="428" t="s">
        <v>1185</v>
      </c>
      <c r="M1" s="428" t="s">
        <v>1187</v>
      </c>
      <c r="N1" s="430" t="s">
        <v>1255</v>
      </c>
      <c r="O1" s="326" t="s">
        <v>1188</v>
      </c>
      <c r="P1" s="326" t="s">
        <v>1189</v>
      </c>
      <c r="Q1" s="326" t="s">
        <v>1190</v>
      </c>
      <c r="R1" s="327"/>
      <c r="X1" s="329"/>
      <c r="Y1" s="329"/>
      <c r="Z1" s="329"/>
      <c r="AA1" s="329"/>
      <c r="AB1" s="329"/>
    </row>
    <row r="2" spans="1:28" s="210" customFormat="1" ht="28.5" customHeight="1" x14ac:dyDescent="0.2">
      <c r="A2" s="429"/>
      <c r="B2" s="429"/>
      <c r="C2" s="429"/>
      <c r="D2" s="429"/>
      <c r="E2" s="429"/>
      <c r="F2" s="429"/>
      <c r="G2" s="429"/>
      <c r="H2" s="429"/>
      <c r="I2" s="431"/>
      <c r="J2" s="431"/>
      <c r="K2" s="429"/>
      <c r="L2" s="429"/>
      <c r="M2" s="429"/>
      <c r="N2" s="431"/>
      <c r="O2" s="397" t="s">
        <v>1191</v>
      </c>
      <c r="P2" s="398"/>
      <c r="Q2" s="398"/>
      <c r="R2" s="398"/>
      <c r="S2" s="398"/>
      <c r="X2" s="290"/>
      <c r="Y2" s="290"/>
      <c r="Z2" s="290"/>
      <c r="AA2" s="290"/>
      <c r="AB2" s="290"/>
    </row>
    <row r="3" spans="1:28" s="201" customFormat="1" ht="72" x14ac:dyDescent="0.5">
      <c r="A3" s="117" t="s">
        <v>660</v>
      </c>
      <c r="B3" s="117" t="s">
        <v>1166</v>
      </c>
      <c r="C3" s="117" t="s">
        <v>1167</v>
      </c>
      <c r="D3" s="117" t="s">
        <v>701</v>
      </c>
      <c r="E3" s="117" t="s">
        <v>1168</v>
      </c>
      <c r="F3" s="117" t="s">
        <v>1348</v>
      </c>
      <c r="G3" s="202" t="s">
        <v>1177</v>
      </c>
      <c r="H3" s="117" t="s">
        <v>784</v>
      </c>
      <c r="I3" s="117" t="s">
        <v>1387</v>
      </c>
      <c r="J3" s="117" t="s">
        <v>1388</v>
      </c>
      <c r="K3" s="202" t="s">
        <v>1169</v>
      </c>
      <c r="L3" s="117" t="s">
        <v>1186</v>
      </c>
      <c r="M3" s="207" t="s">
        <v>1170</v>
      </c>
      <c r="N3" s="117" t="s">
        <v>1258</v>
      </c>
      <c r="O3" s="117" t="s">
        <v>1171</v>
      </c>
      <c r="P3" s="237" t="s">
        <v>1172</v>
      </c>
      <c r="Q3" s="237" t="s">
        <v>1173</v>
      </c>
      <c r="R3" s="212" t="s">
        <v>1174</v>
      </c>
      <c r="S3" s="399" t="s">
        <v>1192</v>
      </c>
      <c r="X3" s="1"/>
      <c r="Y3" s="1"/>
      <c r="Z3" s="1"/>
      <c r="AA3" s="1"/>
      <c r="AB3" s="1"/>
    </row>
    <row r="4" spans="1:28" ht="24.75" thickBot="1" x14ac:dyDescent="0.6">
      <c r="A4" s="20">
        <f>SUM(Planfin2562!D17-Planfin2562!D16)</f>
        <v>101267984.46000001</v>
      </c>
      <c r="B4" s="20">
        <f>SUM(Planfin2562!D33-Planfin2562!D29)</f>
        <v>95059600</v>
      </c>
      <c r="C4" s="183">
        <f>SUM(A4-B4)</f>
        <v>6208384.4600000083</v>
      </c>
      <c r="D4" s="205" t="str">
        <f>IF(C4&gt;0,"เกินดุล",IF(C4=0,"สมดุล","ขาดดุล"))</f>
        <v>เกินดุล</v>
      </c>
      <c r="E4" s="203">
        <f>IF(C4&lt;=0,0,ROUNDUP((C4*20%),2))</f>
        <v>1241676.8999999999</v>
      </c>
      <c r="F4" s="183">
        <f>SUM(Planfin2562!D88)</f>
        <v>1238362.8599999999</v>
      </c>
      <c r="G4" s="204">
        <f>IF(C4=0,0,(F4/C4)*100)</f>
        <v>19.946620058384692</v>
      </c>
      <c r="H4" s="203">
        <f>E4-F4</f>
        <v>3314.0400000000373</v>
      </c>
      <c r="I4" s="486">
        <f>SUM(Planfin2562!C40)</f>
        <v>21864579.050000004</v>
      </c>
      <c r="J4" s="486">
        <f>SUM(Planfin2562!C41-Planfin2562!C42)</f>
        <v>16658868.740000002</v>
      </c>
      <c r="K4" s="206">
        <f>SUM(B4/12)</f>
        <v>7921633.333333333</v>
      </c>
      <c r="L4" s="183">
        <f>SUM(I4/K4)</f>
        <v>2.7601099583840041</v>
      </c>
      <c r="M4" s="208">
        <f>SUM(H4:I4)</f>
        <v>21867893.090000004</v>
      </c>
      <c r="N4" s="288">
        <f>SUM(M4/K4)</f>
        <v>2.7605283115014165</v>
      </c>
      <c r="O4" s="209" t="str">
        <f>IF(C4&gt;=0, "Normal", "Risk")</f>
        <v>Normal</v>
      </c>
      <c r="P4" s="209" t="str">
        <f>IF(H4&gt;=0, "Normal", "Risk")</f>
        <v>Normal</v>
      </c>
      <c r="Q4" s="209" t="str">
        <f>IF(N4&gt;1, "Normal", "Risk")</f>
        <v>Normal</v>
      </c>
      <c r="R4" s="81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1</v>
      </c>
      <c r="S4" s="211" t="str">
        <f>VLOOKUP(R4,$X$9:$AB$16,5,0)</f>
        <v xml:space="preserve"> ไม่ต้องปรับ</v>
      </c>
      <c r="Y4" s="215" t="s">
        <v>1193</v>
      </c>
      <c r="Z4" s="215" t="s">
        <v>1194</v>
      </c>
      <c r="AA4" s="215" t="s">
        <v>1195</v>
      </c>
      <c r="AB4" s="215"/>
    </row>
    <row r="5" spans="1:28" ht="27" customHeight="1" x14ac:dyDescent="0.55000000000000004">
      <c r="I5" s="432" t="s">
        <v>1257</v>
      </c>
      <c r="J5" s="432"/>
      <c r="N5" s="289" t="s">
        <v>1256</v>
      </c>
      <c r="X5" s="216" t="s">
        <v>1196</v>
      </c>
      <c r="Y5" s="216" t="s">
        <v>1197</v>
      </c>
      <c r="Z5" s="216" t="s">
        <v>1198</v>
      </c>
      <c r="AA5" s="216" t="s">
        <v>1199</v>
      </c>
      <c r="AB5" s="425" t="s">
        <v>1192</v>
      </c>
    </row>
    <row r="6" spans="1:28" x14ac:dyDescent="0.55000000000000004">
      <c r="X6" s="217" t="s">
        <v>1200</v>
      </c>
      <c r="Y6" s="218" t="s">
        <v>1201</v>
      </c>
      <c r="Z6" s="217" t="s">
        <v>1202</v>
      </c>
      <c r="AA6" s="218" t="s">
        <v>1203</v>
      </c>
      <c r="AB6" s="426"/>
    </row>
    <row r="7" spans="1:28" x14ac:dyDescent="0.55000000000000004">
      <c r="X7" s="219"/>
      <c r="Y7" s="218" t="s">
        <v>1204</v>
      </c>
      <c r="Z7" s="220" t="s">
        <v>1212</v>
      </c>
      <c r="AA7" s="220" t="s">
        <v>1213</v>
      </c>
      <c r="AB7" s="426"/>
    </row>
    <row r="8" spans="1:28" ht="24.75" thickBot="1" x14ac:dyDescent="0.6">
      <c r="X8" s="221"/>
      <c r="Y8" s="221"/>
      <c r="Z8" s="222" t="s">
        <v>1205</v>
      </c>
      <c r="AA8" s="221"/>
      <c r="AB8" s="427"/>
    </row>
    <row r="9" spans="1:28" ht="25.5" thickTop="1" thickBot="1" x14ac:dyDescent="0.6">
      <c r="X9" s="223">
        <v>1</v>
      </c>
      <c r="Y9" s="223" t="s">
        <v>1206</v>
      </c>
      <c r="Z9" s="223" t="s">
        <v>1207</v>
      </c>
      <c r="AA9" s="223" t="s">
        <v>1175</v>
      </c>
      <c r="AB9" s="232" t="s">
        <v>1208</v>
      </c>
    </row>
    <row r="10" spans="1:28" ht="24.75" thickBot="1" x14ac:dyDescent="0.6">
      <c r="X10" s="224">
        <v>2</v>
      </c>
      <c r="Y10" s="224" t="s">
        <v>1206</v>
      </c>
      <c r="Z10" s="224" t="s">
        <v>1207</v>
      </c>
      <c r="AA10" s="225" t="s">
        <v>1176</v>
      </c>
      <c r="AB10" s="233" t="s">
        <v>1209</v>
      </c>
    </row>
    <row r="11" spans="1:28" ht="24.75" thickBot="1" x14ac:dyDescent="0.6">
      <c r="X11" s="228">
        <v>3</v>
      </c>
      <c r="Y11" s="228" t="s">
        <v>1206</v>
      </c>
      <c r="Z11" s="228" t="s">
        <v>1214</v>
      </c>
      <c r="AA11" s="228" t="s">
        <v>1175</v>
      </c>
      <c r="AB11" s="234" t="s">
        <v>1216</v>
      </c>
    </row>
    <row r="12" spans="1:28" ht="24.75" thickBot="1" x14ac:dyDescent="0.6">
      <c r="X12" s="229">
        <v>4</v>
      </c>
      <c r="Y12" s="229" t="s">
        <v>1206</v>
      </c>
      <c r="Z12" s="229" t="s">
        <v>1214</v>
      </c>
      <c r="AA12" s="230" t="s">
        <v>1176</v>
      </c>
      <c r="AB12" s="235" t="s">
        <v>1220</v>
      </c>
    </row>
    <row r="13" spans="1:28" ht="24.75" thickBot="1" x14ac:dyDescent="0.6">
      <c r="X13" s="226">
        <v>5</v>
      </c>
      <c r="Y13" s="227" t="s">
        <v>1176</v>
      </c>
      <c r="Z13" s="227" t="s">
        <v>1215</v>
      </c>
      <c r="AA13" s="226" t="s">
        <v>1175</v>
      </c>
      <c r="AB13" s="236" t="s">
        <v>1210</v>
      </c>
    </row>
    <row r="14" spans="1:28" ht="24.75" thickBot="1" x14ac:dyDescent="0.6">
      <c r="X14" s="229">
        <v>6</v>
      </c>
      <c r="Y14" s="230" t="s">
        <v>1176</v>
      </c>
      <c r="Z14" s="230" t="s">
        <v>1215</v>
      </c>
      <c r="AA14" s="230" t="s">
        <v>1211</v>
      </c>
      <c r="AB14" s="235" t="s">
        <v>1219</v>
      </c>
    </row>
    <row r="15" spans="1:28" ht="24.75" thickBot="1" x14ac:dyDescent="0.6">
      <c r="X15" s="228">
        <v>7</v>
      </c>
      <c r="Y15" s="231" t="s">
        <v>1176</v>
      </c>
      <c r="Z15" s="231" t="s">
        <v>1211</v>
      </c>
      <c r="AA15" s="228" t="s">
        <v>1175</v>
      </c>
      <c r="AB15" s="234" t="s">
        <v>1217</v>
      </c>
    </row>
    <row r="16" spans="1:28" x14ac:dyDescent="0.55000000000000004">
      <c r="X16" s="229">
        <v>8</v>
      </c>
      <c r="Y16" s="230" t="s">
        <v>1176</v>
      </c>
      <c r="Z16" s="230" t="s">
        <v>1211</v>
      </c>
      <c r="AA16" s="230" t="s">
        <v>1176</v>
      </c>
      <c r="AB16" s="235" t="s">
        <v>1218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O429"/>
  <sheetViews>
    <sheetView zoomScale="90" zoomScaleNormal="9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D231" sqref="D231"/>
    </sheetView>
  </sheetViews>
  <sheetFormatPr defaultColWidth="9" defaultRowHeight="24" x14ac:dyDescent="0.2"/>
  <cols>
    <col min="1" max="1" width="15.875" style="299" customWidth="1"/>
    <col min="2" max="2" width="57.125" style="298" customWidth="1"/>
    <col min="3" max="3" width="8.375" style="299" customWidth="1"/>
    <col min="4" max="4" width="33.125" style="305" customWidth="1"/>
    <col min="5" max="5" width="10.375" style="299" customWidth="1"/>
    <col min="6" max="6" width="25.625" style="298" customWidth="1"/>
    <col min="7" max="7" width="7.125" style="299" bestFit="1" customWidth="1"/>
    <col min="8" max="8" width="16.375" style="298" customWidth="1"/>
    <col min="9" max="10" width="9" style="298" customWidth="1"/>
    <col min="11" max="11" width="9" style="299" customWidth="1"/>
    <col min="12" max="12" width="16.375" style="298" customWidth="1"/>
    <col min="13" max="16384" width="9" style="298"/>
  </cols>
  <sheetData>
    <row r="1" spans="1:11" s="299" customFormat="1" ht="27" customHeight="1" x14ac:dyDescent="0.2">
      <c r="A1" s="293" t="s">
        <v>1040</v>
      </c>
      <c r="B1" s="293" t="s">
        <v>1041</v>
      </c>
      <c r="C1" s="296" t="s">
        <v>716</v>
      </c>
      <c r="D1" s="296" t="s">
        <v>717</v>
      </c>
      <c r="E1" s="306" t="s">
        <v>718</v>
      </c>
      <c r="F1" s="306" t="s">
        <v>719</v>
      </c>
      <c r="G1" s="297" t="s">
        <v>1038</v>
      </c>
      <c r="H1" s="297" t="s">
        <v>1039</v>
      </c>
      <c r="I1" s="299" t="s">
        <v>1042</v>
      </c>
      <c r="J1" s="299" t="s">
        <v>1043</v>
      </c>
      <c r="K1" s="299" t="s">
        <v>1044</v>
      </c>
    </row>
    <row r="2" spans="1:11" x14ac:dyDescent="0.2">
      <c r="A2" s="294" t="s">
        <v>140</v>
      </c>
      <c r="B2" s="287" t="s">
        <v>141</v>
      </c>
      <c r="C2" s="294" t="s">
        <v>16</v>
      </c>
      <c r="D2" s="292" t="s">
        <v>17</v>
      </c>
      <c r="E2" s="294" t="s">
        <v>976</v>
      </c>
      <c r="F2" s="287" t="s">
        <v>17</v>
      </c>
      <c r="G2" s="294">
        <v>9</v>
      </c>
      <c r="H2" s="287" t="s">
        <v>962</v>
      </c>
      <c r="I2" s="298" t="s">
        <v>1046</v>
      </c>
      <c r="K2" s="299" t="s">
        <v>1045</v>
      </c>
    </row>
    <row r="3" spans="1:11" x14ac:dyDescent="0.2">
      <c r="A3" s="294" t="s">
        <v>142</v>
      </c>
      <c r="B3" s="287" t="s">
        <v>143</v>
      </c>
      <c r="C3" s="294" t="s">
        <v>16</v>
      </c>
      <c r="D3" s="292" t="s">
        <v>17</v>
      </c>
      <c r="E3" s="294" t="s">
        <v>976</v>
      </c>
      <c r="F3" s="287" t="s">
        <v>17</v>
      </c>
      <c r="G3" s="294">
        <v>9</v>
      </c>
      <c r="H3" s="287" t="s">
        <v>967</v>
      </c>
      <c r="I3" s="298" t="s">
        <v>1046</v>
      </c>
      <c r="K3" s="299" t="s">
        <v>1045</v>
      </c>
    </row>
    <row r="4" spans="1:11" x14ac:dyDescent="0.2">
      <c r="A4" s="294" t="s">
        <v>144</v>
      </c>
      <c r="B4" s="287" t="s">
        <v>145</v>
      </c>
      <c r="C4" s="294" t="s">
        <v>16</v>
      </c>
      <c r="D4" s="292" t="s">
        <v>17</v>
      </c>
      <c r="E4" s="294" t="s">
        <v>976</v>
      </c>
      <c r="F4" s="287" t="s">
        <v>17</v>
      </c>
      <c r="G4" s="294">
        <v>9</v>
      </c>
      <c r="H4" s="287" t="s">
        <v>962</v>
      </c>
      <c r="I4" s="298" t="s">
        <v>1046</v>
      </c>
      <c r="K4" s="299" t="s">
        <v>1048</v>
      </c>
    </row>
    <row r="5" spans="1:11" x14ac:dyDescent="0.2">
      <c r="A5" s="294" t="s">
        <v>146</v>
      </c>
      <c r="B5" s="287" t="s">
        <v>147</v>
      </c>
      <c r="C5" s="294" t="s">
        <v>16</v>
      </c>
      <c r="D5" s="292" t="s">
        <v>17</v>
      </c>
      <c r="E5" s="294" t="s">
        <v>976</v>
      </c>
      <c r="F5" s="287" t="s">
        <v>17</v>
      </c>
      <c r="G5" s="294">
        <v>9</v>
      </c>
      <c r="H5" s="287" t="s">
        <v>962</v>
      </c>
      <c r="I5" s="298" t="s">
        <v>1046</v>
      </c>
      <c r="K5" s="299">
        <v>2560</v>
      </c>
    </row>
    <row r="6" spans="1:11" x14ac:dyDescent="0.2">
      <c r="A6" s="294" t="s">
        <v>148</v>
      </c>
      <c r="B6" s="287" t="s">
        <v>1047</v>
      </c>
      <c r="C6" s="294" t="s">
        <v>16</v>
      </c>
      <c r="D6" s="292" t="s">
        <v>17</v>
      </c>
      <c r="E6" s="294" t="s">
        <v>976</v>
      </c>
      <c r="F6" s="287" t="s">
        <v>17</v>
      </c>
      <c r="G6" s="294">
        <v>9</v>
      </c>
      <c r="H6" s="287" t="s">
        <v>963</v>
      </c>
      <c r="I6" s="298" t="s">
        <v>1046</v>
      </c>
      <c r="K6" s="299" t="s">
        <v>1048</v>
      </c>
    </row>
    <row r="7" spans="1:11" x14ac:dyDescent="0.2">
      <c r="A7" s="294" t="s">
        <v>149</v>
      </c>
      <c r="B7" s="287" t="s">
        <v>150</v>
      </c>
      <c r="C7" s="294" t="s">
        <v>16</v>
      </c>
      <c r="D7" s="292" t="s">
        <v>17</v>
      </c>
      <c r="E7" s="294" t="s">
        <v>976</v>
      </c>
      <c r="F7" s="287" t="s">
        <v>17</v>
      </c>
      <c r="G7" s="294">
        <v>9</v>
      </c>
      <c r="H7" s="287" t="s">
        <v>965</v>
      </c>
      <c r="I7" s="298" t="s">
        <v>1046</v>
      </c>
      <c r="K7" s="299" t="s">
        <v>1048</v>
      </c>
    </row>
    <row r="8" spans="1:11" x14ac:dyDescent="0.2">
      <c r="A8" s="294" t="s">
        <v>151</v>
      </c>
      <c r="B8" s="287" t="s">
        <v>172</v>
      </c>
      <c r="C8" s="294" t="s">
        <v>16</v>
      </c>
      <c r="D8" s="292" t="s">
        <v>17</v>
      </c>
      <c r="E8" s="294" t="s">
        <v>976</v>
      </c>
      <c r="F8" s="287" t="s">
        <v>17</v>
      </c>
      <c r="G8" s="294">
        <v>9</v>
      </c>
      <c r="H8" s="287" t="s">
        <v>965</v>
      </c>
      <c r="I8" s="298" t="s">
        <v>1046</v>
      </c>
      <c r="K8" s="299" t="s">
        <v>1048</v>
      </c>
    </row>
    <row r="9" spans="1:11" x14ac:dyDescent="0.2">
      <c r="A9" s="294" t="s">
        <v>152</v>
      </c>
      <c r="B9" s="287" t="s">
        <v>174</v>
      </c>
      <c r="C9" s="294" t="s">
        <v>16</v>
      </c>
      <c r="D9" s="292" t="s">
        <v>17</v>
      </c>
      <c r="E9" s="294" t="s">
        <v>976</v>
      </c>
      <c r="F9" s="287" t="s">
        <v>17</v>
      </c>
      <c r="G9" s="294">
        <v>9</v>
      </c>
      <c r="H9" s="287" t="s">
        <v>962</v>
      </c>
      <c r="I9" s="298" t="s">
        <v>1046</v>
      </c>
      <c r="K9" s="299" t="s">
        <v>1048</v>
      </c>
    </row>
    <row r="10" spans="1:11" x14ac:dyDescent="0.2">
      <c r="A10" s="294" t="s">
        <v>153</v>
      </c>
      <c r="B10" s="287" t="s">
        <v>154</v>
      </c>
      <c r="C10" s="294" t="s">
        <v>16</v>
      </c>
      <c r="D10" s="292" t="s">
        <v>17</v>
      </c>
      <c r="E10" s="294" t="s">
        <v>976</v>
      </c>
      <c r="F10" s="287" t="s">
        <v>17</v>
      </c>
      <c r="G10" s="294">
        <v>9</v>
      </c>
      <c r="H10" s="287" t="s">
        <v>967</v>
      </c>
      <c r="I10" s="298" t="s">
        <v>1046</v>
      </c>
      <c r="K10" s="299" t="s">
        <v>1048</v>
      </c>
    </row>
    <row r="11" spans="1:11" x14ac:dyDescent="0.2">
      <c r="A11" s="294" t="s">
        <v>155</v>
      </c>
      <c r="B11" s="287" t="s">
        <v>156</v>
      </c>
      <c r="C11" s="294" t="s">
        <v>16</v>
      </c>
      <c r="D11" s="292" t="s">
        <v>17</v>
      </c>
      <c r="E11" s="294" t="s">
        <v>976</v>
      </c>
      <c r="F11" s="287" t="s">
        <v>17</v>
      </c>
      <c r="G11" s="294">
        <v>9</v>
      </c>
      <c r="H11" s="287" t="s">
        <v>967</v>
      </c>
      <c r="I11" s="298" t="s">
        <v>1046</v>
      </c>
      <c r="K11" s="299" t="s">
        <v>1048</v>
      </c>
    </row>
    <row r="12" spans="1:11" x14ac:dyDescent="0.2">
      <c r="A12" s="294" t="s">
        <v>113</v>
      </c>
      <c r="B12" s="287" t="s">
        <v>114</v>
      </c>
      <c r="C12" s="294" t="s">
        <v>12</v>
      </c>
      <c r="D12" s="292" t="s">
        <v>13</v>
      </c>
      <c r="E12" s="294" t="s">
        <v>969</v>
      </c>
      <c r="F12" s="287" t="s">
        <v>970</v>
      </c>
      <c r="G12" s="294">
        <v>8</v>
      </c>
      <c r="H12" s="287" t="s">
        <v>956</v>
      </c>
    </row>
    <row r="13" spans="1:11" x14ac:dyDescent="0.2">
      <c r="A13" s="294" t="s">
        <v>115</v>
      </c>
      <c r="B13" s="287" t="s">
        <v>116</v>
      </c>
      <c r="C13" s="294" t="s">
        <v>12</v>
      </c>
      <c r="D13" s="292" t="s">
        <v>13</v>
      </c>
      <c r="E13" s="294" t="s">
        <v>969</v>
      </c>
      <c r="F13" s="287" t="s">
        <v>970</v>
      </c>
      <c r="G13" s="294">
        <v>8</v>
      </c>
      <c r="H13" s="287" t="s">
        <v>958</v>
      </c>
      <c r="I13" s="298" t="s">
        <v>1046</v>
      </c>
      <c r="K13" s="299" t="s">
        <v>1045</v>
      </c>
    </row>
    <row r="14" spans="1:11" x14ac:dyDescent="0.2">
      <c r="A14" s="294" t="s">
        <v>797</v>
      </c>
      <c r="B14" s="287" t="s">
        <v>118</v>
      </c>
      <c r="C14" s="294" t="s">
        <v>12</v>
      </c>
      <c r="D14" s="292" t="s">
        <v>13</v>
      </c>
      <c r="E14" s="294" t="s">
        <v>969</v>
      </c>
      <c r="F14" s="287" t="s">
        <v>970</v>
      </c>
      <c r="G14" s="294">
        <v>8</v>
      </c>
      <c r="H14" s="287" t="s">
        <v>956</v>
      </c>
      <c r="I14" s="298" t="s">
        <v>1046</v>
      </c>
      <c r="K14" s="299" t="s">
        <v>1045</v>
      </c>
    </row>
    <row r="15" spans="1:11" x14ac:dyDescent="0.2">
      <c r="A15" s="294" t="s">
        <v>798</v>
      </c>
      <c r="B15" s="287" t="s">
        <v>119</v>
      </c>
      <c r="C15" s="294" t="s">
        <v>12</v>
      </c>
      <c r="D15" s="292" t="s">
        <v>13</v>
      </c>
      <c r="E15" s="294" t="s">
        <v>969</v>
      </c>
      <c r="F15" s="287" t="s">
        <v>970</v>
      </c>
      <c r="G15" s="294">
        <v>8</v>
      </c>
      <c r="H15" s="287" t="s">
        <v>958</v>
      </c>
      <c r="I15" s="298" t="s">
        <v>1046</v>
      </c>
      <c r="K15" s="299" t="s">
        <v>1045</v>
      </c>
    </row>
    <row r="16" spans="1:11" x14ac:dyDescent="0.2">
      <c r="A16" s="294" t="s">
        <v>120</v>
      </c>
      <c r="B16" s="287" t="s">
        <v>121</v>
      </c>
      <c r="C16" s="294" t="s">
        <v>12</v>
      </c>
      <c r="D16" s="292" t="s">
        <v>13</v>
      </c>
      <c r="E16" s="294" t="s">
        <v>969</v>
      </c>
      <c r="F16" s="287" t="s">
        <v>970</v>
      </c>
      <c r="G16" s="294">
        <v>8</v>
      </c>
      <c r="H16" s="287" t="s">
        <v>958</v>
      </c>
      <c r="I16" s="298" t="s">
        <v>1046</v>
      </c>
      <c r="K16" s="299" t="s">
        <v>1045</v>
      </c>
    </row>
    <row r="17" spans="1:15" x14ac:dyDescent="0.2">
      <c r="A17" s="294" t="s">
        <v>122</v>
      </c>
      <c r="B17" s="287" t="s">
        <v>123</v>
      </c>
      <c r="C17" s="294" t="s">
        <v>12</v>
      </c>
      <c r="D17" s="292" t="s">
        <v>13</v>
      </c>
      <c r="E17" s="294" t="s">
        <v>969</v>
      </c>
      <c r="F17" s="287" t="s">
        <v>970</v>
      </c>
      <c r="G17" s="294">
        <v>8</v>
      </c>
      <c r="H17" s="287" t="s">
        <v>956</v>
      </c>
      <c r="I17" s="298" t="s">
        <v>1046</v>
      </c>
      <c r="K17" s="299" t="s">
        <v>1045</v>
      </c>
    </row>
    <row r="18" spans="1:15" x14ac:dyDescent="0.2">
      <c r="A18" s="294" t="s">
        <v>799</v>
      </c>
      <c r="B18" s="287" t="s">
        <v>117</v>
      </c>
      <c r="C18" s="294" t="s">
        <v>12</v>
      </c>
      <c r="D18" s="292" t="s">
        <v>13</v>
      </c>
      <c r="E18" s="294" t="s">
        <v>969</v>
      </c>
      <c r="F18" s="287" t="s">
        <v>970</v>
      </c>
      <c r="G18" s="294">
        <v>8</v>
      </c>
      <c r="H18" s="287" t="s">
        <v>958</v>
      </c>
      <c r="I18" s="298" t="s">
        <v>1046</v>
      </c>
      <c r="K18" s="299" t="s">
        <v>1045</v>
      </c>
    </row>
    <row r="19" spans="1:15" x14ac:dyDescent="0.2">
      <c r="A19" s="294" t="s">
        <v>800</v>
      </c>
      <c r="B19" s="287" t="s">
        <v>80</v>
      </c>
      <c r="C19" s="294" t="s">
        <v>6</v>
      </c>
      <c r="D19" s="292" t="s">
        <v>7</v>
      </c>
      <c r="E19" s="294" t="s">
        <v>948</v>
      </c>
      <c r="F19" s="287" t="s">
        <v>949</v>
      </c>
      <c r="G19" s="294">
        <v>4</v>
      </c>
      <c r="H19" s="287" t="s">
        <v>930</v>
      </c>
      <c r="I19" s="298" t="s">
        <v>1046</v>
      </c>
      <c r="K19" s="299" t="s">
        <v>1045</v>
      </c>
    </row>
    <row r="20" spans="1:15" x14ac:dyDescent="0.2">
      <c r="A20" s="294" t="s">
        <v>801</v>
      </c>
      <c r="B20" s="287" t="s">
        <v>802</v>
      </c>
      <c r="C20" s="294" t="s">
        <v>2</v>
      </c>
      <c r="D20" s="292" t="s">
        <v>3</v>
      </c>
      <c r="E20" s="294" t="s">
        <v>937</v>
      </c>
      <c r="F20" s="287" t="s">
        <v>3</v>
      </c>
      <c r="G20" s="294">
        <v>162</v>
      </c>
      <c r="H20" s="287" t="s">
        <v>947</v>
      </c>
      <c r="I20" s="298" t="s">
        <v>1046</v>
      </c>
      <c r="K20" s="299" t="s">
        <v>1048</v>
      </c>
    </row>
    <row r="21" spans="1:15" x14ac:dyDescent="0.2">
      <c r="A21" s="294" t="s">
        <v>803</v>
      </c>
      <c r="B21" s="287" t="s">
        <v>804</v>
      </c>
      <c r="C21" s="294" t="s">
        <v>12</v>
      </c>
      <c r="D21" s="292" t="s">
        <v>13</v>
      </c>
      <c r="E21" s="294" t="s">
        <v>969</v>
      </c>
      <c r="F21" s="287" t="s">
        <v>970</v>
      </c>
      <c r="G21" s="294">
        <v>8</v>
      </c>
      <c r="H21" s="287" t="s">
        <v>955</v>
      </c>
      <c r="I21" s="298" t="s">
        <v>1046</v>
      </c>
      <c r="K21" s="299" t="s">
        <v>1045</v>
      </c>
    </row>
    <row r="22" spans="1:15" x14ac:dyDescent="0.2">
      <c r="A22" s="294" t="s">
        <v>72</v>
      </c>
      <c r="B22" s="287" t="s">
        <v>1049</v>
      </c>
      <c r="C22" s="294" t="s">
        <v>4</v>
      </c>
      <c r="D22" s="292" t="s">
        <v>5</v>
      </c>
      <c r="E22" s="294" t="s">
        <v>938</v>
      </c>
      <c r="F22" s="287" t="s">
        <v>939</v>
      </c>
      <c r="G22" s="294">
        <v>162</v>
      </c>
      <c r="H22" s="287" t="s">
        <v>947</v>
      </c>
      <c r="I22" s="298" t="s">
        <v>1046</v>
      </c>
      <c r="K22" s="299" t="s">
        <v>1048</v>
      </c>
    </row>
    <row r="23" spans="1:15" x14ac:dyDescent="0.2">
      <c r="A23" s="294" t="s">
        <v>73</v>
      </c>
      <c r="B23" s="287" t="s">
        <v>1050</v>
      </c>
      <c r="C23" s="294" t="s">
        <v>4</v>
      </c>
      <c r="D23" s="292" t="s">
        <v>5</v>
      </c>
      <c r="E23" s="294" t="s">
        <v>940</v>
      </c>
      <c r="F23" s="287" t="s">
        <v>941</v>
      </c>
      <c r="G23" s="294">
        <v>4</v>
      </c>
      <c r="H23" s="287" t="s">
        <v>930</v>
      </c>
      <c r="I23" s="298" t="s">
        <v>1046</v>
      </c>
      <c r="K23" s="299" t="s">
        <v>1045</v>
      </c>
    </row>
    <row r="24" spans="1:15" x14ac:dyDescent="0.2">
      <c r="A24" s="294" t="s">
        <v>124</v>
      </c>
      <c r="B24" s="287" t="s">
        <v>1051</v>
      </c>
      <c r="C24" s="294" t="s">
        <v>12</v>
      </c>
      <c r="D24" s="292" t="s">
        <v>13</v>
      </c>
      <c r="E24" s="294" t="s">
        <v>971</v>
      </c>
      <c r="F24" s="287" t="s">
        <v>972</v>
      </c>
      <c r="G24" s="294">
        <v>4</v>
      </c>
      <c r="H24" s="287" t="s">
        <v>934</v>
      </c>
      <c r="I24" s="298" t="s">
        <v>1046</v>
      </c>
      <c r="K24" s="299" t="s">
        <v>1048</v>
      </c>
    </row>
    <row r="25" spans="1:15" x14ac:dyDescent="0.2">
      <c r="A25" s="294" t="s">
        <v>125</v>
      </c>
      <c r="B25" s="287" t="s">
        <v>1052</v>
      </c>
      <c r="C25" s="294" t="s">
        <v>12</v>
      </c>
      <c r="D25" s="292" t="s">
        <v>13</v>
      </c>
      <c r="E25" s="294" t="s">
        <v>973</v>
      </c>
      <c r="F25" s="287" t="s">
        <v>974</v>
      </c>
      <c r="G25" s="294">
        <v>4</v>
      </c>
      <c r="H25" s="287" t="s">
        <v>934</v>
      </c>
      <c r="I25" s="298" t="s">
        <v>1046</v>
      </c>
      <c r="K25" s="299" t="s">
        <v>1048</v>
      </c>
      <c r="O25" s="301"/>
    </row>
    <row r="26" spans="1:15" s="301" customFormat="1" x14ac:dyDescent="0.2">
      <c r="A26" s="295" t="s">
        <v>1329</v>
      </c>
      <c r="B26" s="287" t="s">
        <v>1280</v>
      </c>
      <c r="C26" s="294" t="s">
        <v>4</v>
      </c>
      <c r="D26" s="292" t="s">
        <v>5</v>
      </c>
      <c r="E26" s="294" t="s">
        <v>938</v>
      </c>
      <c r="F26" s="287" t="s">
        <v>939</v>
      </c>
      <c r="G26" s="294">
        <v>162</v>
      </c>
      <c r="H26" s="287" t="s">
        <v>947</v>
      </c>
      <c r="I26" s="300" t="s">
        <v>1046</v>
      </c>
      <c r="K26" s="302">
        <v>2562</v>
      </c>
      <c r="L26" s="298"/>
    </row>
    <row r="27" spans="1:15" s="301" customFormat="1" x14ac:dyDescent="0.2">
      <c r="A27" s="295" t="s">
        <v>1330</v>
      </c>
      <c r="B27" s="287" t="s">
        <v>1281</v>
      </c>
      <c r="C27" s="294" t="s">
        <v>4</v>
      </c>
      <c r="D27" s="292" t="s">
        <v>5</v>
      </c>
      <c r="E27" s="294" t="s">
        <v>940</v>
      </c>
      <c r="F27" s="287" t="s">
        <v>941</v>
      </c>
      <c r="G27" s="294">
        <v>4</v>
      </c>
      <c r="H27" s="287" t="s">
        <v>930</v>
      </c>
      <c r="I27" s="300" t="s">
        <v>1046</v>
      </c>
      <c r="K27" s="302">
        <v>2562</v>
      </c>
      <c r="L27" s="298"/>
    </row>
    <row r="28" spans="1:15" s="301" customFormat="1" x14ac:dyDescent="0.2">
      <c r="A28" s="295" t="s">
        <v>1331</v>
      </c>
      <c r="B28" s="287" t="s">
        <v>1282</v>
      </c>
      <c r="C28" s="294" t="s">
        <v>4</v>
      </c>
      <c r="D28" s="292" t="s">
        <v>7</v>
      </c>
      <c r="E28" s="294" t="s">
        <v>938</v>
      </c>
      <c r="F28" s="287" t="s">
        <v>640</v>
      </c>
      <c r="G28" s="294">
        <v>162</v>
      </c>
      <c r="H28" s="287" t="s">
        <v>930</v>
      </c>
      <c r="I28" s="300" t="s">
        <v>1046</v>
      </c>
      <c r="K28" s="302">
        <v>2562</v>
      </c>
      <c r="L28" s="298"/>
    </row>
    <row r="29" spans="1:15" s="301" customFormat="1" x14ac:dyDescent="0.2">
      <c r="A29" s="295" t="s">
        <v>1332</v>
      </c>
      <c r="B29" s="287" t="s">
        <v>1283</v>
      </c>
      <c r="C29" s="294" t="s">
        <v>4</v>
      </c>
      <c r="D29" s="292" t="s">
        <v>7</v>
      </c>
      <c r="E29" s="294" t="s">
        <v>940</v>
      </c>
      <c r="F29" s="287" t="s">
        <v>640</v>
      </c>
      <c r="G29" s="294">
        <v>4</v>
      </c>
      <c r="H29" s="287" t="s">
        <v>979</v>
      </c>
      <c r="I29" s="300" t="s">
        <v>1046</v>
      </c>
      <c r="K29" s="302">
        <v>2562</v>
      </c>
      <c r="L29" s="298"/>
      <c r="O29" s="298"/>
    </row>
    <row r="30" spans="1:15" x14ac:dyDescent="0.2">
      <c r="A30" s="294" t="s">
        <v>81</v>
      </c>
      <c r="B30" s="287" t="s">
        <v>1053</v>
      </c>
      <c r="C30" s="294" t="s">
        <v>6</v>
      </c>
      <c r="D30" s="292" t="s">
        <v>7</v>
      </c>
      <c r="E30" s="294" t="s">
        <v>950</v>
      </c>
      <c r="F30" s="287" t="s">
        <v>951</v>
      </c>
      <c r="G30" s="294">
        <v>4</v>
      </c>
      <c r="H30" s="287" t="s">
        <v>932</v>
      </c>
      <c r="I30" s="298" t="s">
        <v>1046</v>
      </c>
      <c r="K30" s="299" t="s">
        <v>1045</v>
      </c>
    </row>
    <row r="31" spans="1:15" x14ac:dyDescent="0.2">
      <c r="A31" s="294" t="s">
        <v>82</v>
      </c>
      <c r="B31" s="287" t="s">
        <v>1054</v>
      </c>
      <c r="C31" s="294" t="s">
        <v>6</v>
      </c>
      <c r="D31" s="292" t="s">
        <v>7</v>
      </c>
      <c r="E31" s="294" t="s">
        <v>952</v>
      </c>
      <c r="F31" s="287" t="s">
        <v>953</v>
      </c>
      <c r="G31" s="294">
        <v>4</v>
      </c>
      <c r="H31" s="287" t="s">
        <v>930</v>
      </c>
      <c r="I31" s="298" t="s">
        <v>1046</v>
      </c>
      <c r="K31" s="299" t="s">
        <v>1045</v>
      </c>
    </row>
    <row r="32" spans="1:15" x14ac:dyDescent="0.2">
      <c r="A32" s="294" t="s">
        <v>83</v>
      </c>
      <c r="B32" s="287" t="s">
        <v>84</v>
      </c>
      <c r="C32" s="294" t="s">
        <v>6</v>
      </c>
      <c r="D32" s="292" t="s">
        <v>7</v>
      </c>
      <c r="E32" s="294" t="s">
        <v>954</v>
      </c>
      <c r="F32" s="287" t="s">
        <v>640</v>
      </c>
      <c r="G32" s="294">
        <v>4</v>
      </c>
      <c r="H32" s="287" t="s">
        <v>930</v>
      </c>
      <c r="I32" s="298" t="s">
        <v>1046</v>
      </c>
      <c r="K32" s="299" t="s">
        <v>1045</v>
      </c>
    </row>
    <row r="33" spans="1:11" x14ac:dyDescent="0.2">
      <c r="A33" s="294" t="s">
        <v>85</v>
      </c>
      <c r="B33" s="287" t="s">
        <v>86</v>
      </c>
      <c r="C33" s="294" t="s">
        <v>6</v>
      </c>
      <c r="D33" s="292" t="s">
        <v>7</v>
      </c>
      <c r="E33" s="294" t="s">
        <v>954</v>
      </c>
      <c r="F33" s="287" t="s">
        <v>640</v>
      </c>
      <c r="G33" s="294">
        <v>33</v>
      </c>
      <c r="H33" s="287" t="s">
        <v>979</v>
      </c>
      <c r="I33" s="298" t="s">
        <v>1046</v>
      </c>
      <c r="K33" s="299" t="s">
        <v>1045</v>
      </c>
    </row>
    <row r="34" spans="1:11" x14ac:dyDescent="0.2">
      <c r="A34" s="294" t="s">
        <v>126</v>
      </c>
      <c r="B34" s="287" t="s">
        <v>1055</v>
      </c>
      <c r="C34" s="294" t="s">
        <v>12</v>
      </c>
      <c r="D34" s="292" t="s">
        <v>13</v>
      </c>
      <c r="E34" s="294" t="s">
        <v>971</v>
      </c>
      <c r="F34" s="287" t="s">
        <v>972</v>
      </c>
      <c r="G34" s="294">
        <v>4</v>
      </c>
      <c r="H34" s="287" t="s">
        <v>934</v>
      </c>
      <c r="I34" s="298" t="s">
        <v>1046</v>
      </c>
      <c r="K34" s="299" t="s">
        <v>1048</v>
      </c>
    </row>
    <row r="35" spans="1:11" x14ac:dyDescent="0.2">
      <c r="A35" s="294" t="s">
        <v>127</v>
      </c>
      <c r="B35" s="287" t="s">
        <v>1056</v>
      </c>
      <c r="C35" s="294" t="s">
        <v>12</v>
      </c>
      <c r="D35" s="292" t="s">
        <v>13</v>
      </c>
      <c r="E35" s="294" t="s">
        <v>973</v>
      </c>
      <c r="F35" s="287" t="s">
        <v>974</v>
      </c>
      <c r="G35" s="294">
        <v>4</v>
      </c>
      <c r="H35" s="287" t="s">
        <v>934</v>
      </c>
      <c r="I35" s="298" t="s">
        <v>1046</v>
      </c>
      <c r="K35" s="299" t="s">
        <v>1048</v>
      </c>
    </row>
    <row r="36" spans="1:11" x14ac:dyDescent="0.2">
      <c r="A36" s="294" t="s">
        <v>74</v>
      </c>
      <c r="B36" s="287" t="s">
        <v>1057</v>
      </c>
      <c r="C36" s="294" t="s">
        <v>942</v>
      </c>
      <c r="D36" s="292" t="s">
        <v>702</v>
      </c>
      <c r="E36" s="294" t="s">
        <v>943</v>
      </c>
      <c r="F36" s="287" t="s">
        <v>944</v>
      </c>
      <c r="G36" s="294">
        <v>25</v>
      </c>
      <c r="H36" s="287" t="s">
        <v>1034</v>
      </c>
      <c r="I36" s="298" t="s">
        <v>1046</v>
      </c>
      <c r="K36" s="299" t="s">
        <v>1045</v>
      </c>
    </row>
    <row r="37" spans="1:11" x14ac:dyDescent="0.2">
      <c r="A37" s="294" t="s">
        <v>75</v>
      </c>
      <c r="B37" s="287" t="s">
        <v>1286</v>
      </c>
      <c r="C37" s="294" t="s">
        <v>942</v>
      </c>
      <c r="D37" s="292" t="s">
        <v>702</v>
      </c>
      <c r="E37" s="294" t="s">
        <v>945</v>
      </c>
      <c r="F37" s="287" t="s">
        <v>946</v>
      </c>
      <c r="G37" s="294">
        <v>25</v>
      </c>
      <c r="H37" s="287" t="s">
        <v>1034</v>
      </c>
      <c r="I37" s="298" t="s">
        <v>1046</v>
      </c>
      <c r="K37" s="299" t="s">
        <v>1045</v>
      </c>
    </row>
    <row r="38" spans="1:11" x14ac:dyDescent="0.2">
      <c r="A38" s="294" t="s">
        <v>76</v>
      </c>
      <c r="B38" s="287" t="s">
        <v>77</v>
      </c>
      <c r="C38" s="294" t="s">
        <v>942</v>
      </c>
      <c r="D38" s="292" t="s">
        <v>702</v>
      </c>
      <c r="E38" s="294" t="s">
        <v>947</v>
      </c>
      <c r="F38" s="287" t="s">
        <v>641</v>
      </c>
      <c r="G38" s="294">
        <v>25</v>
      </c>
      <c r="H38" s="287" t="s">
        <v>1034</v>
      </c>
      <c r="I38" s="298" t="s">
        <v>1046</v>
      </c>
      <c r="K38" s="299" t="s">
        <v>1045</v>
      </c>
    </row>
    <row r="39" spans="1:11" x14ac:dyDescent="0.2">
      <c r="A39" s="294" t="s">
        <v>78</v>
      </c>
      <c r="B39" s="287" t="s">
        <v>79</v>
      </c>
      <c r="C39" s="294" t="s">
        <v>942</v>
      </c>
      <c r="D39" s="292" t="s">
        <v>702</v>
      </c>
      <c r="E39" s="294" t="s">
        <v>947</v>
      </c>
      <c r="F39" s="287" t="s">
        <v>641</v>
      </c>
      <c r="G39" s="294">
        <v>25</v>
      </c>
      <c r="H39" s="287" t="s">
        <v>1034</v>
      </c>
      <c r="I39" s="298" t="s">
        <v>1046</v>
      </c>
      <c r="K39" s="299" t="s">
        <v>1045</v>
      </c>
    </row>
    <row r="40" spans="1:11" x14ac:dyDescent="0.2">
      <c r="A40" s="294" t="s">
        <v>805</v>
      </c>
      <c r="B40" s="287" t="s">
        <v>1284</v>
      </c>
      <c r="C40" s="294" t="s">
        <v>942</v>
      </c>
      <c r="D40" s="292" t="s">
        <v>702</v>
      </c>
      <c r="E40" s="294" t="s">
        <v>943</v>
      </c>
      <c r="F40" s="287" t="s">
        <v>944</v>
      </c>
      <c r="G40" s="294">
        <v>25</v>
      </c>
      <c r="H40" s="287" t="s">
        <v>1034</v>
      </c>
      <c r="I40" s="303" t="s">
        <v>1046</v>
      </c>
      <c r="J40" s="298">
        <v>1</v>
      </c>
      <c r="K40" s="299" t="s">
        <v>1045</v>
      </c>
    </row>
    <row r="41" spans="1:11" x14ac:dyDescent="0.2">
      <c r="A41" s="294" t="s">
        <v>806</v>
      </c>
      <c r="B41" s="287" t="s">
        <v>1285</v>
      </c>
      <c r="C41" s="294" t="s">
        <v>942</v>
      </c>
      <c r="D41" s="292" t="s">
        <v>702</v>
      </c>
      <c r="E41" s="294" t="s">
        <v>945</v>
      </c>
      <c r="F41" s="287" t="s">
        <v>946</v>
      </c>
      <c r="G41" s="294">
        <v>25</v>
      </c>
      <c r="H41" s="287" t="s">
        <v>1034</v>
      </c>
      <c r="I41" s="303" t="s">
        <v>1046</v>
      </c>
      <c r="K41" s="299" t="s">
        <v>1045</v>
      </c>
    </row>
    <row r="42" spans="1:11" x14ac:dyDescent="0.2">
      <c r="A42" s="294" t="s">
        <v>807</v>
      </c>
      <c r="B42" s="287" t="s">
        <v>1287</v>
      </c>
      <c r="C42" s="294" t="s">
        <v>942</v>
      </c>
      <c r="D42" s="292" t="s">
        <v>702</v>
      </c>
      <c r="E42" s="294" t="s">
        <v>947</v>
      </c>
      <c r="F42" s="287" t="s">
        <v>641</v>
      </c>
      <c r="G42" s="294">
        <v>25</v>
      </c>
      <c r="H42" s="287" t="s">
        <v>1034</v>
      </c>
      <c r="I42" s="303" t="s">
        <v>1046</v>
      </c>
      <c r="K42" s="299" t="s">
        <v>1045</v>
      </c>
    </row>
    <row r="43" spans="1:11" x14ac:dyDescent="0.2">
      <c r="A43" s="294" t="s">
        <v>808</v>
      </c>
      <c r="B43" s="287" t="s">
        <v>1288</v>
      </c>
      <c r="C43" s="294" t="s">
        <v>942</v>
      </c>
      <c r="D43" s="292" t="s">
        <v>702</v>
      </c>
      <c r="E43" s="294" t="s">
        <v>947</v>
      </c>
      <c r="F43" s="287" t="s">
        <v>641</v>
      </c>
      <c r="G43" s="294">
        <v>25</v>
      </c>
      <c r="H43" s="287" t="s">
        <v>1034</v>
      </c>
      <c r="I43" s="303" t="s">
        <v>1046</v>
      </c>
      <c r="K43" s="299" t="s">
        <v>1045</v>
      </c>
    </row>
    <row r="44" spans="1:11" x14ac:dyDescent="0.2">
      <c r="A44" s="294" t="s">
        <v>45</v>
      </c>
      <c r="B44" s="287" t="s">
        <v>1058</v>
      </c>
      <c r="C44" s="294" t="s">
        <v>0</v>
      </c>
      <c r="D44" s="292" t="s">
        <v>1</v>
      </c>
      <c r="E44" s="294" t="s">
        <v>930</v>
      </c>
      <c r="F44" s="287" t="s">
        <v>931</v>
      </c>
      <c r="G44" s="294">
        <v>12</v>
      </c>
      <c r="H44" s="287" t="s">
        <v>976</v>
      </c>
      <c r="I44" s="298" t="s">
        <v>1046</v>
      </c>
      <c r="K44" s="299" t="s">
        <v>1045</v>
      </c>
    </row>
    <row r="45" spans="1:11" x14ac:dyDescent="0.2">
      <c r="A45" s="294" t="s">
        <v>46</v>
      </c>
      <c r="B45" s="287" t="s">
        <v>1059</v>
      </c>
      <c r="C45" s="294" t="s">
        <v>0</v>
      </c>
      <c r="D45" s="292" t="s">
        <v>1</v>
      </c>
      <c r="E45" s="294" t="s">
        <v>932</v>
      </c>
      <c r="F45" s="287" t="s">
        <v>933</v>
      </c>
      <c r="G45" s="294">
        <v>12</v>
      </c>
      <c r="H45" s="287" t="s">
        <v>976</v>
      </c>
      <c r="I45" s="298" t="s">
        <v>1046</v>
      </c>
      <c r="K45" s="299" t="s">
        <v>1045</v>
      </c>
    </row>
    <row r="46" spans="1:11" x14ac:dyDescent="0.2">
      <c r="A46" s="294" t="s">
        <v>47</v>
      </c>
      <c r="B46" s="287" t="s">
        <v>1060</v>
      </c>
      <c r="C46" s="294" t="s">
        <v>0</v>
      </c>
      <c r="D46" s="292" t="s">
        <v>1</v>
      </c>
      <c r="E46" s="294" t="s">
        <v>930</v>
      </c>
      <c r="F46" s="287" t="s">
        <v>931</v>
      </c>
      <c r="G46" s="294">
        <v>12</v>
      </c>
      <c r="H46" s="287" t="s">
        <v>976</v>
      </c>
      <c r="I46" s="298" t="s">
        <v>1046</v>
      </c>
      <c r="K46" s="299" t="s">
        <v>1045</v>
      </c>
    </row>
    <row r="47" spans="1:11" x14ac:dyDescent="0.2">
      <c r="A47" s="294" t="s">
        <v>48</v>
      </c>
      <c r="B47" s="287" t="s">
        <v>1061</v>
      </c>
      <c r="C47" s="294" t="s">
        <v>0</v>
      </c>
      <c r="D47" s="292" t="s">
        <v>1</v>
      </c>
      <c r="E47" s="294" t="s">
        <v>930</v>
      </c>
      <c r="F47" s="287" t="s">
        <v>931</v>
      </c>
      <c r="G47" s="294">
        <v>12</v>
      </c>
      <c r="H47" s="287" t="s">
        <v>976</v>
      </c>
      <c r="I47" s="298" t="s">
        <v>1046</v>
      </c>
      <c r="K47" s="299" t="s">
        <v>1045</v>
      </c>
    </row>
    <row r="48" spans="1:11" x14ac:dyDescent="0.2">
      <c r="A48" s="294" t="s">
        <v>49</v>
      </c>
      <c r="B48" s="287" t="s">
        <v>1062</v>
      </c>
      <c r="C48" s="294" t="s">
        <v>0</v>
      </c>
      <c r="D48" s="292" t="s">
        <v>1</v>
      </c>
      <c r="E48" s="294" t="s">
        <v>930</v>
      </c>
      <c r="F48" s="287" t="s">
        <v>931</v>
      </c>
      <c r="G48" s="294">
        <v>12</v>
      </c>
      <c r="H48" s="287" t="s">
        <v>976</v>
      </c>
      <c r="I48" s="298" t="s">
        <v>1046</v>
      </c>
      <c r="K48" s="299" t="s">
        <v>1045</v>
      </c>
    </row>
    <row r="49" spans="1:11" x14ac:dyDescent="0.2">
      <c r="A49" s="294" t="s">
        <v>210</v>
      </c>
      <c r="B49" s="287" t="s">
        <v>211</v>
      </c>
      <c r="C49" s="294" t="s">
        <v>18</v>
      </c>
      <c r="D49" s="292" t="s">
        <v>661</v>
      </c>
      <c r="E49" s="294" t="s">
        <v>979</v>
      </c>
      <c r="F49" s="287" t="s">
        <v>645</v>
      </c>
      <c r="G49" s="294">
        <v>12</v>
      </c>
      <c r="H49" s="287" t="s">
        <v>976</v>
      </c>
      <c r="I49" s="298" t="s">
        <v>1046</v>
      </c>
      <c r="K49" s="299" t="s">
        <v>1045</v>
      </c>
    </row>
    <row r="50" spans="1:11" x14ac:dyDescent="0.2">
      <c r="A50" s="294" t="s">
        <v>50</v>
      </c>
      <c r="B50" s="287" t="s">
        <v>1063</v>
      </c>
      <c r="C50" s="294" t="s">
        <v>0</v>
      </c>
      <c r="D50" s="292" t="s">
        <v>1</v>
      </c>
      <c r="E50" s="294" t="s">
        <v>930</v>
      </c>
      <c r="F50" s="287" t="s">
        <v>931</v>
      </c>
      <c r="G50" s="294">
        <v>6</v>
      </c>
      <c r="H50" s="287" t="s">
        <v>938</v>
      </c>
      <c r="I50" s="298" t="s">
        <v>1046</v>
      </c>
      <c r="J50" s="298">
        <v>1</v>
      </c>
      <c r="K50" s="299" t="s">
        <v>1045</v>
      </c>
    </row>
    <row r="51" spans="1:11" x14ac:dyDescent="0.2">
      <c r="A51" s="294" t="s">
        <v>51</v>
      </c>
      <c r="B51" s="287" t="s">
        <v>1064</v>
      </c>
      <c r="C51" s="294" t="s">
        <v>0</v>
      </c>
      <c r="D51" s="292" t="s">
        <v>1</v>
      </c>
      <c r="E51" s="294" t="s">
        <v>935</v>
      </c>
      <c r="F51" s="287" t="s">
        <v>936</v>
      </c>
      <c r="G51" s="294">
        <v>10</v>
      </c>
      <c r="H51" s="287" t="s">
        <v>969</v>
      </c>
      <c r="I51" s="298" t="s">
        <v>1046</v>
      </c>
      <c r="K51" s="299" t="s">
        <v>1048</v>
      </c>
    </row>
    <row r="52" spans="1:11" x14ac:dyDescent="0.2">
      <c r="A52" s="294" t="s">
        <v>52</v>
      </c>
      <c r="B52" s="287" t="s">
        <v>1065</v>
      </c>
      <c r="C52" s="294" t="s">
        <v>0</v>
      </c>
      <c r="D52" s="292" t="s">
        <v>1</v>
      </c>
      <c r="E52" s="294" t="s">
        <v>930</v>
      </c>
      <c r="F52" s="287" t="s">
        <v>931</v>
      </c>
      <c r="G52" s="294">
        <v>12</v>
      </c>
      <c r="H52" s="287" t="s">
        <v>976</v>
      </c>
      <c r="I52" s="298" t="s">
        <v>1046</v>
      </c>
      <c r="K52" s="299" t="s">
        <v>1045</v>
      </c>
    </row>
    <row r="53" spans="1:11" x14ac:dyDescent="0.2">
      <c r="A53" s="294" t="s">
        <v>53</v>
      </c>
      <c r="B53" s="287" t="s">
        <v>54</v>
      </c>
      <c r="C53" s="294" t="s">
        <v>0</v>
      </c>
      <c r="D53" s="292" t="s">
        <v>1</v>
      </c>
      <c r="E53" s="294" t="s">
        <v>935</v>
      </c>
      <c r="F53" s="287" t="s">
        <v>936</v>
      </c>
      <c r="G53" s="294">
        <v>10</v>
      </c>
      <c r="H53" s="287" t="s">
        <v>969</v>
      </c>
      <c r="I53" s="298" t="s">
        <v>1046</v>
      </c>
      <c r="K53" s="299" t="s">
        <v>1048</v>
      </c>
    </row>
    <row r="54" spans="1:11" x14ac:dyDescent="0.2">
      <c r="A54" s="294" t="s">
        <v>55</v>
      </c>
      <c r="B54" s="287" t="s">
        <v>1066</v>
      </c>
      <c r="C54" s="294" t="s">
        <v>0</v>
      </c>
      <c r="D54" s="292" t="s">
        <v>1</v>
      </c>
      <c r="E54" s="294" t="s">
        <v>935</v>
      </c>
      <c r="F54" s="287" t="s">
        <v>936</v>
      </c>
      <c r="G54" s="294">
        <v>10</v>
      </c>
      <c r="H54" s="287" t="s">
        <v>969</v>
      </c>
      <c r="I54" s="298" t="s">
        <v>1046</v>
      </c>
      <c r="K54" s="299" t="s">
        <v>1045</v>
      </c>
    </row>
    <row r="55" spans="1:11" x14ac:dyDescent="0.2">
      <c r="A55" s="294" t="s">
        <v>56</v>
      </c>
      <c r="B55" s="287" t="s">
        <v>57</v>
      </c>
      <c r="C55" s="294" t="s">
        <v>0</v>
      </c>
      <c r="D55" s="292" t="s">
        <v>1</v>
      </c>
      <c r="E55" s="294" t="s">
        <v>935</v>
      </c>
      <c r="F55" s="287" t="s">
        <v>936</v>
      </c>
      <c r="G55" s="294">
        <v>10</v>
      </c>
      <c r="H55" s="287" t="s">
        <v>969</v>
      </c>
      <c r="I55" s="298" t="s">
        <v>1046</v>
      </c>
      <c r="K55" s="299" t="s">
        <v>1045</v>
      </c>
    </row>
    <row r="56" spans="1:11" x14ac:dyDescent="0.2">
      <c r="A56" s="294" t="s">
        <v>58</v>
      </c>
      <c r="B56" s="287" t="s">
        <v>1067</v>
      </c>
      <c r="C56" s="294" t="s">
        <v>0</v>
      </c>
      <c r="D56" s="292" t="s">
        <v>1</v>
      </c>
      <c r="E56" s="294" t="s">
        <v>934</v>
      </c>
      <c r="F56" s="287" t="s">
        <v>639</v>
      </c>
      <c r="G56" s="294">
        <v>6</v>
      </c>
      <c r="H56" s="287" t="s">
        <v>940</v>
      </c>
      <c r="I56" s="298" t="s">
        <v>1046</v>
      </c>
      <c r="K56" s="299" t="s">
        <v>1045</v>
      </c>
    </row>
    <row r="57" spans="1:11" x14ac:dyDescent="0.2">
      <c r="A57" s="294" t="s">
        <v>59</v>
      </c>
      <c r="B57" s="287" t="s">
        <v>1068</v>
      </c>
      <c r="C57" s="294" t="s">
        <v>0</v>
      </c>
      <c r="D57" s="292" t="s">
        <v>1</v>
      </c>
      <c r="E57" s="294" t="s">
        <v>934</v>
      </c>
      <c r="F57" s="287" t="s">
        <v>639</v>
      </c>
      <c r="G57" s="294">
        <v>10</v>
      </c>
      <c r="H57" s="287" t="s">
        <v>971</v>
      </c>
      <c r="I57" s="298" t="s">
        <v>1046</v>
      </c>
      <c r="K57" s="299" t="s">
        <v>1045</v>
      </c>
    </row>
    <row r="58" spans="1:11" x14ac:dyDescent="0.2">
      <c r="A58" s="294" t="s">
        <v>60</v>
      </c>
      <c r="B58" s="287" t="s">
        <v>1069</v>
      </c>
      <c r="C58" s="294" t="s">
        <v>0</v>
      </c>
      <c r="D58" s="292" t="s">
        <v>1</v>
      </c>
      <c r="E58" s="294" t="s">
        <v>934</v>
      </c>
      <c r="F58" s="287" t="s">
        <v>639</v>
      </c>
      <c r="G58" s="294">
        <v>10</v>
      </c>
      <c r="H58" s="287" t="s">
        <v>973</v>
      </c>
      <c r="I58" s="298" t="s">
        <v>1046</v>
      </c>
      <c r="K58" s="299" t="s">
        <v>1045</v>
      </c>
    </row>
    <row r="59" spans="1:11" x14ac:dyDescent="0.2">
      <c r="A59" s="294" t="s">
        <v>61</v>
      </c>
      <c r="B59" s="287" t="s">
        <v>1070</v>
      </c>
      <c r="C59" s="294" t="s">
        <v>0</v>
      </c>
      <c r="D59" s="292" t="s">
        <v>1</v>
      </c>
      <c r="E59" s="294" t="s">
        <v>934</v>
      </c>
      <c r="F59" s="287" t="s">
        <v>639</v>
      </c>
      <c r="G59" s="294">
        <v>7</v>
      </c>
      <c r="H59" s="287" t="s">
        <v>950</v>
      </c>
      <c r="I59" s="298" t="s">
        <v>1046</v>
      </c>
      <c r="K59" s="299" t="s">
        <v>1045</v>
      </c>
    </row>
    <row r="60" spans="1:11" x14ac:dyDescent="0.2">
      <c r="A60" s="295">
        <v>4301020105.2399998</v>
      </c>
      <c r="B60" s="287" t="s">
        <v>1071</v>
      </c>
      <c r="C60" s="294" t="s">
        <v>0</v>
      </c>
      <c r="D60" s="292" t="s">
        <v>1</v>
      </c>
      <c r="E60" s="294" t="s">
        <v>934</v>
      </c>
      <c r="F60" s="287" t="s">
        <v>639</v>
      </c>
      <c r="G60" s="294">
        <v>7</v>
      </c>
      <c r="H60" s="287" t="s">
        <v>952</v>
      </c>
      <c r="I60" s="298" t="s">
        <v>1046</v>
      </c>
      <c r="K60" s="299" t="s">
        <v>1045</v>
      </c>
    </row>
    <row r="61" spans="1:11" x14ac:dyDescent="0.2">
      <c r="A61" s="294" t="s">
        <v>63</v>
      </c>
      <c r="B61" s="287" t="s">
        <v>1072</v>
      </c>
      <c r="C61" s="294" t="s">
        <v>0</v>
      </c>
      <c r="D61" s="292" t="s">
        <v>1</v>
      </c>
      <c r="E61" s="294" t="s">
        <v>930</v>
      </c>
      <c r="F61" s="287" t="s">
        <v>931</v>
      </c>
      <c r="G61" s="294">
        <v>12</v>
      </c>
      <c r="H61" s="287" t="s">
        <v>976</v>
      </c>
      <c r="I61" s="298" t="s">
        <v>1046</v>
      </c>
      <c r="K61" s="299" t="s">
        <v>1045</v>
      </c>
    </row>
    <row r="62" spans="1:11" x14ac:dyDescent="0.2">
      <c r="A62" s="294" t="s">
        <v>64</v>
      </c>
      <c r="B62" s="287" t="s">
        <v>65</v>
      </c>
      <c r="C62" s="294" t="s">
        <v>0</v>
      </c>
      <c r="D62" s="292" t="s">
        <v>1</v>
      </c>
      <c r="E62" s="294" t="s">
        <v>935</v>
      </c>
      <c r="F62" s="287" t="s">
        <v>936</v>
      </c>
      <c r="G62" s="294">
        <v>10</v>
      </c>
      <c r="H62" s="287" t="s">
        <v>969</v>
      </c>
      <c r="I62" s="298" t="s">
        <v>1046</v>
      </c>
      <c r="K62" s="299" t="s">
        <v>1048</v>
      </c>
    </row>
    <row r="63" spans="1:11" x14ac:dyDescent="0.2">
      <c r="A63" s="294" t="s">
        <v>66</v>
      </c>
      <c r="B63" s="287" t="s">
        <v>67</v>
      </c>
      <c r="C63" s="294" t="s">
        <v>0</v>
      </c>
      <c r="D63" s="292" t="s">
        <v>1</v>
      </c>
      <c r="E63" s="294" t="s">
        <v>935</v>
      </c>
      <c r="F63" s="287" t="s">
        <v>936</v>
      </c>
      <c r="G63" s="294">
        <v>7</v>
      </c>
      <c r="H63" s="287" t="s">
        <v>948</v>
      </c>
      <c r="I63" s="298" t="s">
        <v>1046</v>
      </c>
      <c r="K63" s="299" t="s">
        <v>1048</v>
      </c>
    </row>
    <row r="64" spans="1:11" x14ac:dyDescent="0.2">
      <c r="A64" s="294" t="s">
        <v>68</v>
      </c>
      <c r="B64" s="287" t="s">
        <v>1289</v>
      </c>
      <c r="C64" s="294" t="s">
        <v>0</v>
      </c>
      <c r="D64" s="292" t="s">
        <v>1</v>
      </c>
      <c r="E64" s="294" t="s">
        <v>930</v>
      </c>
      <c r="F64" s="287" t="s">
        <v>931</v>
      </c>
      <c r="G64" s="294">
        <v>12</v>
      </c>
      <c r="H64" s="287" t="s">
        <v>976</v>
      </c>
      <c r="I64" s="298" t="s">
        <v>1046</v>
      </c>
      <c r="K64" s="299" t="s">
        <v>1045</v>
      </c>
    </row>
    <row r="65" spans="1:11" x14ac:dyDescent="0.2">
      <c r="A65" s="294" t="s">
        <v>69</v>
      </c>
      <c r="B65" s="287" t="s">
        <v>1290</v>
      </c>
      <c r="C65" s="294" t="s">
        <v>0</v>
      </c>
      <c r="D65" s="292" t="s">
        <v>1</v>
      </c>
      <c r="E65" s="294" t="s">
        <v>932</v>
      </c>
      <c r="F65" s="287" t="s">
        <v>933</v>
      </c>
      <c r="G65" s="294">
        <v>10</v>
      </c>
      <c r="H65" s="287" t="s">
        <v>969</v>
      </c>
      <c r="I65" s="298" t="s">
        <v>1046</v>
      </c>
      <c r="K65" s="299" t="s">
        <v>1045</v>
      </c>
    </row>
    <row r="66" spans="1:11" x14ac:dyDescent="0.2">
      <c r="A66" s="294" t="s">
        <v>70</v>
      </c>
      <c r="B66" s="287" t="s">
        <v>1073</v>
      </c>
      <c r="C66" s="294" t="s">
        <v>0</v>
      </c>
      <c r="D66" s="292" t="s">
        <v>1</v>
      </c>
      <c r="E66" s="294" t="s">
        <v>934</v>
      </c>
      <c r="F66" s="287" t="s">
        <v>639</v>
      </c>
      <c r="G66" s="294">
        <v>7</v>
      </c>
      <c r="H66" s="287" t="s">
        <v>954</v>
      </c>
      <c r="I66" s="298" t="s">
        <v>1046</v>
      </c>
      <c r="K66" s="299" t="s">
        <v>1045</v>
      </c>
    </row>
    <row r="67" spans="1:11" x14ac:dyDescent="0.2">
      <c r="A67" s="294" t="s">
        <v>71</v>
      </c>
      <c r="B67" s="287" t="s">
        <v>1074</v>
      </c>
      <c r="C67" s="294" t="s">
        <v>0</v>
      </c>
      <c r="D67" s="292" t="s">
        <v>1</v>
      </c>
      <c r="E67" s="294" t="s">
        <v>934</v>
      </c>
      <c r="F67" s="287" t="s">
        <v>639</v>
      </c>
      <c r="G67" s="294">
        <v>7</v>
      </c>
      <c r="H67" s="287" t="s">
        <v>954</v>
      </c>
      <c r="I67" s="298" t="s">
        <v>1046</v>
      </c>
      <c r="K67" s="299" t="s">
        <v>1045</v>
      </c>
    </row>
    <row r="68" spans="1:11" x14ac:dyDescent="0.2">
      <c r="A68" s="294" t="s">
        <v>809</v>
      </c>
      <c r="B68" s="287" t="s">
        <v>810</v>
      </c>
      <c r="C68" s="294" t="s">
        <v>0</v>
      </c>
      <c r="D68" s="292" t="s">
        <v>1</v>
      </c>
      <c r="E68" s="294" t="s">
        <v>935</v>
      </c>
      <c r="F68" s="287" t="s">
        <v>936</v>
      </c>
      <c r="G68" s="294">
        <v>5</v>
      </c>
      <c r="H68" s="287" t="s">
        <v>937</v>
      </c>
      <c r="I68" s="298" t="s">
        <v>1046</v>
      </c>
      <c r="K68" s="299" t="s">
        <v>1048</v>
      </c>
    </row>
    <row r="69" spans="1:11" x14ac:dyDescent="0.2">
      <c r="A69" s="294" t="s">
        <v>811</v>
      </c>
      <c r="B69" s="287" t="s">
        <v>812</v>
      </c>
      <c r="C69" s="294" t="s">
        <v>0</v>
      </c>
      <c r="D69" s="292" t="s">
        <v>1</v>
      </c>
      <c r="E69" s="294" t="s">
        <v>935</v>
      </c>
      <c r="F69" s="287" t="s">
        <v>936</v>
      </c>
      <c r="G69" s="294">
        <v>10</v>
      </c>
      <c r="H69" s="287" t="s">
        <v>969</v>
      </c>
      <c r="I69" s="298" t="s">
        <v>1046</v>
      </c>
      <c r="K69" s="299" t="s">
        <v>1048</v>
      </c>
    </row>
    <row r="70" spans="1:11" x14ac:dyDescent="0.2">
      <c r="A70" s="294" t="s">
        <v>813</v>
      </c>
      <c r="B70" s="287" t="s">
        <v>814</v>
      </c>
      <c r="C70" s="294" t="s">
        <v>0</v>
      </c>
      <c r="D70" s="292" t="s">
        <v>1</v>
      </c>
      <c r="E70" s="294" t="s">
        <v>934</v>
      </c>
      <c r="F70" s="287" t="s">
        <v>639</v>
      </c>
      <c r="G70" s="294">
        <v>162</v>
      </c>
      <c r="H70" s="287" t="s">
        <v>943</v>
      </c>
      <c r="I70" s="298" t="s">
        <v>1046</v>
      </c>
      <c r="K70" s="299" t="s">
        <v>1045</v>
      </c>
    </row>
    <row r="71" spans="1:11" x14ac:dyDescent="0.2">
      <c r="A71" s="294" t="s">
        <v>815</v>
      </c>
      <c r="B71" s="287" t="s">
        <v>816</v>
      </c>
      <c r="C71" s="294" t="s">
        <v>0</v>
      </c>
      <c r="D71" s="292" t="s">
        <v>1</v>
      </c>
      <c r="E71" s="294" t="s">
        <v>934</v>
      </c>
      <c r="F71" s="287" t="s">
        <v>639</v>
      </c>
      <c r="G71" s="294">
        <v>162</v>
      </c>
      <c r="H71" s="287" t="s">
        <v>945</v>
      </c>
      <c r="I71" s="298" t="s">
        <v>1046</v>
      </c>
      <c r="K71" s="299" t="s">
        <v>1045</v>
      </c>
    </row>
    <row r="72" spans="1:11" x14ac:dyDescent="0.2">
      <c r="A72" s="294" t="s">
        <v>788</v>
      </c>
      <c r="B72" s="287" t="s">
        <v>1075</v>
      </c>
      <c r="C72" s="294" t="s">
        <v>0</v>
      </c>
      <c r="D72" s="292" t="s">
        <v>1</v>
      </c>
      <c r="E72" s="294" t="s">
        <v>934</v>
      </c>
      <c r="F72" s="287" t="s">
        <v>639</v>
      </c>
      <c r="G72" s="294">
        <v>162</v>
      </c>
      <c r="H72" s="287" t="s">
        <v>947</v>
      </c>
      <c r="I72" s="298" t="s">
        <v>1046</v>
      </c>
      <c r="K72" s="299" t="s">
        <v>1045</v>
      </c>
    </row>
    <row r="73" spans="1:11" x14ac:dyDescent="0.2">
      <c r="A73" s="294" t="s">
        <v>789</v>
      </c>
      <c r="B73" s="287" t="s">
        <v>790</v>
      </c>
      <c r="C73" s="294" t="s">
        <v>0</v>
      </c>
      <c r="D73" s="292" t="s">
        <v>1</v>
      </c>
      <c r="E73" s="294" t="s">
        <v>930</v>
      </c>
      <c r="F73" s="287" t="s">
        <v>931</v>
      </c>
      <c r="G73" s="294">
        <v>162</v>
      </c>
      <c r="H73" s="287" t="s">
        <v>947</v>
      </c>
      <c r="I73" s="298" t="s">
        <v>1046</v>
      </c>
      <c r="J73" s="298">
        <v>1</v>
      </c>
      <c r="K73" s="299" t="s">
        <v>1048</v>
      </c>
    </row>
    <row r="74" spans="1:11" x14ac:dyDescent="0.2">
      <c r="A74" s="294" t="s">
        <v>791</v>
      </c>
      <c r="B74" s="287" t="s">
        <v>792</v>
      </c>
      <c r="C74" s="294" t="s">
        <v>0</v>
      </c>
      <c r="D74" s="292" t="s">
        <v>1</v>
      </c>
      <c r="E74" s="294" t="s">
        <v>934</v>
      </c>
      <c r="F74" s="287" t="s">
        <v>639</v>
      </c>
      <c r="G74" s="294">
        <v>162</v>
      </c>
      <c r="H74" s="287" t="s">
        <v>947</v>
      </c>
      <c r="I74" s="298" t="s">
        <v>1046</v>
      </c>
      <c r="K74" s="299" t="s">
        <v>1048</v>
      </c>
    </row>
    <row r="75" spans="1:11" x14ac:dyDescent="0.2">
      <c r="A75" s="294" t="s">
        <v>793</v>
      </c>
      <c r="B75" s="287" t="s">
        <v>794</v>
      </c>
      <c r="C75" s="294" t="s">
        <v>0</v>
      </c>
      <c r="D75" s="292" t="s">
        <v>1</v>
      </c>
      <c r="E75" s="294" t="s">
        <v>934</v>
      </c>
      <c r="F75" s="287" t="s">
        <v>639</v>
      </c>
      <c r="G75" s="294">
        <v>162</v>
      </c>
      <c r="H75" s="287" t="s">
        <v>947</v>
      </c>
      <c r="I75" s="298" t="s">
        <v>1046</v>
      </c>
      <c r="K75" s="299" t="s">
        <v>1048</v>
      </c>
    </row>
    <row r="76" spans="1:11" x14ac:dyDescent="0.2">
      <c r="A76" s="294" t="s">
        <v>795</v>
      </c>
      <c r="B76" s="287" t="s">
        <v>796</v>
      </c>
      <c r="C76" s="294" t="s">
        <v>0</v>
      </c>
      <c r="D76" s="292" t="s">
        <v>1</v>
      </c>
      <c r="E76" s="294" t="s">
        <v>934</v>
      </c>
      <c r="F76" s="287" t="s">
        <v>639</v>
      </c>
      <c r="G76" s="294">
        <v>162</v>
      </c>
      <c r="H76" s="287" t="s">
        <v>945</v>
      </c>
      <c r="I76" s="298" t="s">
        <v>1046</v>
      </c>
      <c r="K76" s="299" t="s">
        <v>1048</v>
      </c>
    </row>
    <row r="77" spans="1:11" x14ac:dyDescent="0.2">
      <c r="A77" s="294" t="s">
        <v>87</v>
      </c>
      <c r="B77" s="287" t="s">
        <v>88</v>
      </c>
      <c r="C77" s="294" t="s">
        <v>8</v>
      </c>
      <c r="D77" s="292" t="s">
        <v>9</v>
      </c>
      <c r="E77" s="294" t="s">
        <v>960</v>
      </c>
      <c r="F77" s="287" t="s">
        <v>961</v>
      </c>
      <c r="G77" s="294">
        <v>4</v>
      </c>
      <c r="H77" s="287" t="s">
        <v>934</v>
      </c>
      <c r="I77" s="298" t="s">
        <v>1046</v>
      </c>
      <c r="K77" s="299" t="s">
        <v>1045</v>
      </c>
    </row>
    <row r="78" spans="1:11" x14ac:dyDescent="0.2">
      <c r="A78" s="294" t="s">
        <v>89</v>
      </c>
      <c r="B78" s="287" t="s">
        <v>1076</v>
      </c>
      <c r="C78" s="294" t="s">
        <v>8</v>
      </c>
      <c r="D78" s="292" t="s">
        <v>9</v>
      </c>
      <c r="E78" s="294" t="s">
        <v>956</v>
      </c>
      <c r="F78" s="287" t="s">
        <v>957</v>
      </c>
      <c r="G78" s="294">
        <v>4</v>
      </c>
      <c r="H78" s="287" t="s">
        <v>934</v>
      </c>
      <c r="I78" s="298" t="s">
        <v>1046</v>
      </c>
      <c r="K78" s="299" t="s">
        <v>1045</v>
      </c>
    </row>
    <row r="79" spans="1:11" x14ac:dyDescent="0.2">
      <c r="A79" s="294" t="s">
        <v>90</v>
      </c>
      <c r="B79" s="287" t="s">
        <v>1077</v>
      </c>
      <c r="C79" s="294" t="s">
        <v>8</v>
      </c>
      <c r="D79" s="292" t="s">
        <v>9</v>
      </c>
      <c r="E79" s="294" t="s">
        <v>958</v>
      </c>
      <c r="F79" s="287" t="s">
        <v>959</v>
      </c>
      <c r="G79" s="294">
        <v>4</v>
      </c>
      <c r="H79" s="287" t="s">
        <v>935</v>
      </c>
      <c r="I79" s="298" t="s">
        <v>1046</v>
      </c>
      <c r="K79" s="299" t="s">
        <v>1045</v>
      </c>
    </row>
    <row r="80" spans="1:11" x14ac:dyDescent="0.2">
      <c r="A80" s="294" t="s">
        <v>91</v>
      </c>
      <c r="B80" s="287" t="s">
        <v>1078</v>
      </c>
      <c r="C80" s="294" t="s">
        <v>8</v>
      </c>
      <c r="D80" s="292" t="s">
        <v>9</v>
      </c>
      <c r="E80" s="294" t="s">
        <v>956</v>
      </c>
      <c r="F80" s="287" t="s">
        <v>957</v>
      </c>
      <c r="G80" s="294">
        <v>4</v>
      </c>
      <c r="H80" s="287" t="s">
        <v>935</v>
      </c>
      <c r="I80" s="298" t="s">
        <v>1046</v>
      </c>
      <c r="K80" s="299" t="s">
        <v>1045</v>
      </c>
    </row>
    <row r="81" spans="1:15" x14ac:dyDescent="0.2">
      <c r="A81" s="294" t="s">
        <v>92</v>
      </c>
      <c r="B81" s="287" t="s">
        <v>1079</v>
      </c>
      <c r="C81" s="294" t="s">
        <v>8</v>
      </c>
      <c r="D81" s="292" t="s">
        <v>9</v>
      </c>
      <c r="E81" s="294" t="s">
        <v>958</v>
      </c>
      <c r="F81" s="287" t="s">
        <v>959</v>
      </c>
      <c r="G81" s="294">
        <v>4</v>
      </c>
      <c r="H81" s="287" t="s">
        <v>935</v>
      </c>
      <c r="I81" s="298" t="s">
        <v>1046</v>
      </c>
      <c r="K81" s="299" t="s">
        <v>1045</v>
      </c>
    </row>
    <row r="82" spans="1:15" x14ac:dyDescent="0.2">
      <c r="A82" s="294" t="s">
        <v>93</v>
      </c>
      <c r="B82" s="287" t="s">
        <v>94</v>
      </c>
      <c r="C82" s="294" t="s">
        <v>8</v>
      </c>
      <c r="D82" s="292" t="s">
        <v>9</v>
      </c>
      <c r="E82" s="294" t="s">
        <v>960</v>
      </c>
      <c r="F82" s="287" t="s">
        <v>961</v>
      </c>
      <c r="G82" s="294">
        <v>4</v>
      </c>
      <c r="H82" s="287" t="s">
        <v>934</v>
      </c>
      <c r="I82" s="298" t="s">
        <v>1046</v>
      </c>
      <c r="K82" s="299" t="s">
        <v>1045</v>
      </c>
    </row>
    <row r="83" spans="1:15" x14ac:dyDescent="0.2">
      <c r="A83" s="294" t="s">
        <v>95</v>
      </c>
      <c r="B83" s="287" t="s">
        <v>96</v>
      </c>
      <c r="C83" s="294" t="s">
        <v>8</v>
      </c>
      <c r="D83" s="292" t="s">
        <v>9</v>
      </c>
      <c r="E83" s="294" t="s">
        <v>958</v>
      </c>
      <c r="F83" s="287" t="s">
        <v>959</v>
      </c>
      <c r="G83" s="294">
        <v>4</v>
      </c>
      <c r="H83" s="287" t="s">
        <v>935</v>
      </c>
      <c r="I83" s="298" t="s">
        <v>1046</v>
      </c>
      <c r="K83" s="299" t="s">
        <v>1045</v>
      </c>
    </row>
    <row r="84" spans="1:15" x14ac:dyDescent="0.2">
      <c r="A84" s="294" t="s">
        <v>97</v>
      </c>
      <c r="B84" s="287" t="s">
        <v>1080</v>
      </c>
      <c r="C84" s="294" t="s">
        <v>8</v>
      </c>
      <c r="D84" s="292" t="s">
        <v>9</v>
      </c>
      <c r="E84" s="294" t="s">
        <v>956</v>
      </c>
      <c r="F84" s="287" t="s">
        <v>957</v>
      </c>
      <c r="G84" s="294">
        <v>4</v>
      </c>
      <c r="H84" s="287" t="s">
        <v>930</v>
      </c>
      <c r="I84" s="298" t="s">
        <v>1046</v>
      </c>
      <c r="K84" s="299" t="s">
        <v>1045</v>
      </c>
    </row>
    <row r="85" spans="1:15" x14ac:dyDescent="0.2">
      <c r="A85" s="294" t="s">
        <v>98</v>
      </c>
      <c r="B85" s="287" t="s">
        <v>1081</v>
      </c>
      <c r="C85" s="294" t="s">
        <v>8</v>
      </c>
      <c r="D85" s="292" t="s">
        <v>9</v>
      </c>
      <c r="E85" s="294" t="s">
        <v>958</v>
      </c>
      <c r="F85" s="287" t="s">
        <v>959</v>
      </c>
      <c r="G85" s="294">
        <v>4</v>
      </c>
      <c r="H85" s="287" t="s">
        <v>934</v>
      </c>
      <c r="I85" s="298" t="s">
        <v>1046</v>
      </c>
      <c r="K85" s="299" t="s">
        <v>1045</v>
      </c>
    </row>
    <row r="86" spans="1:15" x14ac:dyDescent="0.2">
      <c r="A86" s="295" t="s">
        <v>99</v>
      </c>
      <c r="B86" s="287" t="s">
        <v>1082</v>
      </c>
      <c r="C86" s="294" t="s">
        <v>8</v>
      </c>
      <c r="D86" s="292" t="s">
        <v>9</v>
      </c>
      <c r="E86" s="294" t="s">
        <v>955</v>
      </c>
      <c r="F86" s="287" t="s">
        <v>642</v>
      </c>
      <c r="G86" s="294">
        <v>4</v>
      </c>
      <c r="H86" s="287" t="s">
        <v>930</v>
      </c>
      <c r="I86" s="298" t="s">
        <v>1046</v>
      </c>
      <c r="K86" s="299" t="s">
        <v>1045</v>
      </c>
    </row>
    <row r="87" spans="1:15" x14ac:dyDescent="0.2">
      <c r="A87" s="295" t="s">
        <v>100</v>
      </c>
      <c r="B87" s="287" t="s">
        <v>1083</v>
      </c>
      <c r="C87" s="294" t="s">
        <v>8</v>
      </c>
      <c r="D87" s="292" t="s">
        <v>9</v>
      </c>
      <c r="E87" s="294" t="s">
        <v>955</v>
      </c>
      <c r="F87" s="287" t="s">
        <v>642</v>
      </c>
      <c r="G87" s="294">
        <v>4</v>
      </c>
      <c r="H87" s="287" t="s">
        <v>935</v>
      </c>
      <c r="I87" s="298" t="s">
        <v>1046</v>
      </c>
      <c r="K87" s="299" t="s">
        <v>1045</v>
      </c>
    </row>
    <row r="88" spans="1:15" x14ac:dyDescent="0.2">
      <c r="A88" s="294" t="s">
        <v>101</v>
      </c>
      <c r="B88" s="287" t="s">
        <v>1084</v>
      </c>
      <c r="C88" s="294" t="s">
        <v>8</v>
      </c>
      <c r="D88" s="292" t="s">
        <v>9</v>
      </c>
      <c r="E88" s="294" t="s">
        <v>955</v>
      </c>
      <c r="F88" s="287" t="s">
        <v>642</v>
      </c>
      <c r="G88" s="294">
        <v>4</v>
      </c>
      <c r="H88" s="287" t="s">
        <v>935</v>
      </c>
      <c r="I88" s="298" t="s">
        <v>1046</v>
      </c>
      <c r="K88" s="299" t="s">
        <v>1045</v>
      </c>
    </row>
    <row r="89" spans="1:15" x14ac:dyDescent="0.2">
      <c r="A89" s="294" t="s">
        <v>102</v>
      </c>
      <c r="B89" s="287" t="s">
        <v>1085</v>
      </c>
      <c r="C89" s="294" t="s">
        <v>8</v>
      </c>
      <c r="D89" s="292" t="s">
        <v>9</v>
      </c>
      <c r="E89" s="294" t="s">
        <v>955</v>
      </c>
      <c r="F89" s="287" t="s">
        <v>642</v>
      </c>
      <c r="G89" s="294">
        <v>4</v>
      </c>
      <c r="H89" s="287" t="s">
        <v>930</v>
      </c>
      <c r="I89" s="298" t="s">
        <v>1046</v>
      </c>
      <c r="K89" s="299" t="s">
        <v>1045</v>
      </c>
    </row>
    <row r="90" spans="1:15" x14ac:dyDescent="0.2">
      <c r="A90" s="294" t="s">
        <v>817</v>
      </c>
      <c r="B90" s="287" t="s">
        <v>103</v>
      </c>
      <c r="C90" s="294" t="s">
        <v>8</v>
      </c>
      <c r="D90" s="292" t="s">
        <v>9</v>
      </c>
      <c r="E90" s="294" t="s">
        <v>960</v>
      </c>
      <c r="F90" s="287" t="s">
        <v>961</v>
      </c>
      <c r="G90" s="294">
        <v>4</v>
      </c>
      <c r="H90" s="287" t="s">
        <v>934</v>
      </c>
      <c r="I90" s="298" t="s">
        <v>1046</v>
      </c>
      <c r="K90" s="299" t="s">
        <v>1045</v>
      </c>
    </row>
    <row r="91" spans="1:15" x14ac:dyDescent="0.2">
      <c r="A91" s="294" t="s">
        <v>818</v>
      </c>
      <c r="B91" s="287" t="s">
        <v>104</v>
      </c>
      <c r="C91" s="294" t="s">
        <v>8</v>
      </c>
      <c r="D91" s="292" t="s">
        <v>9</v>
      </c>
      <c r="E91" s="294" t="s">
        <v>960</v>
      </c>
      <c r="F91" s="287" t="s">
        <v>961</v>
      </c>
      <c r="G91" s="294">
        <v>4</v>
      </c>
      <c r="H91" s="287" t="s">
        <v>934</v>
      </c>
      <c r="I91" s="298" t="s">
        <v>1046</v>
      </c>
      <c r="K91" s="299" t="s">
        <v>1045</v>
      </c>
    </row>
    <row r="92" spans="1:15" x14ac:dyDescent="0.2">
      <c r="A92" s="294" t="s">
        <v>1377</v>
      </c>
      <c r="B92" s="287" t="s">
        <v>1378</v>
      </c>
      <c r="C92" s="294" t="s">
        <v>10</v>
      </c>
      <c r="D92" s="292" t="s">
        <v>11</v>
      </c>
      <c r="E92" s="294" t="s">
        <v>962</v>
      </c>
      <c r="F92" s="287" t="s">
        <v>643</v>
      </c>
      <c r="G92" s="294">
        <v>4</v>
      </c>
      <c r="H92" s="287" t="s">
        <v>935</v>
      </c>
    </row>
    <row r="93" spans="1:15" x14ac:dyDescent="0.2">
      <c r="A93" s="294" t="s">
        <v>105</v>
      </c>
      <c r="B93" s="287" t="s">
        <v>1086</v>
      </c>
      <c r="C93" s="294" t="s">
        <v>10</v>
      </c>
      <c r="D93" s="292" t="s">
        <v>11</v>
      </c>
      <c r="E93" s="294" t="s">
        <v>963</v>
      </c>
      <c r="F93" s="287" t="s">
        <v>964</v>
      </c>
      <c r="G93" s="294">
        <v>4</v>
      </c>
      <c r="H93" s="287" t="s">
        <v>932</v>
      </c>
      <c r="I93" s="298" t="s">
        <v>1046</v>
      </c>
      <c r="K93" s="299" t="s">
        <v>1045</v>
      </c>
    </row>
    <row r="94" spans="1:15" x14ac:dyDescent="0.2">
      <c r="A94" s="294" t="s">
        <v>106</v>
      </c>
      <c r="B94" s="287" t="s">
        <v>1087</v>
      </c>
      <c r="C94" s="294" t="s">
        <v>10</v>
      </c>
      <c r="D94" s="292" t="s">
        <v>11</v>
      </c>
      <c r="E94" s="294" t="s">
        <v>965</v>
      </c>
      <c r="F94" s="287" t="s">
        <v>966</v>
      </c>
      <c r="G94" s="294">
        <v>4</v>
      </c>
      <c r="H94" s="287" t="s">
        <v>932</v>
      </c>
      <c r="I94" s="298" t="s">
        <v>1046</v>
      </c>
      <c r="K94" s="299" t="s">
        <v>1045</v>
      </c>
    </row>
    <row r="95" spans="1:15" x14ac:dyDescent="0.2">
      <c r="A95" s="294" t="s">
        <v>107</v>
      </c>
      <c r="B95" s="287" t="s">
        <v>1088</v>
      </c>
      <c r="C95" s="294" t="s">
        <v>10</v>
      </c>
      <c r="D95" s="292" t="s">
        <v>11</v>
      </c>
      <c r="E95" s="294" t="s">
        <v>962</v>
      </c>
      <c r="F95" s="287" t="s">
        <v>643</v>
      </c>
      <c r="G95" s="294">
        <v>4</v>
      </c>
      <c r="H95" s="287" t="s">
        <v>935</v>
      </c>
      <c r="I95" s="298" t="s">
        <v>1046</v>
      </c>
      <c r="K95" s="299" t="s">
        <v>1048</v>
      </c>
    </row>
    <row r="96" spans="1:15" x14ac:dyDescent="0.2">
      <c r="A96" s="294" t="s">
        <v>108</v>
      </c>
      <c r="B96" s="287" t="s">
        <v>1089</v>
      </c>
      <c r="C96" s="294" t="s">
        <v>10</v>
      </c>
      <c r="D96" s="292" t="s">
        <v>11</v>
      </c>
      <c r="E96" s="294" t="s">
        <v>962</v>
      </c>
      <c r="F96" s="287" t="s">
        <v>643</v>
      </c>
      <c r="G96" s="294">
        <v>4</v>
      </c>
      <c r="H96" s="287" t="s">
        <v>935</v>
      </c>
      <c r="I96" s="298" t="s">
        <v>1046</v>
      </c>
      <c r="K96" s="299" t="s">
        <v>1048</v>
      </c>
      <c r="O96" s="301"/>
    </row>
    <row r="97" spans="1:15" s="301" customFormat="1" x14ac:dyDescent="0.2">
      <c r="A97" s="294" t="s">
        <v>109</v>
      </c>
      <c r="B97" s="287" t="s">
        <v>1090</v>
      </c>
      <c r="C97" s="294" t="s">
        <v>10</v>
      </c>
      <c r="D97" s="292" t="s">
        <v>11</v>
      </c>
      <c r="E97" s="294" t="s">
        <v>963</v>
      </c>
      <c r="F97" s="287" t="s">
        <v>964</v>
      </c>
      <c r="G97" s="294">
        <v>4</v>
      </c>
      <c r="H97" s="287" t="s">
        <v>935</v>
      </c>
      <c r="I97" s="301" t="s">
        <v>1046</v>
      </c>
      <c r="J97" s="301">
        <v>1</v>
      </c>
      <c r="K97" s="302" t="s">
        <v>1048</v>
      </c>
      <c r="L97" s="298"/>
      <c r="O97" s="298"/>
    </row>
    <row r="98" spans="1:15" x14ac:dyDescent="0.2">
      <c r="A98" s="294" t="s">
        <v>110</v>
      </c>
      <c r="B98" s="287" t="s">
        <v>1091</v>
      </c>
      <c r="C98" s="294" t="s">
        <v>10</v>
      </c>
      <c r="D98" s="292" t="s">
        <v>11</v>
      </c>
      <c r="E98" s="294" t="s">
        <v>962</v>
      </c>
      <c r="F98" s="287" t="s">
        <v>643</v>
      </c>
      <c r="G98" s="294">
        <v>4</v>
      </c>
      <c r="H98" s="287" t="s">
        <v>934</v>
      </c>
      <c r="I98" s="298" t="s">
        <v>1046</v>
      </c>
      <c r="K98" s="299" t="s">
        <v>1048</v>
      </c>
    </row>
    <row r="99" spans="1:15" x14ac:dyDescent="0.2">
      <c r="A99" s="294" t="s">
        <v>111</v>
      </c>
      <c r="B99" s="287" t="s">
        <v>1092</v>
      </c>
      <c r="C99" s="294" t="s">
        <v>10</v>
      </c>
      <c r="D99" s="292" t="s">
        <v>11</v>
      </c>
      <c r="E99" s="294" t="s">
        <v>962</v>
      </c>
      <c r="F99" s="287" t="s">
        <v>643</v>
      </c>
      <c r="G99" s="294">
        <v>4</v>
      </c>
      <c r="H99" s="287" t="s">
        <v>934</v>
      </c>
      <c r="I99" s="298" t="s">
        <v>1046</v>
      </c>
      <c r="K99" s="299" t="s">
        <v>1048</v>
      </c>
    </row>
    <row r="100" spans="1:15" x14ac:dyDescent="0.2">
      <c r="A100" s="294" t="s">
        <v>819</v>
      </c>
      <c r="B100" s="287" t="s">
        <v>820</v>
      </c>
      <c r="C100" s="294" t="s">
        <v>10</v>
      </c>
      <c r="D100" s="292" t="s">
        <v>11</v>
      </c>
      <c r="E100" s="294" t="s">
        <v>963</v>
      </c>
      <c r="F100" s="287" t="s">
        <v>964</v>
      </c>
      <c r="G100" s="294">
        <v>4</v>
      </c>
      <c r="H100" s="287" t="s">
        <v>930</v>
      </c>
      <c r="I100" s="298" t="s">
        <v>1046</v>
      </c>
      <c r="K100" s="299" t="s">
        <v>1045</v>
      </c>
    </row>
    <row r="101" spans="1:15" x14ac:dyDescent="0.2">
      <c r="A101" s="294" t="s">
        <v>821</v>
      </c>
      <c r="B101" s="287" t="s">
        <v>822</v>
      </c>
      <c r="C101" s="294" t="s">
        <v>10</v>
      </c>
      <c r="D101" s="292" t="s">
        <v>11</v>
      </c>
      <c r="E101" s="294" t="s">
        <v>965</v>
      </c>
      <c r="F101" s="287" t="s">
        <v>966</v>
      </c>
      <c r="G101" s="294">
        <v>4</v>
      </c>
      <c r="H101" s="287" t="s">
        <v>930</v>
      </c>
      <c r="I101" s="298" t="s">
        <v>1046</v>
      </c>
      <c r="K101" s="299" t="s">
        <v>1045</v>
      </c>
    </row>
    <row r="102" spans="1:15" x14ac:dyDescent="0.2">
      <c r="A102" s="294" t="s">
        <v>823</v>
      </c>
      <c r="B102" s="287" t="s">
        <v>824</v>
      </c>
      <c r="C102" s="294" t="s">
        <v>10</v>
      </c>
      <c r="D102" s="292" t="s">
        <v>11</v>
      </c>
      <c r="E102" s="294" t="s">
        <v>965</v>
      </c>
      <c r="F102" s="287" t="s">
        <v>966</v>
      </c>
      <c r="G102" s="294">
        <v>4</v>
      </c>
      <c r="H102" s="287" t="s">
        <v>932</v>
      </c>
      <c r="I102" s="298" t="s">
        <v>1046</v>
      </c>
      <c r="K102" s="299" t="s">
        <v>1045</v>
      </c>
    </row>
    <row r="103" spans="1:15" x14ac:dyDescent="0.2">
      <c r="A103" s="294" t="s">
        <v>825</v>
      </c>
      <c r="B103" s="287" t="s">
        <v>826</v>
      </c>
      <c r="C103" s="294" t="s">
        <v>10</v>
      </c>
      <c r="D103" s="292" t="s">
        <v>11</v>
      </c>
      <c r="E103" s="294" t="s">
        <v>962</v>
      </c>
      <c r="F103" s="287" t="s">
        <v>643</v>
      </c>
      <c r="G103" s="294">
        <v>4</v>
      </c>
      <c r="H103" s="287" t="s">
        <v>934</v>
      </c>
      <c r="I103" s="298" t="s">
        <v>1046</v>
      </c>
      <c r="K103" s="299" t="s">
        <v>1048</v>
      </c>
    </row>
    <row r="104" spans="1:15" x14ac:dyDescent="0.2">
      <c r="A104" s="294" t="s">
        <v>827</v>
      </c>
      <c r="B104" s="287" t="s">
        <v>828</v>
      </c>
      <c r="C104" s="294" t="s">
        <v>10</v>
      </c>
      <c r="D104" s="292" t="s">
        <v>11</v>
      </c>
      <c r="E104" s="294" t="s">
        <v>967</v>
      </c>
      <c r="F104" s="287" t="s">
        <v>968</v>
      </c>
      <c r="G104" s="294">
        <v>4</v>
      </c>
      <c r="H104" s="287" t="s">
        <v>935</v>
      </c>
      <c r="I104" s="298" t="s">
        <v>1046</v>
      </c>
      <c r="K104" s="299" t="s">
        <v>1048</v>
      </c>
    </row>
    <row r="105" spans="1:15" x14ac:dyDescent="0.2">
      <c r="A105" s="294" t="s">
        <v>829</v>
      </c>
      <c r="B105" s="287" t="s">
        <v>112</v>
      </c>
      <c r="C105" s="294" t="s">
        <v>10</v>
      </c>
      <c r="D105" s="292" t="s">
        <v>11</v>
      </c>
      <c r="E105" s="294" t="s">
        <v>967</v>
      </c>
      <c r="F105" s="287" t="s">
        <v>968</v>
      </c>
      <c r="G105" s="294">
        <v>4</v>
      </c>
      <c r="H105" s="287" t="s">
        <v>934</v>
      </c>
      <c r="I105" s="298" t="s">
        <v>1046</v>
      </c>
      <c r="K105" s="299" t="s">
        <v>1048</v>
      </c>
    </row>
    <row r="106" spans="1:15" x14ac:dyDescent="0.2">
      <c r="A106" s="294" t="s">
        <v>830</v>
      </c>
      <c r="B106" s="287" t="s">
        <v>831</v>
      </c>
      <c r="C106" s="294" t="s">
        <v>10</v>
      </c>
      <c r="D106" s="292" t="s">
        <v>11</v>
      </c>
      <c r="E106" s="294" t="s">
        <v>967</v>
      </c>
      <c r="F106" s="287" t="s">
        <v>968</v>
      </c>
      <c r="G106" s="294">
        <v>4</v>
      </c>
      <c r="H106" s="287" t="s">
        <v>934</v>
      </c>
      <c r="I106" s="298" t="s">
        <v>1046</v>
      </c>
      <c r="K106" s="299" t="s">
        <v>1048</v>
      </c>
    </row>
    <row r="107" spans="1:15" x14ac:dyDescent="0.2">
      <c r="A107" s="295" t="s">
        <v>1333</v>
      </c>
      <c r="B107" s="287" t="s">
        <v>1291</v>
      </c>
      <c r="C107" s="294" t="s">
        <v>10</v>
      </c>
      <c r="D107" s="292" t="s">
        <v>11</v>
      </c>
      <c r="E107" s="294" t="s">
        <v>962</v>
      </c>
      <c r="F107" s="287" t="s">
        <v>643</v>
      </c>
      <c r="G107" s="294">
        <v>4</v>
      </c>
      <c r="H107" s="292">
        <v>44010</v>
      </c>
      <c r="I107" s="303" t="s">
        <v>1046</v>
      </c>
      <c r="J107" s="303"/>
      <c r="K107" s="304">
        <v>2562</v>
      </c>
    </row>
    <row r="108" spans="1:15" x14ac:dyDescent="0.2">
      <c r="A108" s="294" t="s">
        <v>128</v>
      </c>
      <c r="B108" s="287" t="s">
        <v>1093</v>
      </c>
      <c r="C108" s="294" t="s">
        <v>12</v>
      </c>
      <c r="D108" s="292" t="s">
        <v>13</v>
      </c>
      <c r="E108" s="294" t="s">
        <v>971</v>
      </c>
      <c r="F108" s="287" t="s">
        <v>972</v>
      </c>
      <c r="G108" s="294">
        <v>4</v>
      </c>
      <c r="H108" s="287" t="s">
        <v>934</v>
      </c>
      <c r="I108" s="298" t="s">
        <v>1046</v>
      </c>
      <c r="K108" s="299" t="s">
        <v>1048</v>
      </c>
    </row>
    <row r="109" spans="1:15" x14ac:dyDescent="0.2">
      <c r="A109" s="294" t="s">
        <v>129</v>
      </c>
      <c r="B109" s="287" t="s">
        <v>1094</v>
      </c>
      <c r="C109" s="294" t="s">
        <v>12</v>
      </c>
      <c r="D109" s="292" t="s">
        <v>13</v>
      </c>
      <c r="E109" s="294" t="s">
        <v>971</v>
      </c>
      <c r="F109" s="287" t="s">
        <v>972</v>
      </c>
      <c r="G109" s="294">
        <v>8</v>
      </c>
      <c r="H109" s="287" t="s">
        <v>955</v>
      </c>
      <c r="I109" s="298" t="s">
        <v>1046</v>
      </c>
      <c r="J109" s="298">
        <v>1</v>
      </c>
      <c r="K109" s="299" t="s">
        <v>1045</v>
      </c>
    </row>
    <row r="110" spans="1:15" x14ac:dyDescent="0.2">
      <c r="A110" s="294" t="s">
        <v>130</v>
      </c>
      <c r="B110" s="287" t="s">
        <v>1095</v>
      </c>
      <c r="C110" s="294" t="s">
        <v>12</v>
      </c>
      <c r="D110" s="292" t="s">
        <v>13</v>
      </c>
      <c r="E110" s="294" t="s">
        <v>971</v>
      </c>
      <c r="F110" s="287" t="s">
        <v>972</v>
      </c>
      <c r="G110" s="294">
        <v>8</v>
      </c>
      <c r="H110" s="287" t="s">
        <v>955</v>
      </c>
      <c r="I110" s="298" t="s">
        <v>1046</v>
      </c>
      <c r="J110" s="298">
        <v>1</v>
      </c>
      <c r="K110" s="299" t="s">
        <v>1045</v>
      </c>
    </row>
    <row r="111" spans="1:15" x14ac:dyDescent="0.2">
      <c r="A111" s="294" t="s">
        <v>131</v>
      </c>
      <c r="B111" s="287" t="s">
        <v>132</v>
      </c>
      <c r="C111" s="294" t="s">
        <v>12</v>
      </c>
      <c r="D111" s="292" t="s">
        <v>13</v>
      </c>
      <c r="E111" s="294" t="s">
        <v>969</v>
      </c>
      <c r="F111" s="287" t="s">
        <v>970</v>
      </c>
      <c r="G111" s="294">
        <v>8</v>
      </c>
      <c r="H111" s="287" t="s">
        <v>955</v>
      </c>
      <c r="I111" s="298" t="s">
        <v>1046</v>
      </c>
      <c r="K111" s="299" t="s">
        <v>1048</v>
      </c>
    </row>
    <row r="112" spans="1:15" x14ac:dyDescent="0.2">
      <c r="A112" s="294" t="s">
        <v>133</v>
      </c>
      <c r="B112" s="287" t="s">
        <v>134</v>
      </c>
      <c r="C112" s="294" t="s">
        <v>12</v>
      </c>
      <c r="D112" s="292" t="s">
        <v>13</v>
      </c>
      <c r="E112" s="294" t="s">
        <v>969</v>
      </c>
      <c r="F112" s="287" t="s">
        <v>970</v>
      </c>
      <c r="G112" s="294">
        <v>8</v>
      </c>
      <c r="H112" s="287" t="s">
        <v>960</v>
      </c>
      <c r="I112" s="298" t="s">
        <v>1046</v>
      </c>
      <c r="K112" s="299" t="s">
        <v>1048</v>
      </c>
    </row>
    <row r="113" spans="1:11" x14ac:dyDescent="0.2">
      <c r="A113" s="294" t="s">
        <v>832</v>
      </c>
      <c r="B113" s="287" t="s">
        <v>833</v>
      </c>
      <c r="C113" s="294" t="s">
        <v>12</v>
      </c>
      <c r="D113" s="292" t="s">
        <v>13</v>
      </c>
      <c r="E113" s="294" t="s">
        <v>971</v>
      </c>
      <c r="F113" s="287" t="s">
        <v>972</v>
      </c>
      <c r="G113" s="294">
        <v>4</v>
      </c>
      <c r="H113" s="287" t="s">
        <v>934</v>
      </c>
      <c r="I113" s="298" t="s">
        <v>1046</v>
      </c>
      <c r="K113" s="299" t="s">
        <v>1048</v>
      </c>
    </row>
    <row r="114" spans="1:11" x14ac:dyDescent="0.2">
      <c r="A114" s="294" t="s">
        <v>834</v>
      </c>
      <c r="B114" s="287" t="s">
        <v>835</v>
      </c>
      <c r="C114" s="294" t="s">
        <v>12</v>
      </c>
      <c r="D114" s="292" t="s">
        <v>13</v>
      </c>
      <c r="E114" s="294" t="s">
        <v>973</v>
      </c>
      <c r="F114" s="287" t="s">
        <v>974</v>
      </c>
      <c r="G114" s="294">
        <v>4</v>
      </c>
      <c r="H114" s="287" t="s">
        <v>934</v>
      </c>
      <c r="I114" s="298" t="s">
        <v>1046</v>
      </c>
      <c r="K114" s="299" t="s">
        <v>1048</v>
      </c>
    </row>
    <row r="115" spans="1:11" x14ac:dyDescent="0.2">
      <c r="A115" s="294" t="s">
        <v>836</v>
      </c>
      <c r="B115" s="287" t="s">
        <v>837</v>
      </c>
      <c r="C115" s="294" t="s">
        <v>12</v>
      </c>
      <c r="D115" s="292" t="s">
        <v>13</v>
      </c>
      <c r="E115" s="294" t="s">
        <v>971</v>
      </c>
      <c r="F115" s="287" t="s">
        <v>972</v>
      </c>
      <c r="G115" s="294">
        <v>8</v>
      </c>
      <c r="H115" s="287" t="s">
        <v>955</v>
      </c>
      <c r="I115" s="298" t="s">
        <v>1046</v>
      </c>
      <c r="J115" s="298">
        <v>1</v>
      </c>
      <c r="K115" s="299" t="s">
        <v>1045</v>
      </c>
    </row>
    <row r="116" spans="1:11" x14ac:dyDescent="0.2">
      <c r="A116" s="294" t="s">
        <v>838</v>
      </c>
      <c r="B116" s="287" t="s">
        <v>839</v>
      </c>
      <c r="C116" s="294" t="s">
        <v>12</v>
      </c>
      <c r="D116" s="292" t="s">
        <v>13</v>
      </c>
      <c r="E116" s="294" t="s">
        <v>969</v>
      </c>
      <c r="F116" s="287" t="s">
        <v>970</v>
      </c>
      <c r="G116" s="294">
        <v>8</v>
      </c>
      <c r="H116" s="287" t="s">
        <v>960</v>
      </c>
      <c r="I116" s="298" t="s">
        <v>1046</v>
      </c>
      <c r="K116" s="299" t="s">
        <v>1048</v>
      </c>
    </row>
    <row r="117" spans="1:11" x14ac:dyDescent="0.2">
      <c r="A117" s="294" t="s">
        <v>157</v>
      </c>
      <c r="B117" s="287" t="s">
        <v>158</v>
      </c>
      <c r="C117" s="294" t="s">
        <v>16</v>
      </c>
      <c r="D117" s="292" t="s">
        <v>17</v>
      </c>
      <c r="E117" s="294" t="s">
        <v>976</v>
      </c>
      <c r="F117" s="287" t="s">
        <v>17</v>
      </c>
      <c r="G117" s="294">
        <v>9</v>
      </c>
      <c r="H117" s="287" t="s">
        <v>967</v>
      </c>
      <c r="I117" s="298" t="s">
        <v>1046</v>
      </c>
      <c r="K117" s="299" t="s">
        <v>1048</v>
      </c>
    </row>
    <row r="118" spans="1:11" x14ac:dyDescent="0.2">
      <c r="A118" s="294" t="s">
        <v>159</v>
      </c>
      <c r="B118" s="287" t="s">
        <v>1096</v>
      </c>
      <c r="C118" s="294" t="s">
        <v>16</v>
      </c>
      <c r="D118" s="292" t="s">
        <v>17</v>
      </c>
      <c r="E118" s="294" t="s">
        <v>976</v>
      </c>
      <c r="F118" s="287" t="s">
        <v>17</v>
      </c>
      <c r="G118" s="294">
        <v>10</v>
      </c>
      <c r="H118" s="287" t="s">
        <v>971</v>
      </c>
      <c r="I118" s="298" t="s">
        <v>1046</v>
      </c>
      <c r="K118" s="299" t="s">
        <v>1045</v>
      </c>
    </row>
    <row r="119" spans="1:11" x14ac:dyDescent="0.2">
      <c r="A119" s="294" t="s">
        <v>160</v>
      </c>
      <c r="B119" s="287" t="s">
        <v>1097</v>
      </c>
      <c r="C119" s="294" t="s">
        <v>16</v>
      </c>
      <c r="D119" s="292" t="s">
        <v>17</v>
      </c>
      <c r="E119" s="294" t="s">
        <v>976</v>
      </c>
      <c r="F119" s="287" t="s">
        <v>17</v>
      </c>
      <c r="G119" s="294">
        <v>10</v>
      </c>
      <c r="H119" s="287" t="s">
        <v>969</v>
      </c>
      <c r="I119" s="298" t="s">
        <v>1046</v>
      </c>
      <c r="K119" s="299" t="s">
        <v>1045</v>
      </c>
    </row>
    <row r="120" spans="1:11" x14ac:dyDescent="0.2">
      <c r="A120" s="294" t="s">
        <v>161</v>
      </c>
      <c r="B120" s="287" t="s">
        <v>162</v>
      </c>
      <c r="C120" s="294" t="s">
        <v>16</v>
      </c>
      <c r="D120" s="292" t="s">
        <v>17</v>
      </c>
      <c r="E120" s="294" t="s">
        <v>976</v>
      </c>
      <c r="F120" s="287" t="s">
        <v>17</v>
      </c>
      <c r="G120" s="294">
        <v>10</v>
      </c>
      <c r="H120" s="287" t="s">
        <v>969</v>
      </c>
      <c r="I120" s="298" t="s">
        <v>1046</v>
      </c>
      <c r="K120" s="299" t="s">
        <v>1045</v>
      </c>
    </row>
    <row r="121" spans="1:11" x14ac:dyDescent="0.2">
      <c r="A121" s="294" t="s">
        <v>163</v>
      </c>
      <c r="B121" s="287" t="s">
        <v>164</v>
      </c>
      <c r="C121" s="294" t="s">
        <v>16</v>
      </c>
      <c r="D121" s="292" t="s">
        <v>17</v>
      </c>
      <c r="E121" s="294" t="s">
        <v>976</v>
      </c>
      <c r="F121" s="287" t="s">
        <v>17</v>
      </c>
      <c r="G121" s="294">
        <v>10</v>
      </c>
      <c r="H121" s="287" t="s">
        <v>969</v>
      </c>
      <c r="I121" s="298" t="s">
        <v>1046</v>
      </c>
      <c r="K121" s="299" t="s">
        <v>1045</v>
      </c>
    </row>
    <row r="122" spans="1:11" x14ac:dyDescent="0.2">
      <c r="A122" s="294" t="s">
        <v>165</v>
      </c>
      <c r="B122" s="287" t="s">
        <v>166</v>
      </c>
      <c r="C122" s="294" t="s">
        <v>18</v>
      </c>
      <c r="D122" s="292" t="s">
        <v>661</v>
      </c>
      <c r="E122" s="294" t="s">
        <v>977</v>
      </c>
      <c r="F122" s="287" t="s">
        <v>646</v>
      </c>
      <c r="G122" s="294">
        <v>12</v>
      </c>
      <c r="H122" s="287" t="s">
        <v>976</v>
      </c>
      <c r="I122" s="298" t="s">
        <v>1046</v>
      </c>
      <c r="K122" s="299" t="s">
        <v>1045</v>
      </c>
    </row>
    <row r="123" spans="1:11" x14ac:dyDescent="0.2">
      <c r="A123" s="294" t="s">
        <v>167</v>
      </c>
      <c r="B123" s="287" t="s">
        <v>168</v>
      </c>
      <c r="C123" s="294" t="s">
        <v>18</v>
      </c>
      <c r="D123" s="292" t="s">
        <v>661</v>
      </c>
      <c r="E123" s="294" t="s">
        <v>977</v>
      </c>
      <c r="F123" s="287" t="s">
        <v>646</v>
      </c>
      <c r="G123" s="294">
        <v>12</v>
      </c>
      <c r="H123" s="287" t="s">
        <v>976</v>
      </c>
      <c r="I123" s="298" t="s">
        <v>1046</v>
      </c>
      <c r="K123" s="299" t="s">
        <v>1045</v>
      </c>
    </row>
    <row r="124" spans="1:11" x14ac:dyDescent="0.2">
      <c r="A124" s="294" t="s">
        <v>169</v>
      </c>
      <c r="B124" s="287" t="s">
        <v>1098</v>
      </c>
      <c r="C124" s="294" t="s">
        <v>16</v>
      </c>
      <c r="D124" s="292" t="s">
        <v>17</v>
      </c>
      <c r="E124" s="294" t="s">
        <v>976</v>
      </c>
      <c r="F124" s="287" t="s">
        <v>17</v>
      </c>
      <c r="G124" s="294">
        <v>10</v>
      </c>
      <c r="H124" s="287" t="s">
        <v>971</v>
      </c>
      <c r="I124" s="298" t="s">
        <v>1046</v>
      </c>
      <c r="K124" s="299" t="s">
        <v>1048</v>
      </c>
    </row>
    <row r="125" spans="1:11" x14ac:dyDescent="0.2">
      <c r="A125" s="294" t="s">
        <v>840</v>
      </c>
      <c r="B125" s="287" t="s">
        <v>841</v>
      </c>
      <c r="C125" s="294" t="s">
        <v>16</v>
      </c>
      <c r="D125" s="292" t="s">
        <v>17</v>
      </c>
      <c r="E125" s="294" t="s">
        <v>976</v>
      </c>
      <c r="F125" s="287" t="s">
        <v>17</v>
      </c>
      <c r="G125" s="294">
        <v>10</v>
      </c>
      <c r="H125" s="287" t="s">
        <v>973</v>
      </c>
      <c r="I125" s="298" t="s">
        <v>1046</v>
      </c>
      <c r="K125" s="299" t="s">
        <v>1048</v>
      </c>
    </row>
    <row r="126" spans="1:11" x14ac:dyDescent="0.2">
      <c r="A126" s="310" t="s">
        <v>842</v>
      </c>
      <c r="B126" s="311" t="s">
        <v>843</v>
      </c>
      <c r="C126" s="310" t="s">
        <v>1379</v>
      </c>
      <c r="D126" s="312" t="s">
        <v>1392</v>
      </c>
      <c r="E126" s="310" t="s">
        <v>976</v>
      </c>
      <c r="F126" s="311" t="s">
        <v>17</v>
      </c>
      <c r="G126" s="310">
        <v>10</v>
      </c>
      <c r="H126" s="311" t="s">
        <v>973</v>
      </c>
      <c r="I126" s="313" t="s">
        <v>1046</v>
      </c>
      <c r="J126" s="313"/>
      <c r="K126" s="314" t="s">
        <v>1048</v>
      </c>
    </row>
    <row r="127" spans="1:11" x14ac:dyDescent="0.2">
      <c r="A127" s="294" t="s">
        <v>170</v>
      </c>
      <c r="B127" s="287" t="s">
        <v>1099</v>
      </c>
      <c r="C127" s="294" t="s">
        <v>16</v>
      </c>
      <c r="D127" s="292" t="s">
        <v>17</v>
      </c>
      <c r="E127" s="294" t="s">
        <v>976</v>
      </c>
      <c r="F127" s="287" t="s">
        <v>17</v>
      </c>
      <c r="G127" s="294">
        <v>10</v>
      </c>
      <c r="H127" s="287" t="s">
        <v>969</v>
      </c>
      <c r="I127" s="298" t="s">
        <v>1046</v>
      </c>
      <c r="K127" s="299" t="s">
        <v>1048</v>
      </c>
    </row>
    <row r="128" spans="1:11" x14ac:dyDescent="0.2">
      <c r="A128" s="294" t="s">
        <v>171</v>
      </c>
      <c r="B128" s="287" t="s">
        <v>172</v>
      </c>
      <c r="C128" s="294" t="s">
        <v>16</v>
      </c>
      <c r="D128" s="292" t="s">
        <v>17</v>
      </c>
      <c r="E128" s="294" t="s">
        <v>976</v>
      </c>
      <c r="F128" s="287" t="s">
        <v>17</v>
      </c>
      <c r="G128" s="294">
        <v>12</v>
      </c>
      <c r="H128" s="287" t="s">
        <v>976</v>
      </c>
      <c r="I128" s="298" t="s">
        <v>1046</v>
      </c>
      <c r="K128" s="299" t="s">
        <v>1045</v>
      </c>
    </row>
    <row r="129" spans="1:11" x14ac:dyDescent="0.2">
      <c r="A129" s="294" t="s">
        <v>173</v>
      </c>
      <c r="B129" s="287" t="s">
        <v>174</v>
      </c>
      <c r="C129" s="294" t="s">
        <v>16</v>
      </c>
      <c r="D129" s="292" t="s">
        <v>17</v>
      </c>
      <c r="E129" s="294" t="s">
        <v>976</v>
      </c>
      <c r="F129" s="287" t="s">
        <v>17</v>
      </c>
      <c r="G129" s="294">
        <v>12</v>
      </c>
      <c r="H129" s="287" t="s">
        <v>976</v>
      </c>
      <c r="I129" s="298" t="s">
        <v>1046</v>
      </c>
      <c r="K129" s="299" t="s">
        <v>1045</v>
      </c>
    </row>
    <row r="130" spans="1:11" x14ac:dyDescent="0.2">
      <c r="A130" s="294" t="s">
        <v>844</v>
      </c>
      <c r="B130" s="287" t="s">
        <v>845</v>
      </c>
      <c r="C130" s="294" t="s">
        <v>16</v>
      </c>
      <c r="D130" s="292" t="s">
        <v>17</v>
      </c>
      <c r="E130" s="294" t="s">
        <v>976</v>
      </c>
      <c r="F130" s="287" t="s">
        <v>17</v>
      </c>
      <c r="G130" s="294">
        <v>12</v>
      </c>
      <c r="H130" s="287" t="s">
        <v>976</v>
      </c>
      <c r="I130" s="298" t="s">
        <v>1046</v>
      </c>
      <c r="K130" s="299" t="s">
        <v>1045</v>
      </c>
    </row>
    <row r="131" spans="1:11" x14ac:dyDescent="0.2">
      <c r="A131" s="294" t="s">
        <v>139</v>
      </c>
      <c r="B131" s="287" t="s">
        <v>1100</v>
      </c>
      <c r="C131" s="294" t="s">
        <v>14</v>
      </c>
      <c r="D131" s="292" t="s">
        <v>15</v>
      </c>
      <c r="E131" s="294" t="s">
        <v>975</v>
      </c>
      <c r="F131" s="287" t="s">
        <v>15</v>
      </c>
      <c r="G131" s="294">
        <v>9</v>
      </c>
      <c r="H131" s="287" t="s">
        <v>962</v>
      </c>
      <c r="I131" s="298" t="s">
        <v>1046</v>
      </c>
      <c r="K131" s="299" t="s">
        <v>1045</v>
      </c>
    </row>
    <row r="132" spans="1:11" x14ac:dyDescent="0.2">
      <c r="A132" s="294" t="s">
        <v>212</v>
      </c>
      <c r="B132" s="287" t="s">
        <v>1101</v>
      </c>
      <c r="C132" s="294" t="s">
        <v>18</v>
      </c>
      <c r="D132" s="292" t="s">
        <v>661</v>
      </c>
      <c r="E132" s="294" t="s">
        <v>978</v>
      </c>
      <c r="F132" s="287" t="s">
        <v>644</v>
      </c>
      <c r="G132" s="294">
        <v>10</v>
      </c>
      <c r="H132" s="287" t="s">
        <v>969</v>
      </c>
      <c r="I132" s="298" t="s">
        <v>1046</v>
      </c>
      <c r="K132" s="299" t="s">
        <v>1045</v>
      </c>
    </row>
    <row r="133" spans="1:11" x14ac:dyDescent="0.2">
      <c r="A133" s="294" t="s">
        <v>175</v>
      </c>
      <c r="B133" s="287" t="s">
        <v>1102</v>
      </c>
      <c r="C133" s="294" t="s">
        <v>16</v>
      </c>
      <c r="D133" s="292" t="s">
        <v>17</v>
      </c>
      <c r="E133" s="294" t="s">
        <v>976</v>
      </c>
      <c r="F133" s="287" t="s">
        <v>17</v>
      </c>
      <c r="G133" s="294">
        <v>12</v>
      </c>
      <c r="H133" s="287" t="s">
        <v>976</v>
      </c>
      <c r="I133" s="298" t="s">
        <v>1046</v>
      </c>
      <c r="K133" s="299" t="s">
        <v>1045</v>
      </c>
    </row>
    <row r="134" spans="1:11" x14ac:dyDescent="0.2">
      <c r="A134" s="294" t="s">
        <v>176</v>
      </c>
      <c r="B134" s="287" t="s">
        <v>1103</v>
      </c>
      <c r="C134" s="294" t="s">
        <v>16</v>
      </c>
      <c r="D134" s="292" t="s">
        <v>17</v>
      </c>
      <c r="E134" s="294" t="s">
        <v>976</v>
      </c>
      <c r="F134" s="287" t="s">
        <v>17</v>
      </c>
      <c r="G134" s="294">
        <v>12</v>
      </c>
      <c r="H134" s="287" t="s">
        <v>976</v>
      </c>
      <c r="I134" s="298" t="s">
        <v>1046</v>
      </c>
      <c r="K134" s="299" t="s">
        <v>1045</v>
      </c>
    </row>
    <row r="135" spans="1:11" x14ac:dyDescent="0.2">
      <c r="A135" s="294" t="s">
        <v>177</v>
      </c>
      <c r="B135" s="287" t="s">
        <v>1104</v>
      </c>
      <c r="C135" s="294" t="s">
        <v>16</v>
      </c>
      <c r="D135" s="292" t="s">
        <v>17</v>
      </c>
      <c r="E135" s="294" t="s">
        <v>976</v>
      </c>
      <c r="F135" s="287" t="s">
        <v>17</v>
      </c>
      <c r="G135" s="294">
        <v>33</v>
      </c>
      <c r="H135" s="287" t="s">
        <v>977</v>
      </c>
      <c r="I135" s="298" t="s">
        <v>1046</v>
      </c>
      <c r="K135" s="299" t="s">
        <v>1045</v>
      </c>
    </row>
    <row r="136" spans="1:11" x14ac:dyDescent="0.2">
      <c r="A136" s="294" t="s">
        <v>178</v>
      </c>
      <c r="B136" s="287" t="s">
        <v>1105</v>
      </c>
      <c r="C136" s="294" t="s">
        <v>16</v>
      </c>
      <c r="D136" s="292" t="s">
        <v>17</v>
      </c>
      <c r="E136" s="294" t="s">
        <v>976</v>
      </c>
      <c r="F136" s="287" t="s">
        <v>17</v>
      </c>
      <c r="G136" s="294">
        <v>33</v>
      </c>
      <c r="H136" s="287" t="s">
        <v>977</v>
      </c>
      <c r="I136" s="298" t="s">
        <v>1046</v>
      </c>
      <c r="K136" s="299" t="s">
        <v>1045</v>
      </c>
    </row>
    <row r="137" spans="1:11" x14ac:dyDescent="0.2">
      <c r="A137" s="294" t="s">
        <v>179</v>
      </c>
      <c r="B137" s="287" t="s">
        <v>1106</v>
      </c>
      <c r="C137" s="294" t="s">
        <v>16</v>
      </c>
      <c r="D137" s="292" t="s">
        <v>17</v>
      </c>
      <c r="E137" s="294" t="s">
        <v>976</v>
      </c>
      <c r="F137" s="287" t="s">
        <v>17</v>
      </c>
      <c r="G137" s="294">
        <v>12</v>
      </c>
      <c r="H137" s="287" t="s">
        <v>976</v>
      </c>
      <c r="I137" s="298" t="s">
        <v>1046</v>
      </c>
      <c r="K137" s="299" t="s">
        <v>1048</v>
      </c>
    </row>
    <row r="138" spans="1:11" x14ac:dyDescent="0.2">
      <c r="A138" s="310" t="s">
        <v>846</v>
      </c>
      <c r="B138" s="311" t="s">
        <v>847</v>
      </c>
      <c r="C138" s="310" t="s">
        <v>1379</v>
      </c>
      <c r="D138" s="312" t="s">
        <v>1392</v>
      </c>
      <c r="E138" s="310" t="s">
        <v>976</v>
      </c>
      <c r="F138" s="311" t="s">
        <v>17</v>
      </c>
      <c r="G138" s="310">
        <v>12</v>
      </c>
      <c r="H138" s="311" t="s">
        <v>976</v>
      </c>
      <c r="I138" s="313" t="s">
        <v>1046</v>
      </c>
      <c r="J138" s="313"/>
      <c r="K138" s="314" t="s">
        <v>1045</v>
      </c>
    </row>
    <row r="139" spans="1:11" x14ac:dyDescent="0.2">
      <c r="A139" s="310" t="s">
        <v>848</v>
      </c>
      <c r="B139" s="311" t="s">
        <v>849</v>
      </c>
      <c r="C139" s="310" t="s">
        <v>1379</v>
      </c>
      <c r="D139" s="312" t="s">
        <v>1392</v>
      </c>
      <c r="E139" s="310" t="s">
        <v>976</v>
      </c>
      <c r="F139" s="311" t="s">
        <v>17</v>
      </c>
      <c r="G139" s="310">
        <v>12</v>
      </c>
      <c r="H139" s="311" t="s">
        <v>976</v>
      </c>
      <c r="I139" s="313" t="s">
        <v>1046</v>
      </c>
      <c r="J139" s="313"/>
      <c r="K139" s="314" t="s">
        <v>1048</v>
      </c>
    </row>
    <row r="140" spans="1:11" x14ac:dyDescent="0.2">
      <c r="A140" s="310" t="s">
        <v>850</v>
      </c>
      <c r="B140" s="311" t="s">
        <v>851</v>
      </c>
      <c r="C140" s="310" t="s">
        <v>1379</v>
      </c>
      <c r="D140" s="312" t="s">
        <v>1392</v>
      </c>
      <c r="E140" s="310" t="s">
        <v>976</v>
      </c>
      <c r="F140" s="311" t="s">
        <v>17</v>
      </c>
      <c r="G140" s="310">
        <v>12</v>
      </c>
      <c r="H140" s="311" t="s">
        <v>976</v>
      </c>
      <c r="I140" s="313" t="s">
        <v>1046</v>
      </c>
      <c r="J140" s="313"/>
      <c r="K140" s="314" t="s">
        <v>1048</v>
      </c>
    </row>
    <row r="141" spans="1:11" x14ac:dyDescent="0.2">
      <c r="A141" s="310" t="s">
        <v>180</v>
      </c>
      <c r="B141" s="311" t="s">
        <v>1107</v>
      </c>
      <c r="C141" s="310" t="s">
        <v>1379</v>
      </c>
      <c r="D141" s="312" t="s">
        <v>1392</v>
      </c>
      <c r="E141" s="310" t="s">
        <v>976</v>
      </c>
      <c r="F141" s="311" t="s">
        <v>17</v>
      </c>
      <c r="G141" s="310">
        <v>12</v>
      </c>
      <c r="H141" s="311" t="s">
        <v>976</v>
      </c>
      <c r="I141" s="313" t="s">
        <v>1046</v>
      </c>
      <c r="J141" s="313"/>
      <c r="K141" s="314" t="s">
        <v>1045</v>
      </c>
    </row>
    <row r="142" spans="1:11" x14ac:dyDescent="0.2">
      <c r="A142" s="310" t="s">
        <v>852</v>
      </c>
      <c r="B142" s="311" t="s">
        <v>853</v>
      </c>
      <c r="C142" s="310" t="s">
        <v>1379</v>
      </c>
      <c r="D142" s="312" t="s">
        <v>1392</v>
      </c>
      <c r="E142" s="310" t="s">
        <v>976</v>
      </c>
      <c r="F142" s="311" t="s">
        <v>17</v>
      </c>
      <c r="G142" s="310">
        <v>12</v>
      </c>
      <c r="H142" s="311" t="s">
        <v>976</v>
      </c>
      <c r="I142" s="313" t="s">
        <v>1046</v>
      </c>
      <c r="J142" s="313"/>
      <c r="K142" s="314" t="s">
        <v>1045</v>
      </c>
    </row>
    <row r="143" spans="1:11" x14ac:dyDescent="0.2">
      <c r="A143" s="310" t="s">
        <v>181</v>
      </c>
      <c r="B143" s="311" t="s">
        <v>1108</v>
      </c>
      <c r="C143" s="310" t="s">
        <v>1379</v>
      </c>
      <c r="D143" s="312" t="s">
        <v>1392</v>
      </c>
      <c r="E143" s="310" t="s">
        <v>976</v>
      </c>
      <c r="F143" s="311" t="s">
        <v>17</v>
      </c>
      <c r="G143" s="310">
        <v>12</v>
      </c>
      <c r="H143" s="311" t="s">
        <v>976</v>
      </c>
      <c r="I143" s="313" t="s">
        <v>1046</v>
      </c>
      <c r="J143" s="313"/>
      <c r="K143" s="314" t="s">
        <v>1045</v>
      </c>
    </row>
    <row r="144" spans="1:11" x14ac:dyDescent="0.2">
      <c r="A144" s="294" t="s">
        <v>182</v>
      </c>
      <c r="B144" s="287" t="s">
        <v>183</v>
      </c>
      <c r="C144" s="294" t="s">
        <v>16</v>
      </c>
      <c r="D144" s="292" t="s">
        <v>17</v>
      </c>
      <c r="E144" s="294" t="s">
        <v>976</v>
      </c>
      <c r="F144" s="287" t="s">
        <v>17</v>
      </c>
      <c r="G144" s="294">
        <v>12</v>
      </c>
      <c r="H144" s="287" t="s">
        <v>976</v>
      </c>
      <c r="I144" s="298" t="s">
        <v>1046</v>
      </c>
      <c r="K144" s="299" t="s">
        <v>1048</v>
      </c>
    </row>
    <row r="145" spans="1:11" x14ac:dyDescent="0.2">
      <c r="A145" s="294" t="s">
        <v>184</v>
      </c>
      <c r="B145" s="287" t="s">
        <v>185</v>
      </c>
      <c r="C145" s="294" t="s">
        <v>16</v>
      </c>
      <c r="D145" s="292" t="s">
        <v>17</v>
      </c>
      <c r="E145" s="294" t="s">
        <v>976</v>
      </c>
      <c r="F145" s="287" t="s">
        <v>17</v>
      </c>
      <c r="G145" s="294">
        <v>11</v>
      </c>
      <c r="H145" s="287" t="s">
        <v>975</v>
      </c>
      <c r="I145" s="298" t="s">
        <v>1046</v>
      </c>
      <c r="K145" s="299" t="s">
        <v>1045</v>
      </c>
    </row>
    <row r="146" spans="1:11" x14ac:dyDescent="0.2">
      <c r="A146" s="294" t="s">
        <v>135</v>
      </c>
      <c r="B146" s="287" t="s">
        <v>136</v>
      </c>
      <c r="C146" s="294" t="s">
        <v>12</v>
      </c>
      <c r="D146" s="292" t="s">
        <v>13</v>
      </c>
      <c r="E146" s="294" t="s">
        <v>969</v>
      </c>
      <c r="F146" s="287" t="s">
        <v>970</v>
      </c>
      <c r="G146" s="294">
        <v>9</v>
      </c>
      <c r="H146" s="287" t="s">
        <v>963</v>
      </c>
      <c r="I146" s="298" t="s">
        <v>1046</v>
      </c>
      <c r="K146" s="299" t="s">
        <v>1045</v>
      </c>
    </row>
    <row r="147" spans="1:11" x14ac:dyDescent="0.2">
      <c r="A147" s="294" t="s">
        <v>137</v>
      </c>
      <c r="B147" s="287" t="s">
        <v>138</v>
      </c>
      <c r="C147" s="294" t="s">
        <v>12</v>
      </c>
      <c r="D147" s="292" t="s">
        <v>13</v>
      </c>
      <c r="E147" s="294" t="s">
        <v>969</v>
      </c>
      <c r="F147" s="287" t="s">
        <v>970</v>
      </c>
      <c r="G147" s="294">
        <v>9</v>
      </c>
      <c r="H147" s="287" t="s">
        <v>965</v>
      </c>
      <c r="I147" s="298" t="s">
        <v>1046</v>
      </c>
      <c r="K147" s="299" t="s">
        <v>1045</v>
      </c>
    </row>
    <row r="148" spans="1:11" x14ac:dyDescent="0.2">
      <c r="A148" s="294" t="s">
        <v>186</v>
      </c>
      <c r="B148" s="287" t="s">
        <v>187</v>
      </c>
      <c r="C148" s="294" t="s">
        <v>16</v>
      </c>
      <c r="D148" s="292" t="s">
        <v>17</v>
      </c>
      <c r="E148" s="294" t="s">
        <v>976</v>
      </c>
      <c r="F148" s="287" t="s">
        <v>17</v>
      </c>
      <c r="G148" s="294">
        <v>33</v>
      </c>
      <c r="H148" s="287" t="s">
        <v>978</v>
      </c>
      <c r="I148" s="298" t="s">
        <v>1046</v>
      </c>
      <c r="K148" s="299" t="s">
        <v>1045</v>
      </c>
    </row>
    <row r="149" spans="1:11" x14ac:dyDescent="0.2">
      <c r="A149" s="294" t="s">
        <v>188</v>
      </c>
      <c r="B149" s="287" t="s">
        <v>189</v>
      </c>
      <c r="C149" s="294" t="s">
        <v>16</v>
      </c>
      <c r="D149" s="292" t="s">
        <v>17</v>
      </c>
      <c r="E149" s="294" t="s">
        <v>976</v>
      </c>
      <c r="F149" s="287" t="s">
        <v>17</v>
      </c>
      <c r="G149" s="294">
        <v>12</v>
      </c>
      <c r="H149" s="287" t="s">
        <v>976</v>
      </c>
      <c r="I149" s="298" t="s">
        <v>1046</v>
      </c>
      <c r="K149" s="299" t="s">
        <v>1045</v>
      </c>
    </row>
    <row r="150" spans="1:11" x14ac:dyDescent="0.2">
      <c r="A150" s="294" t="s">
        <v>190</v>
      </c>
      <c r="B150" s="287" t="s">
        <v>191</v>
      </c>
      <c r="C150" s="294" t="s">
        <v>16</v>
      </c>
      <c r="D150" s="292" t="s">
        <v>17</v>
      </c>
      <c r="E150" s="294" t="s">
        <v>976</v>
      </c>
      <c r="F150" s="287" t="s">
        <v>17</v>
      </c>
      <c r="G150" s="294">
        <v>12</v>
      </c>
      <c r="H150" s="287" t="s">
        <v>976</v>
      </c>
      <c r="I150" s="298" t="s">
        <v>1046</v>
      </c>
      <c r="K150" s="299" t="s">
        <v>1045</v>
      </c>
    </row>
    <row r="151" spans="1:11" x14ac:dyDescent="0.2">
      <c r="A151" s="294" t="s">
        <v>192</v>
      </c>
      <c r="B151" s="287" t="s">
        <v>193</v>
      </c>
      <c r="C151" s="294" t="s">
        <v>16</v>
      </c>
      <c r="D151" s="292" t="s">
        <v>17</v>
      </c>
      <c r="E151" s="294" t="s">
        <v>976</v>
      </c>
      <c r="F151" s="287" t="s">
        <v>17</v>
      </c>
      <c r="G151" s="294">
        <v>12</v>
      </c>
      <c r="H151" s="287" t="s">
        <v>976</v>
      </c>
      <c r="I151" s="298" t="s">
        <v>1046</v>
      </c>
      <c r="K151" s="299" t="s">
        <v>1045</v>
      </c>
    </row>
    <row r="152" spans="1:11" x14ac:dyDescent="0.2">
      <c r="A152" s="294" t="s">
        <v>194</v>
      </c>
      <c r="B152" s="287" t="s">
        <v>195</v>
      </c>
      <c r="C152" s="294" t="s">
        <v>16</v>
      </c>
      <c r="D152" s="292" t="s">
        <v>17</v>
      </c>
      <c r="E152" s="294" t="s">
        <v>976</v>
      </c>
      <c r="F152" s="287" t="s">
        <v>17</v>
      </c>
      <c r="G152" s="294">
        <v>12</v>
      </c>
      <c r="H152" s="287" t="s">
        <v>976</v>
      </c>
      <c r="I152" s="298" t="s">
        <v>1046</v>
      </c>
      <c r="K152" s="299" t="s">
        <v>1045</v>
      </c>
    </row>
    <row r="153" spans="1:11" x14ac:dyDescent="0.2">
      <c r="A153" s="294" t="s">
        <v>196</v>
      </c>
      <c r="B153" s="287" t="s">
        <v>1109</v>
      </c>
      <c r="C153" s="294" t="s">
        <v>16</v>
      </c>
      <c r="D153" s="292" t="s">
        <v>17</v>
      </c>
      <c r="E153" s="294" t="s">
        <v>976</v>
      </c>
      <c r="F153" s="287" t="s">
        <v>17</v>
      </c>
      <c r="G153" s="294">
        <v>12</v>
      </c>
      <c r="H153" s="287" t="s">
        <v>976</v>
      </c>
      <c r="I153" s="298" t="s">
        <v>1046</v>
      </c>
      <c r="K153" s="299" t="s">
        <v>1045</v>
      </c>
    </row>
    <row r="154" spans="1:11" x14ac:dyDescent="0.2">
      <c r="A154" s="294" t="s">
        <v>197</v>
      </c>
      <c r="B154" s="287" t="s">
        <v>1110</v>
      </c>
      <c r="C154" s="294" t="s">
        <v>16</v>
      </c>
      <c r="D154" s="292" t="s">
        <v>17</v>
      </c>
      <c r="E154" s="294" t="s">
        <v>976</v>
      </c>
      <c r="F154" s="287" t="s">
        <v>17</v>
      </c>
      <c r="G154" s="294">
        <v>12</v>
      </c>
      <c r="H154" s="287" t="s">
        <v>976</v>
      </c>
      <c r="I154" s="298" t="s">
        <v>1046</v>
      </c>
      <c r="K154" s="299" t="s">
        <v>1048</v>
      </c>
    </row>
    <row r="155" spans="1:11" x14ac:dyDescent="0.2">
      <c r="A155" s="294" t="s">
        <v>198</v>
      </c>
      <c r="B155" s="287" t="s">
        <v>199</v>
      </c>
      <c r="C155" s="294" t="s">
        <v>16</v>
      </c>
      <c r="D155" s="292" t="s">
        <v>17</v>
      </c>
      <c r="E155" s="294" t="s">
        <v>976</v>
      </c>
      <c r="F155" s="287" t="s">
        <v>17</v>
      </c>
      <c r="G155" s="294">
        <v>12</v>
      </c>
      <c r="H155" s="287" t="s">
        <v>976</v>
      </c>
      <c r="I155" s="298" t="s">
        <v>1046</v>
      </c>
      <c r="K155" s="299" t="s">
        <v>1048</v>
      </c>
    </row>
    <row r="156" spans="1:11" x14ac:dyDescent="0.2">
      <c r="A156" s="294" t="s">
        <v>200</v>
      </c>
      <c r="B156" s="287" t="s">
        <v>201</v>
      </c>
      <c r="C156" s="294" t="s">
        <v>16</v>
      </c>
      <c r="D156" s="292" t="s">
        <v>17</v>
      </c>
      <c r="E156" s="294" t="s">
        <v>976</v>
      </c>
      <c r="F156" s="287" t="s">
        <v>17</v>
      </c>
      <c r="G156" s="294">
        <v>12</v>
      </c>
      <c r="H156" s="287" t="s">
        <v>976</v>
      </c>
      <c r="I156" s="298" t="s">
        <v>1046</v>
      </c>
      <c r="K156" s="299" t="s">
        <v>1048</v>
      </c>
    </row>
    <row r="157" spans="1:11" x14ac:dyDescent="0.2">
      <c r="A157" s="294" t="s">
        <v>213</v>
      </c>
      <c r="B157" s="287" t="s">
        <v>214</v>
      </c>
      <c r="C157" s="294" t="s">
        <v>18</v>
      </c>
      <c r="D157" s="292" t="s">
        <v>661</v>
      </c>
      <c r="E157" s="294" t="s">
        <v>978</v>
      </c>
      <c r="F157" s="287" t="s">
        <v>644</v>
      </c>
      <c r="G157" s="294">
        <v>10</v>
      </c>
      <c r="H157" s="287" t="s">
        <v>969</v>
      </c>
      <c r="I157" s="298" t="s">
        <v>1046</v>
      </c>
      <c r="K157" s="299" t="s">
        <v>1045</v>
      </c>
    </row>
    <row r="158" spans="1:11" x14ac:dyDescent="0.2">
      <c r="A158" s="294" t="s">
        <v>202</v>
      </c>
      <c r="B158" s="287" t="s">
        <v>1111</v>
      </c>
      <c r="C158" s="294" t="s">
        <v>16</v>
      </c>
      <c r="D158" s="292" t="s">
        <v>17</v>
      </c>
      <c r="E158" s="294" t="s">
        <v>976</v>
      </c>
      <c r="F158" s="287" t="s">
        <v>17</v>
      </c>
      <c r="G158" s="294">
        <v>12</v>
      </c>
      <c r="H158" s="287" t="s">
        <v>976</v>
      </c>
      <c r="I158" s="298" t="s">
        <v>1046</v>
      </c>
      <c r="K158" s="299" t="s">
        <v>1045</v>
      </c>
    </row>
    <row r="159" spans="1:11" x14ac:dyDescent="0.2">
      <c r="A159" s="294" t="s">
        <v>203</v>
      </c>
      <c r="B159" s="287" t="s">
        <v>204</v>
      </c>
      <c r="C159" s="294" t="s">
        <v>16</v>
      </c>
      <c r="D159" s="292" t="s">
        <v>17</v>
      </c>
      <c r="E159" s="294" t="s">
        <v>976</v>
      </c>
      <c r="F159" s="287" t="s">
        <v>17</v>
      </c>
      <c r="G159" s="294">
        <v>12</v>
      </c>
      <c r="H159" s="287" t="s">
        <v>976</v>
      </c>
      <c r="I159" s="298" t="s">
        <v>1046</v>
      </c>
      <c r="K159" s="299" t="s">
        <v>1048</v>
      </c>
    </row>
    <row r="160" spans="1:11" x14ac:dyDescent="0.2">
      <c r="A160" s="294" t="s">
        <v>205</v>
      </c>
      <c r="B160" s="287" t="s">
        <v>1112</v>
      </c>
      <c r="C160" s="294" t="s">
        <v>16</v>
      </c>
      <c r="D160" s="292" t="s">
        <v>17</v>
      </c>
      <c r="E160" s="294" t="s">
        <v>976</v>
      </c>
      <c r="F160" s="287" t="s">
        <v>17</v>
      </c>
      <c r="G160" s="294">
        <v>12</v>
      </c>
      <c r="H160" s="287" t="s">
        <v>976</v>
      </c>
      <c r="I160" s="298" t="s">
        <v>1046</v>
      </c>
      <c r="K160" s="299" t="s">
        <v>1045</v>
      </c>
    </row>
    <row r="161" spans="1:11" x14ac:dyDescent="0.2">
      <c r="A161" s="294" t="s">
        <v>206</v>
      </c>
      <c r="B161" s="287" t="s">
        <v>207</v>
      </c>
      <c r="C161" s="294" t="s">
        <v>16</v>
      </c>
      <c r="D161" s="292" t="s">
        <v>17</v>
      </c>
      <c r="E161" s="294" t="s">
        <v>976</v>
      </c>
      <c r="F161" s="287" t="s">
        <v>17</v>
      </c>
      <c r="G161" s="294">
        <v>12</v>
      </c>
      <c r="H161" s="287" t="s">
        <v>976</v>
      </c>
      <c r="I161" s="298" t="s">
        <v>1046</v>
      </c>
      <c r="K161" s="299" t="s">
        <v>1045</v>
      </c>
    </row>
    <row r="162" spans="1:11" x14ac:dyDescent="0.2">
      <c r="A162" s="294" t="s">
        <v>208</v>
      </c>
      <c r="B162" s="287" t="s">
        <v>209</v>
      </c>
      <c r="C162" s="294" t="s">
        <v>16</v>
      </c>
      <c r="D162" s="292" t="s">
        <v>17</v>
      </c>
      <c r="E162" s="294" t="s">
        <v>976</v>
      </c>
      <c r="F162" s="287" t="s">
        <v>17</v>
      </c>
      <c r="G162" s="294">
        <v>12</v>
      </c>
      <c r="H162" s="287" t="s">
        <v>976</v>
      </c>
      <c r="I162" s="298" t="s">
        <v>1046</v>
      </c>
      <c r="K162" s="299" t="s">
        <v>1045</v>
      </c>
    </row>
    <row r="163" spans="1:11" x14ac:dyDescent="0.2">
      <c r="A163" s="294" t="s">
        <v>224</v>
      </c>
      <c r="B163" s="287" t="s">
        <v>225</v>
      </c>
      <c r="C163" s="294" t="s">
        <v>25</v>
      </c>
      <c r="D163" s="292" t="s">
        <v>26</v>
      </c>
      <c r="E163" s="294" t="s">
        <v>990</v>
      </c>
      <c r="F163" s="287" t="s">
        <v>991</v>
      </c>
      <c r="G163" s="294">
        <v>33</v>
      </c>
      <c r="H163" s="287" t="s">
        <v>978</v>
      </c>
      <c r="I163" s="298" t="s">
        <v>1046</v>
      </c>
      <c r="K163" s="299" t="s">
        <v>1045</v>
      </c>
    </row>
    <row r="164" spans="1:11" x14ac:dyDescent="0.2">
      <c r="A164" s="294" t="s">
        <v>226</v>
      </c>
      <c r="B164" s="287" t="s">
        <v>227</v>
      </c>
      <c r="C164" s="294" t="s">
        <v>25</v>
      </c>
      <c r="D164" s="292" t="s">
        <v>26</v>
      </c>
      <c r="E164" s="294" t="s">
        <v>990</v>
      </c>
      <c r="F164" s="287" t="s">
        <v>991</v>
      </c>
      <c r="G164" s="294">
        <v>12</v>
      </c>
      <c r="H164" s="287" t="s">
        <v>976</v>
      </c>
      <c r="I164" s="298" t="s">
        <v>1046</v>
      </c>
      <c r="K164" s="299" t="s">
        <v>1045</v>
      </c>
    </row>
    <row r="165" spans="1:11" x14ac:dyDescent="0.2">
      <c r="A165" s="294" t="s">
        <v>228</v>
      </c>
      <c r="B165" s="287" t="s">
        <v>229</v>
      </c>
      <c r="C165" s="294" t="s">
        <v>25</v>
      </c>
      <c r="D165" s="292" t="s">
        <v>26</v>
      </c>
      <c r="E165" s="294" t="s">
        <v>990</v>
      </c>
      <c r="F165" s="287" t="s">
        <v>991</v>
      </c>
      <c r="G165" s="294">
        <v>12</v>
      </c>
      <c r="H165" s="287" t="s">
        <v>976</v>
      </c>
      <c r="I165" s="298" t="s">
        <v>1046</v>
      </c>
      <c r="K165" s="299" t="s">
        <v>1045</v>
      </c>
    </row>
    <row r="166" spans="1:11" x14ac:dyDescent="0.2">
      <c r="A166" s="294" t="s">
        <v>230</v>
      </c>
      <c r="B166" s="287" t="s">
        <v>231</v>
      </c>
      <c r="C166" s="294" t="s">
        <v>25</v>
      </c>
      <c r="D166" s="292" t="s">
        <v>26</v>
      </c>
      <c r="E166" s="294" t="s">
        <v>990</v>
      </c>
      <c r="F166" s="287" t="s">
        <v>991</v>
      </c>
      <c r="G166" s="294">
        <v>12</v>
      </c>
      <c r="H166" s="287" t="s">
        <v>976</v>
      </c>
      <c r="I166" s="298" t="s">
        <v>1046</v>
      </c>
      <c r="K166" s="299" t="s">
        <v>1045</v>
      </c>
    </row>
    <row r="167" spans="1:11" x14ac:dyDescent="0.2">
      <c r="A167" s="294" t="s">
        <v>232</v>
      </c>
      <c r="B167" s="287" t="s">
        <v>233</v>
      </c>
      <c r="C167" s="294" t="s">
        <v>25</v>
      </c>
      <c r="D167" s="292" t="s">
        <v>26</v>
      </c>
      <c r="E167" s="294" t="s">
        <v>990</v>
      </c>
      <c r="F167" s="287" t="s">
        <v>991</v>
      </c>
      <c r="G167" s="294">
        <v>12</v>
      </c>
      <c r="H167" s="287" t="s">
        <v>976</v>
      </c>
      <c r="I167" s="298" t="s">
        <v>1046</v>
      </c>
      <c r="K167" s="299" t="s">
        <v>1045</v>
      </c>
    </row>
    <row r="168" spans="1:11" x14ac:dyDescent="0.2">
      <c r="A168" s="294" t="s">
        <v>234</v>
      </c>
      <c r="B168" s="287" t="s">
        <v>235</v>
      </c>
      <c r="C168" s="294" t="s">
        <v>29</v>
      </c>
      <c r="D168" s="292" t="s">
        <v>30</v>
      </c>
      <c r="E168" s="294" t="s">
        <v>992</v>
      </c>
      <c r="F168" s="287" t="s">
        <v>993</v>
      </c>
      <c r="G168" s="294">
        <v>17</v>
      </c>
      <c r="H168" s="287" t="s">
        <v>990</v>
      </c>
      <c r="I168" s="298" t="s">
        <v>1046</v>
      </c>
      <c r="K168" s="299" t="s">
        <v>1045</v>
      </c>
    </row>
    <row r="169" spans="1:11" x14ac:dyDescent="0.2">
      <c r="A169" s="294" t="s">
        <v>236</v>
      </c>
      <c r="B169" s="287" t="s">
        <v>237</v>
      </c>
      <c r="C169" s="294" t="s">
        <v>25</v>
      </c>
      <c r="D169" s="292" t="s">
        <v>26</v>
      </c>
      <c r="E169" s="294" t="s">
        <v>990</v>
      </c>
      <c r="F169" s="287" t="s">
        <v>991</v>
      </c>
      <c r="G169" s="294">
        <v>12</v>
      </c>
      <c r="H169" s="287" t="s">
        <v>976</v>
      </c>
      <c r="I169" s="298" t="s">
        <v>1046</v>
      </c>
      <c r="K169" s="299" t="s">
        <v>1045</v>
      </c>
    </row>
    <row r="170" spans="1:11" x14ac:dyDescent="0.2">
      <c r="A170" s="294" t="s">
        <v>238</v>
      </c>
      <c r="B170" s="287" t="s">
        <v>239</v>
      </c>
      <c r="C170" s="294" t="s">
        <v>25</v>
      </c>
      <c r="D170" s="292" t="s">
        <v>26</v>
      </c>
      <c r="E170" s="294" t="s">
        <v>990</v>
      </c>
      <c r="F170" s="287" t="s">
        <v>991</v>
      </c>
      <c r="G170" s="294">
        <v>17</v>
      </c>
      <c r="H170" s="287" t="s">
        <v>990</v>
      </c>
      <c r="I170" s="298" t="s">
        <v>1046</v>
      </c>
      <c r="K170" s="299" t="s">
        <v>1045</v>
      </c>
    </row>
    <row r="171" spans="1:11" x14ac:dyDescent="0.2">
      <c r="A171" s="294" t="s">
        <v>240</v>
      </c>
      <c r="B171" s="287" t="s">
        <v>241</v>
      </c>
      <c r="C171" s="294" t="s">
        <v>25</v>
      </c>
      <c r="D171" s="292" t="s">
        <v>26</v>
      </c>
      <c r="E171" s="294" t="s">
        <v>990</v>
      </c>
      <c r="F171" s="287" t="s">
        <v>991</v>
      </c>
      <c r="G171" s="294">
        <v>17</v>
      </c>
      <c r="H171" s="287" t="s">
        <v>990</v>
      </c>
      <c r="I171" s="298" t="s">
        <v>1046</v>
      </c>
      <c r="K171" s="299" t="s">
        <v>1045</v>
      </c>
    </row>
    <row r="172" spans="1:11" x14ac:dyDescent="0.2">
      <c r="A172" s="294" t="s">
        <v>242</v>
      </c>
      <c r="B172" s="287" t="s">
        <v>243</v>
      </c>
      <c r="C172" s="294" t="s">
        <v>25</v>
      </c>
      <c r="D172" s="292" t="s">
        <v>26</v>
      </c>
      <c r="E172" s="294" t="s">
        <v>990</v>
      </c>
      <c r="F172" s="287" t="s">
        <v>991</v>
      </c>
      <c r="G172" s="294">
        <v>17</v>
      </c>
      <c r="H172" s="287" t="s">
        <v>990</v>
      </c>
      <c r="I172" s="298" t="s">
        <v>1046</v>
      </c>
      <c r="K172" s="299" t="s">
        <v>1045</v>
      </c>
    </row>
    <row r="173" spans="1:11" x14ac:dyDescent="0.2">
      <c r="A173" s="294" t="s">
        <v>244</v>
      </c>
      <c r="B173" s="287" t="s">
        <v>245</v>
      </c>
      <c r="C173" s="294" t="s">
        <v>25</v>
      </c>
      <c r="D173" s="292" t="s">
        <v>26</v>
      </c>
      <c r="E173" s="294" t="s">
        <v>990</v>
      </c>
      <c r="F173" s="287" t="s">
        <v>991</v>
      </c>
      <c r="G173" s="294">
        <v>17</v>
      </c>
      <c r="H173" s="287" t="s">
        <v>990</v>
      </c>
      <c r="I173" s="298" t="s">
        <v>1046</v>
      </c>
      <c r="K173" s="299" t="s">
        <v>1045</v>
      </c>
    </row>
    <row r="174" spans="1:11" x14ac:dyDescent="0.2">
      <c r="A174" s="294" t="s">
        <v>246</v>
      </c>
      <c r="B174" s="287" t="s">
        <v>247</v>
      </c>
      <c r="C174" s="294" t="s">
        <v>25</v>
      </c>
      <c r="D174" s="292" t="s">
        <v>26</v>
      </c>
      <c r="E174" s="294" t="s">
        <v>990</v>
      </c>
      <c r="F174" s="287" t="s">
        <v>991</v>
      </c>
      <c r="G174" s="294">
        <v>17</v>
      </c>
      <c r="H174" s="287" t="s">
        <v>990</v>
      </c>
      <c r="I174" s="298" t="s">
        <v>1046</v>
      </c>
      <c r="K174" s="299" t="s">
        <v>1045</v>
      </c>
    </row>
    <row r="175" spans="1:11" x14ac:dyDescent="0.2">
      <c r="A175" s="294" t="s">
        <v>256</v>
      </c>
      <c r="B175" s="287" t="s">
        <v>257</v>
      </c>
      <c r="C175" s="294" t="s">
        <v>27</v>
      </c>
      <c r="D175" s="292" t="s">
        <v>28</v>
      </c>
      <c r="E175" s="294" t="s">
        <v>994</v>
      </c>
      <c r="F175" s="287" t="s">
        <v>995</v>
      </c>
      <c r="G175" s="294">
        <v>18</v>
      </c>
      <c r="H175" s="287" t="s">
        <v>998</v>
      </c>
      <c r="I175" s="298" t="s">
        <v>1046</v>
      </c>
      <c r="K175" s="299" t="s">
        <v>1045</v>
      </c>
    </row>
    <row r="176" spans="1:11" x14ac:dyDescent="0.2">
      <c r="A176" s="294" t="s">
        <v>258</v>
      </c>
      <c r="B176" s="287" t="s">
        <v>259</v>
      </c>
      <c r="C176" s="294" t="s">
        <v>27</v>
      </c>
      <c r="D176" s="292" t="s">
        <v>28</v>
      </c>
      <c r="E176" s="294" t="s">
        <v>994</v>
      </c>
      <c r="F176" s="287" t="s">
        <v>995</v>
      </c>
      <c r="G176" s="294">
        <v>17</v>
      </c>
      <c r="H176" s="287" t="s">
        <v>990</v>
      </c>
      <c r="I176" s="298" t="s">
        <v>1046</v>
      </c>
      <c r="K176" s="299" t="s">
        <v>1045</v>
      </c>
    </row>
    <row r="177" spans="1:11" x14ac:dyDescent="0.2">
      <c r="A177" s="294" t="s">
        <v>260</v>
      </c>
      <c r="B177" s="287" t="s">
        <v>1113</v>
      </c>
      <c r="C177" s="294" t="s">
        <v>27</v>
      </c>
      <c r="D177" s="292" t="s">
        <v>28</v>
      </c>
      <c r="E177" s="294" t="s">
        <v>996</v>
      </c>
      <c r="F177" s="287" t="s">
        <v>997</v>
      </c>
      <c r="G177" s="294">
        <v>18</v>
      </c>
      <c r="H177" s="287" t="s">
        <v>996</v>
      </c>
      <c r="I177" s="298" t="s">
        <v>1046</v>
      </c>
      <c r="K177" s="299" t="s">
        <v>1045</v>
      </c>
    </row>
    <row r="178" spans="1:11" x14ac:dyDescent="0.2">
      <c r="A178" s="294" t="s">
        <v>261</v>
      </c>
      <c r="B178" s="287" t="s">
        <v>262</v>
      </c>
      <c r="C178" s="294" t="s">
        <v>27</v>
      </c>
      <c r="D178" s="292" t="s">
        <v>28</v>
      </c>
      <c r="E178" s="294" t="s">
        <v>996</v>
      </c>
      <c r="F178" s="287" t="s">
        <v>997</v>
      </c>
      <c r="G178" s="294">
        <v>18</v>
      </c>
      <c r="H178" s="287" t="s">
        <v>998</v>
      </c>
      <c r="I178" s="298" t="s">
        <v>1046</v>
      </c>
      <c r="K178" s="299" t="s">
        <v>1045</v>
      </c>
    </row>
    <row r="179" spans="1:11" x14ac:dyDescent="0.2">
      <c r="A179" s="294" t="s">
        <v>263</v>
      </c>
      <c r="B179" s="287" t="s">
        <v>264</v>
      </c>
      <c r="C179" s="294" t="s">
        <v>27</v>
      </c>
      <c r="D179" s="292" t="s">
        <v>28</v>
      </c>
      <c r="E179" s="294" t="s">
        <v>998</v>
      </c>
      <c r="F179" s="287" t="s">
        <v>999</v>
      </c>
      <c r="G179" s="294">
        <v>17</v>
      </c>
      <c r="H179" s="287" t="s">
        <v>990</v>
      </c>
      <c r="I179" s="298" t="s">
        <v>1046</v>
      </c>
      <c r="K179" s="299" t="s">
        <v>1045</v>
      </c>
    </row>
    <row r="180" spans="1:11" x14ac:dyDescent="0.2">
      <c r="A180" s="294" t="s">
        <v>265</v>
      </c>
      <c r="B180" s="287" t="s">
        <v>607</v>
      </c>
      <c r="C180" s="294" t="s">
        <v>27</v>
      </c>
      <c r="D180" s="292" t="s">
        <v>28</v>
      </c>
      <c r="E180" s="294" t="s">
        <v>998</v>
      </c>
      <c r="F180" s="287" t="s">
        <v>999</v>
      </c>
      <c r="G180" s="294">
        <v>17</v>
      </c>
      <c r="H180" s="287" t="s">
        <v>990</v>
      </c>
      <c r="I180" s="298" t="s">
        <v>1046</v>
      </c>
      <c r="K180" s="299" t="s">
        <v>1045</v>
      </c>
    </row>
    <row r="181" spans="1:11" x14ac:dyDescent="0.2">
      <c r="A181" s="294" t="s">
        <v>248</v>
      </c>
      <c r="B181" s="287" t="s">
        <v>1114</v>
      </c>
      <c r="C181" s="294" t="s">
        <v>25</v>
      </c>
      <c r="D181" s="292" t="s">
        <v>26</v>
      </c>
      <c r="E181" s="294" t="s">
        <v>990</v>
      </c>
      <c r="F181" s="287" t="s">
        <v>991</v>
      </c>
      <c r="G181" s="294">
        <v>19</v>
      </c>
      <c r="H181" s="287" t="s">
        <v>992</v>
      </c>
      <c r="I181" s="298" t="s">
        <v>1046</v>
      </c>
      <c r="K181" s="299" t="s">
        <v>1045</v>
      </c>
    </row>
    <row r="182" spans="1:11" x14ac:dyDescent="0.2">
      <c r="A182" s="294" t="s">
        <v>249</v>
      </c>
      <c r="B182" s="287" t="s">
        <v>1115</v>
      </c>
      <c r="C182" s="294" t="s">
        <v>25</v>
      </c>
      <c r="D182" s="292" t="s">
        <v>26</v>
      </c>
      <c r="E182" s="294" t="s">
        <v>990</v>
      </c>
      <c r="F182" s="287" t="s">
        <v>991</v>
      </c>
      <c r="G182" s="294">
        <v>17</v>
      </c>
      <c r="H182" s="287" t="s">
        <v>990</v>
      </c>
      <c r="I182" s="298" t="s">
        <v>1046</v>
      </c>
      <c r="K182" s="299" t="s">
        <v>1045</v>
      </c>
    </row>
    <row r="183" spans="1:11" x14ac:dyDescent="0.2">
      <c r="A183" s="294" t="s">
        <v>250</v>
      </c>
      <c r="B183" s="287" t="s">
        <v>1116</v>
      </c>
      <c r="C183" s="294" t="s">
        <v>25</v>
      </c>
      <c r="D183" s="292" t="s">
        <v>26</v>
      </c>
      <c r="E183" s="294" t="s">
        <v>990</v>
      </c>
      <c r="F183" s="287" t="s">
        <v>991</v>
      </c>
      <c r="G183" s="294">
        <v>17</v>
      </c>
      <c r="H183" s="287" t="s">
        <v>990</v>
      </c>
      <c r="I183" s="298" t="s">
        <v>1046</v>
      </c>
      <c r="K183" s="299" t="s">
        <v>1045</v>
      </c>
    </row>
    <row r="184" spans="1:11" x14ac:dyDescent="0.2">
      <c r="A184" s="294" t="s">
        <v>251</v>
      </c>
      <c r="B184" s="287" t="s">
        <v>1117</v>
      </c>
      <c r="C184" s="294" t="s">
        <v>25</v>
      </c>
      <c r="D184" s="292" t="s">
        <v>26</v>
      </c>
      <c r="E184" s="294" t="s">
        <v>990</v>
      </c>
      <c r="F184" s="287" t="s">
        <v>991</v>
      </c>
      <c r="G184" s="294">
        <v>17</v>
      </c>
      <c r="H184" s="287" t="s">
        <v>990</v>
      </c>
      <c r="I184" s="298" t="s">
        <v>1046</v>
      </c>
      <c r="K184" s="299" t="s">
        <v>1045</v>
      </c>
    </row>
    <row r="185" spans="1:11" x14ac:dyDescent="0.2">
      <c r="A185" s="294" t="s">
        <v>252</v>
      </c>
      <c r="B185" s="287" t="s">
        <v>1118</v>
      </c>
      <c r="C185" s="294" t="s">
        <v>25</v>
      </c>
      <c r="D185" s="292" t="s">
        <v>26</v>
      </c>
      <c r="E185" s="294" t="s">
        <v>990</v>
      </c>
      <c r="F185" s="287" t="s">
        <v>991</v>
      </c>
      <c r="G185" s="294">
        <v>17</v>
      </c>
      <c r="H185" s="287" t="s">
        <v>990</v>
      </c>
      <c r="I185" s="298" t="s">
        <v>1046</v>
      </c>
      <c r="K185" s="299" t="s">
        <v>1045</v>
      </c>
    </row>
    <row r="186" spans="1:11" x14ac:dyDescent="0.2">
      <c r="A186" s="294" t="s">
        <v>253</v>
      </c>
      <c r="B186" s="287" t="s">
        <v>1119</v>
      </c>
      <c r="C186" s="294" t="s">
        <v>25</v>
      </c>
      <c r="D186" s="292" t="s">
        <v>26</v>
      </c>
      <c r="E186" s="294" t="s">
        <v>990</v>
      </c>
      <c r="F186" s="287" t="s">
        <v>991</v>
      </c>
      <c r="G186" s="294">
        <v>17</v>
      </c>
      <c r="H186" s="287" t="s">
        <v>990</v>
      </c>
      <c r="I186" s="298" t="s">
        <v>1046</v>
      </c>
      <c r="K186" s="299" t="s">
        <v>1045</v>
      </c>
    </row>
    <row r="187" spans="1:11" x14ac:dyDescent="0.2">
      <c r="A187" s="294" t="s">
        <v>254</v>
      </c>
      <c r="B187" s="287" t="s">
        <v>1120</v>
      </c>
      <c r="C187" s="294" t="s">
        <v>25</v>
      </c>
      <c r="D187" s="292" t="s">
        <v>26</v>
      </c>
      <c r="E187" s="294" t="s">
        <v>990</v>
      </c>
      <c r="F187" s="287" t="s">
        <v>991</v>
      </c>
      <c r="G187" s="294">
        <v>17</v>
      </c>
      <c r="H187" s="287" t="s">
        <v>990</v>
      </c>
      <c r="I187" s="298" t="s">
        <v>1046</v>
      </c>
      <c r="K187" s="299" t="s">
        <v>1045</v>
      </c>
    </row>
    <row r="188" spans="1:11" x14ac:dyDescent="0.2">
      <c r="A188" s="294" t="s">
        <v>255</v>
      </c>
      <c r="B188" s="287" t="s">
        <v>1121</v>
      </c>
      <c r="C188" s="294" t="s">
        <v>25</v>
      </c>
      <c r="D188" s="292" t="s">
        <v>26</v>
      </c>
      <c r="E188" s="294" t="s">
        <v>990</v>
      </c>
      <c r="F188" s="287" t="s">
        <v>991</v>
      </c>
      <c r="G188" s="294">
        <v>18</v>
      </c>
      <c r="H188" s="287" t="s">
        <v>994</v>
      </c>
      <c r="I188" s="298" t="s">
        <v>1046</v>
      </c>
      <c r="K188" s="299" t="s">
        <v>1045</v>
      </c>
    </row>
    <row r="189" spans="1:11" x14ac:dyDescent="0.2">
      <c r="A189" s="294" t="s">
        <v>854</v>
      </c>
      <c r="B189" s="287" t="s">
        <v>855</v>
      </c>
      <c r="C189" s="294" t="s">
        <v>25</v>
      </c>
      <c r="D189" s="292" t="s">
        <v>26</v>
      </c>
      <c r="E189" s="294" t="s">
        <v>990</v>
      </c>
      <c r="F189" s="287" t="s">
        <v>991</v>
      </c>
      <c r="G189" s="294">
        <v>18</v>
      </c>
      <c r="H189" s="287" t="s">
        <v>994</v>
      </c>
      <c r="I189" s="298" t="s">
        <v>1046</v>
      </c>
      <c r="K189" s="299" t="s">
        <v>1045</v>
      </c>
    </row>
    <row r="190" spans="1:11" x14ac:dyDescent="0.2">
      <c r="A190" s="294" t="s">
        <v>856</v>
      </c>
      <c r="B190" s="287" t="s">
        <v>857</v>
      </c>
      <c r="C190" s="294" t="s">
        <v>25</v>
      </c>
      <c r="D190" s="292" t="s">
        <v>26</v>
      </c>
      <c r="E190" s="294" t="s">
        <v>990</v>
      </c>
      <c r="F190" s="287" t="s">
        <v>991</v>
      </c>
      <c r="G190" s="294">
        <v>18</v>
      </c>
      <c r="H190" s="287" t="s">
        <v>996</v>
      </c>
      <c r="I190" s="298" t="s">
        <v>1046</v>
      </c>
      <c r="K190" s="299" t="s">
        <v>1045</v>
      </c>
    </row>
    <row r="191" spans="1:11" x14ac:dyDescent="0.2">
      <c r="A191" s="294" t="s">
        <v>858</v>
      </c>
      <c r="B191" s="287" t="s">
        <v>1150</v>
      </c>
      <c r="C191" s="294" t="s">
        <v>29</v>
      </c>
      <c r="D191" s="292" t="s">
        <v>30</v>
      </c>
      <c r="E191" s="294" t="s">
        <v>992</v>
      </c>
      <c r="F191" s="287" t="s">
        <v>993</v>
      </c>
      <c r="G191" s="294">
        <v>17</v>
      </c>
      <c r="H191" s="287" t="s">
        <v>990</v>
      </c>
      <c r="I191" s="298" t="s">
        <v>1046</v>
      </c>
      <c r="K191" s="299" t="s">
        <v>1045</v>
      </c>
    </row>
    <row r="192" spans="1:11" x14ac:dyDescent="0.2">
      <c r="A192" s="294" t="s">
        <v>276</v>
      </c>
      <c r="B192" s="287" t="s">
        <v>277</v>
      </c>
      <c r="C192" s="294" t="s">
        <v>31</v>
      </c>
      <c r="D192" s="292" t="s">
        <v>32</v>
      </c>
      <c r="E192" s="294" t="s">
        <v>1000</v>
      </c>
      <c r="F192" s="287" t="s">
        <v>1001</v>
      </c>
      <c r="G192" s="294">
        <v>19</v>
      </c>
      <c r="H192" s="287" t="s">
        <v>992</v>
      </c>
      <c r="I192" s="298" t="s">
        <v>1046</v>
      </c>
      <c r="K192" s="299" t="s">
        <v>1048</v>
      </c>
    </row>
    <row r="193" spans="1:11" x14ac:dyDescent="0.2">
      <c r="A193" s="294" t="s">
        <v>278</v>
      </c>
      <c r="B193" s="287" t="s">
        <v>279</v>
      </c>
      <c r="C193" s="294" t="s">
        <v>31</v>
      </c>
      <c r="D193" s="292" t="s">
        <v>32</v>
      </c>
      <c r="E193" s="294" t="s">
        <v>1000</v>
      </c>
      <c r="F193" s="287" t="s">
        <v>1001</v>
      </c>
      <c r="G193" s="294">
        <v>19</v>
      </c>
      <c r="H193" s="287" t="s">
        <v>1006</v>
      </c>
      <c r="I193" s="298" t="s">
        <v>1046</v>
      </c>
      <c r="K193" s="299" t="s">
        <v>1048</v>
      </c>
    </row>
    <row r="194" spans="1:11" x14ac:dyDescent="0.2">
      <c r="A194" s="294" t="s">
        <v>280</v>
      </c>
      <c r="B194" s="287" t="s">
        <v>281</v>
      </c>
      <c r="C194" s="294" t="s">
        <v>31</v>
      </c>
      <c r="D194" s="292" t="s">
        <v>32</v>
      </c>
      <c r="E194" s="294" t="s">
        <v>1000</v>
      </c>
      <c r="F194" s="287" t="s">
        <v>1001</v>
      </c>
      <c r="G194" s="294">
        <v>19</v>
      </c>
      <c r="H194" s="287" t="s">
        <v>1006</v>
      </c>
      <c r="I194" s="298" t="s">
        <v>1046</v>
      </c>
      <c r="K194" s="299" t="s">
        <v>1048</v>
      </c>
    </row>
    <row r="195" spans="1:11" x14ac:dyDescent="0.2">
      <c r="A195" s="294" t="s">
        <v>282</v>
      </c>
      <c r="B195" s="287" t="s">
        <v>283</v>
      </c>
      <c r="C195" s="294" t="s">
        <v>31</v>
      </c>
      <c r="D195" s="292" t="s">
        <v>32</v>
      </c>
      <c r="E195" s="294" t="s">
        <v>1000</v>
      </c>
      <c r="F195" s="287" t="s">
        <v>1001</v>
      </c>
      <c r="G195" s="294">
        <v>19</v>
      </c>
      <c r="H195" s="287" t="s">
        <v>1006</v>
      </c>
      <c r="I195" s="298" t="s">
        <v>1046</v>
      </c>
      <c r="K195" s="299" t="s">
        <v>1048</v>
      </c>
    </row>
    <row r="196" spans="1:11" x14ac:dyDescent="0.2">
      <c r="A196" s="294" t="s">
        <v>284</v>
      </c>
      <c r="B196" s="287" t="s">
        <v>285</v>
      </c>
      <c r="C196" s="294" t="s">
        <v>31</v>
      </c>
      <c r="D196" s="292" t="s">
        <v>32</v>
      </c>
      <c r="E196" s="294" t="s">
        <v>1000</v>
      </c>
      <c r="F196" s="287" t="s">
        <v>1001</v>
      </c>
      <c r="G196" s="294">
        <v>20</v>
      </c>
      <c r="H196" s="287" t="s">
        <v>1000</v>
      </c>
      <c r="I196" s="298" t="s">
        <v>1046</v>
      </c>
      <c r="K196" s="299" t="s">
        <v>1045</v>
      </c>
    </row>
    <row r="197" spans="1:11" x14ac:dyDescent="0.2">
      <c r="A197" s="295" t="s">
        <v>1334</v>
      </c>
      <c r="B197" s="287" t="s">
        <v>1292</v>
      </c>
      <c r="C197" s="294" t="s">
        <v>31</v>
      </c>
      <c r="D197" s="292" t="s">
        <v>32</v>
      </c>
      <c r="E197" s="294" t="s">
        <v>1000</v>
      </c>
      <c r="F197" s="287" t="s">
        <v>1001</v>
      </c>
      <c r="G197" s="294">
        <v>20</v>
      </c>
      <c r="H197" s="287" t="s">
        <v>1000</v>
      </c>
      <c r="I197" s="303" t="s">
        <v>1046</v>
      </c>
      <c r="J197" s="303"/>
      <c r="K197" s="304">
        <v>2559</v>
      </c>
    </row>
    <row r="198" spans="1:11" x14ac:dyDescent="0.2">
      <c r="A198" s="295" t="s">
        <v>1335</v>
      </c>
      <c r="B198" s="287" t="s">
        <v>1293</v>
      </c>
      <c r="C198" s="294" t="s">
        <v>31</v>
      </c>
      <c r="D198" s="292" t="s">
        <v>32</v>
      </c>
      <c r="E198" s="294" t="s">
        <v>1000</v>
      </c>
      <c r="F198" s="287" t="s">
        <v>1001</v>
      </c>
      <c r="G198" s="294">
        <v>20</v>
      </c>
      <c r="H198" s="287" t="s">
        <v>1000</v>
      </c>
      <c r="I198" s="303" t="s">
        <v>1046</v>
      </c>
      <c r="J198" s="303"/>
      <c r="K198" s="304">
        <v>2562</v>
      </c>
    </row>
    <row r="199" spans="1:11" x14ac:dyDescent="0.2">
      <c r="A199" s="294" t="s">
        <v>286</v>
      </c>
      <c r="B199" s="287" t="s">
        <v>287</v>
      </c>
      <c r="C199" s="294" t="s">
        <v>31</v>
      </c>
      <c r="D199" s="292" t="s">
        <v>32</v>
      </c>
      <c r="E199" s="294" t="s">
        <v>1000</v>
      </c>
      <c r="F199" s="287" t="s">
        <v>1001</v>
      </c>
      <c r="G199" s="294">
        <v>20</v>
      </c>
      <c r="H199" s="287" t="s">
        <v>1000</v>
      </c>
      <c r="I199" s="298" t="s">
        <v>1046</v>
      </c>
      <c r="K199" s="299" t="s">
        <v>1048</v>
      </c>
    </row>
    <row r="200" spans="1:11" x14ac:dyDescent="0.2">
      <c r="A200" s="294" t="s">
        <v>288</v>
      </c>
      <c r="B200" s="287" t="s">
        <v>289</v>
      </c>
      <c r="C200" s="294" t="s">
        <v>31</v>
      </c>
      <c r="D200" s="292" t="s">
        <v>32</v>
      </c>
      <c r="E200" s="294" t="s">
        <v>1000</v>
      </c>
      <c r="F200" s="287" t="s">
        <v>1001</v>
      </c>
      <c r="G200" s="294">
        <v>20</v>
      </c>
      <c r="H200" s="287" t="s">
        <v>1000</v>
      </c>
      <c r="I200" s="298" t="s">
        <v>1046</v>
      </c>
      <c r="K200" s="299" t="s">
        <v>1045</v>
      </c>
    </row>
    <row r="201" spans="1:11" x14ac:dyDescent="0.2">
      <c r="A201" s="294" t="s">
        <v>269</v>
      </c>
      <c r="B201" s="287" t="s">
        <v>270</v>
      </c>
      <c r="C201" s="294" t="s">
        <v>29</v>
      </c>
      <c r="D201" s="292" t="s">
        <v>30</v>
      </c>
      <c r="E201" s="294" t="s">
        <v>1004</v>
      </c>
      <c r="F201" s="287" t="s">
        <v>1005</v>
      </c>
      <c r="G201" s="294">
        <v>20</v>
      </c>
      <c r="H201" s="287" t="s">
        <v>1000</v>
      </c>
      <c r="I201" s="298" t="s">
        <v>1046</v>
      </c>
      <c r="K201" s="299" t="s">
        <v>1045</v>
      </c>
    </row>
    <row r="202" spans="1:11" x14ac:dyDescent="0.2">
      <c r="A202" s="294" t="s">
        <v>272</v>
      </c>
      <c r="B202" s="287" t="s">
        <v>273</v>
      </c>
      <c r="C202" s="294" t="s">
        <v>29</v>
      </c>
      <c r="D202" s="292" t="s">
        <v>30</v>
      </c>
      <c r="E202" s="294" t="s">
        <v>1004</v>
      </c>
      <c r="F202" s="287" t="s">
        <v>1005</v>
      </c>
      <c r="G202" s="294">
        <v>20</v>
      </c>
      <c r="H202" s="287" t="s">
        <v>1000</v>
      </c>
      <c r="I202" s="298" t="s">
        <v>1046</v>
      </c>
      <c r="K202" s="299" t="s">
        <v>1045</v>
      </c>
    </row>
    <row r="203" spans="1:11" x14ac:dyDescent="0.2">
      <c r="A203" s="294" t="s">
        <v>274</v>
      </c>
      <c r="B203" s="287" t="s">
        <v>1294</v>
      </c>
      <c r="C203" s="294" t="s">
        <v>29</v>
      </c>
      <c r="D203" s="292" t="s">
        <v>30</v>
      </c>
      <c r="E203" s="294" t="s">
        <v>1006</v>
      </c>
      <c r="F203" s="287" t="s">
        <v>1007</v>
      </c>
      <c r="G203" s="294">
        <v>19</v>
      </c>
      <c r="H203" s="287" t="s">
        <v>1004</v>
      </c>
      <c r="I203" s="298" t="s">
        <v>1046</v>
      </c>
      <c r="K203" s="299" t="s">
        <v>1045</v>
      </c>
    </row>
    <row r="204" spans="1:11" x14ac:dyDescent="0.2">
      <c r="A204" s="294" t="s">
        <v>275</v>
      </c>
      <c r="B204" s="287" t="s">
        <v>1295</v>
      </c>
      <c r="C204" s="294" t="s">
        <v>29</v>
      </c>
      <c r="D204" s="292" t="s">
        <v>30</v>
      </c>
      <c r="E204" s="294" t="s">
        <v>1006</v>
      </c>
      <c r="F204" s="287" t="s">
        <v>1007</v>
      </c>
      <c r="G204" s="294">
        <v>19</v>
      </c>
      <c r="H204" s="287" t="s">
        <v>1004</v>
      </c>
      <c r="I204" s="298" t="s">
        <v>1046</v>
      </c>
      <c r="K204" s="299" t="s">
        <v>1045</v>
      </c>
    </row>
    <row r="205" spans="1:11" x14ac:dyDescent="0.2">
      <c r="A205" s="294" t="s">
        <v>859</v>
      </c>
      <c r="B205" s="287" t="s">
        <v>1296</v>
      </c>
      <c r="C205" s="294" t="s">
        <v>29</v>
      </c>
      <c r="D205" s="292" t="s">
        <v>30</v>
      </c>
      <c r="E205" s="294" t="s">
        <v>1002</v>
      </c>
      <c r="F205" s="287" t="s">
        <v>1003</v>
      </c>
      <c r="G205" s="294">
        <v>20</v>
      </c>
      <c r="H205" s="287" t="s">
        <v>1000</v>
      </c>
      <c r="I205" s="298" t="s">
        <v>1046</v>
      </c>
      <c r="K205" s="299" t="s">
        <v>1045</v>
      </c>
    </row>
    <row r="206" spans="1:11" x14ac:dyDescent="0.2">
      <c r="A206" s="294" t="s">
        <v>860</v>
      </c>
      <c r="B206" s="287" t="s">
        <v>1297</v>
      </c>
      <c r="C206" s="294" t="s">
        <v>29</v>
      </c>
      <c r="D206" s="292" t="s">
        <v>30</v>
      </c>
      <c r="E206" s="294" t="s">
        <v>1002</v>
      </c>
      <c r="F206" s="287" t="s">
        <v>1003</v>
      </c>
      <c r="G206" s="294">
        <v>20</v>
      </c>
      <c r="H206" s="287" t="s">
        <v>1000</v>
      </c>
      <c r="I206" s="298" t="s">
        <v>1046</v>
      </c>
      <c r="K206" s="299" t="s">
        <v>1045</v>
      </c>
    </row>
    <row r="207" spans="1:11" x14ac:dyDescent="0.2">
      <c r="A207" s="294" t="s">
        <v>1298</v>
      </c>
      <c r="B207" s="287" t="s">
        <v>1301</v>
      </c>
      <c r="C207" s="294" t="s">
        <v>29</v>
      </c>
      <c r="D207" s="292" t="s">
        <v>30</v>
      </c>
      <c r="E207" s="294" t="s">
        <v>1006</v>
      </c>
      <c r="F207" s="287" t="s">
        <v>1007</v>
      </c>
      <c r="G207" s="294">
        <v>19</v>
      </c>
      <c r="H207" s="287" t="s">
        <v>1004</v>
      </c>
      <c r="I207" s="303" t="s">
        <v>1046</v>
      </c>
      <c r="J207" s="303"/>
      <c r="K207" s="299">
        <v>2562</v>
      </c>
    </row>
    <row r="208" spans="1:11" x14ac:dyDescent="0.2">
      <c r="A208" s="294" t="s">
        <v>1299</v>
      </c>
      <c r="B208" s="287" t="s">
        <v>1302</v>
      </c>
      <c r="C208" s="294" t="s">
        <v>29</v>
      </c>
      <c r="D208" s="292" t="s">
        <v>30</v>
      </c>
      <c r="E208" s="294" t="s">
        <v>1006</v>
      </c>
      <c r="F208" s="287" t="s">
        <v>1007</v>
      </c>
      <c r="G208" s="294">
        <v>19</v>
      </c>
      <c r="H208" s="287" t="s">
        <v>1004</v>
      </c>
      <c r="I208" s="303" t="s">
        <v>1046</v>
      </c>
      <c r="J208" s="303"/>
      <c r="K208" s="299">
        <v>2562</v>
      </c>
    </row>
    <row r="209" spans="1:11" x14ac:dyDescent="0.2">
      <c r="A209" s="294" t="s">
        <v>1300</v>
      </c>
      <c r="B209" s="287" t="s">
        <v>1304</v>
      </c>
      <c r="C209" s="294" t="s">
        <v>29</v>
      </c>
      <c r="D209" s="292" t="s">
        <v>30</v>
      </c>
      <c r="E209" s="294" t="s">
        <v>1002</v>
      </c>
      <c r="F209" s="287" t="s">
        <v>1003</v>
      </c>
      <c r="G209" s="294">
        <v>20</v>
      </c>
      <c r="H209" s="287" t="s">
        <v>1000</v>
      </c>
      <c r="I209" s="303" t="s">
        <v>1046</v>
      </c>
      <c r="J209" s="303"/>
      <c r="K209" s="299">
        <v>2562</v>
      </c>
    </row>
    <row r="210" spans="1:11" x14ac:dyDescent="0.2">
      <c r="A210" s="294" t="s">
        <v>1303</v>
      </c>
      <c r="B210" s="287" t="s">
        <v>1305</v>
      </c>
      <c r="C210" s="294" t="s">
        <v>29</v>
      </c>
      <c r="D210" s="292" t="s">
        <v>30</v>
      </c>
      <c r="E210" s="294" t="s">
        <v>1002</v>
      </c>
      <c r="F210" s="287" t="s">
        <v>1003</v>
      </c>
      <c r="G210" s="294">
        <v>20</v>
      </c>
      <c r="H210" s="287" t="s">
        <v>1000</v>
      </c>
      <c r="I210" s="303" t="s">
        <v>1046</v>
      </c>
      <c r="J210" s="303"/>
      <c r="K210" s="299">
        <v>2562</v>
      </c>
    </row>
    <row r="211" spans="1:11" x14ac:dyDescent="0.2">
      <c r="A211" s="294" t="s">
        <v>861</v>
      </c>
      <c r="B211" s="287" t="s">
        <v>862</v>
      </c>
      <c r="C211" s="294" t="s">
        <v>29</v>
      </c>
      <c r="D211" s="292" t="s">
        <v>30</v>
      </c>
      <c r="E211" s="294" t="s">
        <v>1006</v>
      </c>
      <c r="F211" s="287" t="s">
        <v>1007</v>
      </c>
      <c r="G211" s="294">
        <v>19</v>
      </c>
      <c r="H211" s="287" t="s">
        <v>1006</v>
      </c>
      <c r="I211" s="298" t="s">
        <v>1046</v>
      </c>
      <c r="K211" s="299" t="s">
        <v>1045</v>
      </c>
    </row>
    <row r="212" spans="1:11" x14ac:dyDescent="0.2">
      <c r="A212" s="294" t="s">
        <v>1373</v>
      </c>
      <c r="B212" s="287" t="s">
        <v>1374</v>
      </c>
      <c r="C212" s="294" t="s">
        <v>31</v>
      </c>
      <c r="D212" s="292" t="s">
        <v>32</v>
      </c>
      <c r="E212" s="294" t="s">
        <v>1000</v>
      </c>
      <c r="F212" s="287" t="s">
        <v>1001</v>
      </c>
      <c r="G212" s="294">
        <v>20</v>
      </c>
      <c r="H212" s="287" t="s">
        <v>1000</v>
      </c>
    </row>
    <row r="213" spans="1:11" x14ac:dyDescent="0.2">
      <c r="A213" s="294" t="s">
        <v>1375</v>
      </c>
      <c r="B213" s="287" t="s">
        <v>1376</v>
      </c>
      <c r="C213" s="294" t="s">
        <v>31</v>
      </c>
      <c r="D213" s="292" t="s">
        <v>32</v>
      </c>
      <c r="E213" s="294" t="s">
        <v>1000</v>
      </c>
      <c r="F213" s="287" t="s">
        <v>1001</v>
      </c>
      <c r="G213" s="294">
        <v>20</v>
      </c>
      <c r="H213" s="287" t="s">
        <v>1000</v>
      </c>
    </row>
    <row r="214" spans="1:11" x14ac:dyDescent="0.2">
      <c r="A214" s="294" t="s">
        <v>863</v>
      </c>
      <c r="B214" s="287" t="s">
        <v>864</v>
      </c>
      <c r="C214" s="294" t="s">
        <v>29</v>
      </c>
      <c r="D214" s="292" t="s">
        <v>30</v>
      </c>
      <c r="E214" s="294" t="s">
        <v>1006</v>
      </c>
      <c r="F214" s="287" t="s">
        <v>1007</v>
      </c>
      <c r="G214" s="294">
        <v>19</v>
      </c>
      <c r="H214" s="287" t="s">
        <v>1006</v>
      </c>
      <c r="I214" s="298" t="s">
        <v>1046</v>
      </c>
      <c r="K214" s="299" t="s">
        <v>1045</v>
      </c>
    </row>
    <row r="215" spans="1:11" x14ac:dyDescent="0.2">
      <c r="A215" s="294" t="s">
        <v>865</v>
      </c>
      <c r="B215" s="287" t="s">
        <v>866</v>
      </c>
      <c r="C215" s="294" t="s">
        <v>29</v>
      </c>
      <c r="D215" s="292" t="s">
        <v>30</v>
      </c>
      <c r="E215" s="294" t="s">
        <v>1006</v>
      </c>
      <c r="F215" s="287" t="s">
        <v>1007</v>
      </c>
      <c r="G215" s="294">
        <v>19</v>
      </c>
      <c r="H215" s="287" t="s">
        <v>992</v>
      </c>
      <c r="I215" s="298" t="s">
        <v>1046</v>
      </c>
      <c r="K215" s="299" t="s">
        <v>1048</v>
      </c>
    </row>
    <row r="216" spans="1:11" x14ac:dyDescent="0.2">
      <c r="A216" s="294" t="s">
        <v>290</v>
      </c>
      <c r="B216" s="287" t="s">
        <v>291</v>
      </c>
      <c r="C216" s="294" t="s">
        <v>31</v>
      </c>
      <c r="D216" s="292" t="s">
        <v>32</v>
      </c>
      <c r="E216" s="294" t="s">
        <v>1000</v>
      </c>
      <c r="F216" s="287" t="s">
        <v>1001</v>
      </c>
      <c r="G216" s="294">
        <v>20</v>
      </c>
      <c r="H216" s="287" t="s">
        <v>1000</v>
      </c>
      <c r="I216" s="298" t="s">
        <v>1046</v>
      </c>
      <c r="K216" s="299" t="s">
        <v>1045</v>
      </c>
    </row>
    <row r="217" spans="1:11" x14ac:dyDescent="0.2">
      <c r="A217" s="294" t="s">
        <v>292</v>
      </c>
      <c r="B217" s="287" t="s">
        <v>293</v>
      </c>
      <c r="C217" s="294" t="s">
        <v>31</v>
      </c>
      <c r="D217" s="292" t="s">
        <v>32</v>
      </c>
      <c r="E217" s="294" t="s">
        <v>1000</v>
      </c>
      <c r="F217" s="287" t="s">
        <v>1001</v>
      </c>
      <c r="G217" s="294">
        <v>20</v>
      </c>
      <c r="H217" s="287" t="s">
        <v>1000</v>
      </c>
      <c r="I217" s="298" t="s">
        <v>1046</v>
      </c>
      <c r="K217" s="299" t="s">
        <v>1045</v>
      </c>
    </row>
    <row r="218" spans="1:11" x14ac:dyDescent="0.2">
      <c r="A218" s="294" t="s">
        <v>867</v>
      </c>
      <c r="B218" s="287" t="s">
        <v>868</v>
      </c>
      <c r="C218" s="294" t="s">
        <v>31</v>
      </c>
      <c r="D218" s="292" t="s">
        <v>32</v>
      </c>
      <c r="E218" s="294" t="s">
        <v>1000</v>
      </c>
      <c r="F218" s="287" t="s">
        <v>1001</v>
      </c>
      <c r="G218" s="294">
        <v>20</v>
      </c>
      <c r="H218" s="287" t="s">
        <v>1000</v>
      </c>
      <c r="I218" s="298" t="s">
        <v>1046</v>
      </c>
      <c r="K218" s="299" t="s">
        <v>1045</v>
      </c>
    </row>
    <row r="219" spans="1:11" x14ac:dyDescent="0.2">
      <c r="A219" s="294" t="s">
        <v>294</v>
      </c>
      <c r="B219" s="287" t="s">
        <v>295</v>
      </c>
      <c r="C219" s="294" t="s">
        <v>31</v>
      </c>
      <c r="D219" s="292" t="s">
        <v>32</v>
      </c>
      <c r="E219" s="294" t="s">
        <v>1000</v>
      </c>
      <c r="F219" s="287" t="s">
        <v>1001</v>
      </c>
      <c r="G219" s="294">
        <v>20</v>
      </c>
      <c r="H219" s="287" t="s">
        <v>1000</v>
      </c>
      <c r="I219" s="298" t="s">
        <v>1046</v>
      </c>
      <c r="K219" s="299" t="s">
        <v>1045</v>
      </c>
    </row>
    <row r="220" spans="1:11" x14ac:dyDescent="0.2">
      <c r="A220" s="294" t="s">
        <v>296</v>
      </c>
      <c r="B220" s="287" t="s">
        <v>297</v>
      </c>
      <c r="C220" s="294" t="s">
        <v>31</v>
      </c>
      <c r="D220" s="292" t="s">
        <v>32</v>
      </c>
      <c r="E220" s="294" t="s">
        <v>1000</v>
      </c>
      <c r="F220" s="287" t="s">
        <v>1001</v>
      </c>
      <c r="G220" s="294">
        <v>20</v>
      </c>
      <c r="H220" s="287" t="s">
        <v>1000</v>
      </c>
      <c r="I220" s="298" t="s">
        <v>1046</v>
      </c>
      <c r="K220" s="299" t="s">
        <v>1045</v>
      </c>
    </row>
    <row r="221" spans="1:11" x14ac:dyDescent="0.2">
      <c r="A221" s="294" t="s">
        <v>298</v>
      </c>
      <c r="B221" s="287" t="s">
        <v>1122</v>
      </c>
      <c r="C221" s="294" t="s">
        <v>31</v>
      </c>
      <c r="D221" s="292" t="s">
        <v>32</v>
      </c>
      <c r="E221" s="294" t="s">
        <v>1000</v>
      </c>
      <c r="F221" s="287" t="s">
        <v>1001</v>
      </c>
      <c r="G221" s="294">
        <v>20</v>
      </c>
      <c r="H221" s="287" t="s">
        <v>1000</v>
      </c>
      <c r="I221" s="298" t="s">
        <v>1046</v>
      </c>
      <c r="K221" s="299" t="s">
        <v>1045</v>
      </c>
    </row>
    <row r="222" spans="1:11" x14ac:dyDescent="0.2">
      <c r="A222" s="294" t="s">
        <v>299</v>
      </c>
      <c r="B222" s="287" t="s">
        <v>300</v>
      </c>
      <c r="C222" s="294" t="s">
        <v>31</v>
      </c>
      <c r="D222" s="292" t="s">
        <v>32</v>
      </c>
      <c r="E222" s="294" t="s">
        <v>1000</v>
      </c>
      <c r="F222" s="287" t="s">
        <v>1001</v>
      </c>
      <c r="G222" s="294">
        <v>20</v>
      </c>
      <c r="H222" s="287" t="s">
        <v>1000</v>
      </c>
      <c r="I222" s="298" t="s">
        <v>1046</v>
      </c>
      <c r="K222" s="299" t="s">
        <v>1045</v>
      </c>
    </row>
    <row r="223" spans="1:11" x14ac:dyDescent="0.2">
      <c r="A223" s="294" t="s">
        <v>301</v>
      </c>
      <c r="B223" s="287" t="s">
        <v>302</v>
      </c>
      <c r="C223" s="294" t="s">
        <v>31</v>
      </c>
      <c r="D223" s="292" t="s">
        <v>32</v>
      </c>
      <c r="E223" s="294" t="s">
        <v>1000</v>
      </c>
      <c r="F223" s="287" t="s">
        <v>1001</v>
      </c>
      <c r="G223" s="294">
        <v>20</v>
      </c>
      <c r="H223" s="287" t="s">
        <v>1000</v>
      </c>
      <c r="I223" s="298" t="s">
        <v>1046</v>
      </c>
      <c r="K223" s="299" t="s">
        <v>1048</v>
      </c>
    </row>
    <row r="224" spans="1:11" x14ac:dyDescent="0.2">
      <c r="A224" s="294" t="s">
        <v>303</v>
      </c>
      <c r="B224" s="287" t="s">
        <v>304</v>
      </c>
      <c r="C224" s="294" t="s">
        <v>31</v>
      </c>
      <c r="D224" s="292" t="s">
        <v>32</v>
      </c>
      <c r="E224" s="294" t="s">
        <v>1000</v>
      </c>
      <c r="F224" s="287" t="s">
        <v>1001</v>
      </c>
      <c r="G224" s="294">
        <v>20</v>
      </c>
      <c r="H224" s="287" t="s">
        <v>1000</v>
      </c>
      <c r="I224" s="298" t="s">
        <v>1046</v>
      </c>
      <c r="K224" s="299" t="s">
        <v>1045</v>
      </c>
    </row>
    <row r="225" spans="1:11" x14ac:dyDescent="0.2">
      <c r="A225" s="294" t="s">
        <v>305</v>
      </c>
      <c r="B225" s="287" t="s">
        <v>291</v>
      </c>
      <c r="C225" s="294" t="s">
        <v>31</v>
      </c>
      <c r="D225" s="292" t="s">
        <v>32</v>
      </c>
      <c r="E225" s="294" t="s">
        <v>1000</v>
      </c>
      <c r="F225" s="287" t="s">
        <v>1001</v>
      </c>
      <c r="G225" s="294">
        <v>20</v>
      </c>
      <c r="H225" s="287" t="s">
        <v>1000</v>
      </c>
      <c r="I225" s="298" t="s">
        <v>1046</v>
      </c>
      <c r="K225" s="299" t="s">
        <v>1045</v>
      </c>
    </row>
    <row r="226" spans="1:11" x14ac:dyDescent="0.2">
      <c r="A226" s="294" t="s">
        <v>306</v>
      </c>
      <c r="B226" s="287" t="s">
        <v>307</v>
      </c>
      <c r="C226" s="294" t="s">
        <v>31</v>
      </c>
      <c r="D226" s="292" t="s">
        <v>32</v>
      </c>
      <c r="E226" s="294" t="s">
        <v>1000</v>
      </c>
      <c r="F226" s="287" t="s">
        <v>1001</v>
      </c>
      <c r="G226" s="294">
        <v>20</v>
      </c>
      <c r="H226" s="287" t="s">
        <v>1000</v>
      </c>
      <c r="I226" s="298" t="s">
        <v>1046</v>
      </c>
      <c r="K226" s="299" t="s">
        <v>1045</v>
      </c>
    </row>
    <row r="227" spans="1:11" x14ac:dyDescent="0.2">
      <c r="A227" s="294" t="s">
        <v>869</v>
      </c>
      <c r="B227" s="287" t="s">
        <v>870</v>
      </c>
      <c r="C227" s="294" t="s">
        <v>31</v>
      </c>
      <c r="D227" s="292" t="s">
        <v>32</v>
      </c>
      <c r="E227" s="294" t="s">
        <v>1000</v>
      </c>
      <c r="F227" s="287" t="s">
        <v>1001</v>
      </c>
      <c r="G227" s="294">
        <v>20</v>
      </c>
      <c r="H227" s="287" t="s">
        <v>1000</v>
      </c>
      <c r="I227" s="298" t="s">
        <v>1046</v>
      </c>
      <c r="K227" s="299" t="s">
        <v>1045</v>
      </c>
    </row>
    <row r="228" spans="1:11" x14ac:dyDescent="0.2">
      <c r="A228" s="294" t="s">
        <v>308</v>
      </c>
      <c r="B228" s="287" t="s">
        <v>309</v>
      </c>
      <c r="C228" s="294" t="s">
        <v>31</v>
      </c>
      <c r="D228" s="292" t="s">
        <v>32</v>
      </c>
      <c r="E228" s="294" t="s">
        <v>1000</v>
      </c>
      <c r="F228" s="287" t="s">
        <v>1001</v>
      </c>
      <c r="G228" s="294">
        <v>20</v>
      </c>
      <c r="H228" s="287" t="s">
        <v>1000</v>
      </c>
      <c r="I228" s="298" t="s">
        <v>1046</v>
      </c>
      <c r="K228" s="299" t="s">
        <v>1045</v>
      </c>
    </row>
    <row r="229" spans="1:11" x14ac:dyDescent="0.2">
      <c r="A229" s="294" t="s">
        <v>310</v>
      </c>
      <c r="B229" s="287" t="s">
        <v>311</v>
      </c>
      <c r="C229" s="294" t="s">
        <v>31</v>
      </c>
      <c r="D229" s="292" t="s">
        <v>32</v>
      </c>
      <c r="E229" s="294" t="s">
        <v>1000</v>
      </c>
      <c r="F229" s="287" t="s">
        <v>1001</v>
      </c>
      <c r="G229" s="294">
        <v>21</v>
      </c>
      <c r="H229" s="287" t="s">
        <v>1008</v>
      </c>
      <c r="I229" s="298" t="s">
        <v>1046</v>
      </c>
      <c r="K229" s="299" t="s">
        <v>1045</v>
      </c>
    </row>
    <row r="230" spans="1:11" x14ac:dyDescent="0.2">
      <c r="A230" s="294" t="s">
        <v>312</v>
      </c>
      <c r="B230" s="287" t="s">
        <v>313</v>
      </c>
      <c r="C230" s="294" t="s">
        <v>31</v>
      </c>
      <c r="D230" s="292" t="s">
        <v>32</v>
      </c>
      <c r="E230" s="294" t="s">
        <v>1000</v>
      </c>
      <c r="F230" s="287" t="s">
        <v>1001</v>
      </c>
      <c r="G230" s="294">
        <v>21</v>
      </c>
      <c r="H230" s="287" t="s">
        <v>1008</v>
      </c>
      <c r="I230" s="298" t="s">
        <v>1046</v>
      </c>
      <c r="K230" s="299" t="s">
        <v>1045</v>
      </c>
    </row>
    <row r="231" spans="1:11" x14ac:dyDescent="0.2">
      <c r="A231" s="294" t="s">
        <v>314</v>
      </c>
      <c r="B231" s="287" t="s">
        <v>1311</v>
      </c>
      <c r="C231" s="294" t="s">
        <v>31</v>
      </c>
      <c r="D231" s="292" t="s">
        <v>32</v>
      </c>
      <c r="E231" s="294" t="s">
        <v>1000</v>
      </c>
      <c r="F231" s="287" t="s">
        <v>1001</v>
      </c>
      <c r="G231" s="294">
        <v>21</v>
      </c>
      <c r="H231" s="287" t="s">
        <v>1008</v>
      </c>
      <c r="I231" s="298" t="s">
        <v>1046</v>
      </c>
      <c r="K231" s="299" t="s">
        <v>1045</v>
      </c>
    </row>
    <row r="232" spans="1:11" x14ac:dyDescent="0.2">
      <c r="A232" s="294" t="s">
        <v>1306</v>
      </c>
      <c r="B232" s="287" t="s">
        <v>1309</v>
      </c>
      <c r="C232" s="294" t="s">
        <v>31</v>
      </c>
      <c r="D232" s="292" t="s">
        <v>32</v>
      </c>
      <c r="E232" s="294" t="s">
        <v>1000</v>
      </c>
      <c r="F232" s="287" t="s">
        <v>1001</v>
      </c>
      <c r="G232" s="294">
        <v>21</v>
      </c>
      <c r="H232" s="287" t="s">
        <v>1008</v>
      </c>
      <c r="I232" s="303" t="s">
        <v>1046</v>
      </c>
      <c r="K232" s="299">
        <v>2562</v>
      </c>
    </row>
    <row r="233" spans="1:11" x14ac:dyDescent="0.2">
      <c r="A233" s="294" t="s">
        <v>315</v>
      </c>
      <c r="B233" s="287" t="s">
        <v>1310</v>
      </c>
      <c r="C233" s="294" t="s">
        <v>31</v>
      </c>
      <c r="D233" s="292" t="s">
        <v>32</v>
      </c>
      <c r="E233" s="294" t="s">
        <v>1000</v>
      </c>
      <c r="F233" s="287" t="s">
        <v>1001</v>
      </c>
      <c r="G233" s="294">
        <v>23</v>
      </c>
      <c r="H233" s="287" t="s">
        <v>1020</v>
      </c>
      <c r="I233" s="298" t="s">
        <v>1046</v>
      </c>
      <c r="K233" s="299" t="s">
        <v>1048</v>
      </c>
    </row>
    <row r="234" spans="1:11" x14ac:dyDescent="0.2">
      <c r="A234" s="294" t="s">
        <v>1307</v>
      </c>
      <c r="B234" s="287" t="s">
        <v>1312</v>
      </c>
      <c r="C234" s="294" t="s">
        <v>31</v>
      </c>
      <c r="D234" s="292" t="s">
        <v>32</v>
      </c>
      <c r="E234" s="294" t="s">
        <v>1000</v>
      </c>
      <c r="F234" s="287" t="s">
        <v>1001</v>
      </c>
      <c r="G234" s="294">
        <v>23</v>
      </c>
      <c r="H234" s="287" t="s">
        <v>1020</v>
      </c>
      <c r="I234" s="303" t="s">
        <v>1046</v>
      </c>
      <c r="K234" s="299">
        <v>2562</v>
      </c>
    </row>
    <row r="235" spans="1:11" x14ac:dyDescent="0.2">
      <c r="A235" s="294" t="s">
        <v>316</v>
      </c>
      <c r="B235" s="287" t="s">
        <v>1315</v>
      </c>
      <c r="C235" s="294" t="s">
        <v>33</v>
      </c>
      <c r="D235" s="292" t="s">
        <v>34</v>
      </c>
      <c r="E235" s="294" t="s">
        <v>1008</v>
      </c>
      <c r="F235" s="287" t="s">
        <v>1009</v>
      </c>
      <c r="G235" s="294">
        <v>21</v>
      </c>
      <c r="H235" s="287" t="s">
        <v>1014</v>
      </c>
      <c r="I235" s="298" t="s">
        <v>1046</v>
      </c>
      <c r="K235" s="299" t="s">
        <v>1045</v>
      </c>
    </row>
    <row r="236" spans="1:11" x14ac:dyDescent="0.2">
      <c r="A236" s="294" t="s">
        <v>1308</v>
      </c>
      <c r="B236" s="287" t="s">
        <v>1316</v>
      </c>
      <c r="C236" s="294" t="s">
        <v>33</v>
      </c>
      <c r="D236" s="292" t="s">
        <v>34</v>
      </c>
      <c r="E236" s="294" t="s">
        <v>1008</v>
      </c>
      <c r="F236" s="287" t="s">
        <v>1009</v>
      </c>
      <c r="G236" s="294">
        <v>21</v>
      </c>
      <c r="H236" s="287" t="s">
        <v>1014</v>
      </c>
      <c r="I236" s="303" t="s">
        <v>1046</v>
      </c>
      <c r="K236" s="299">
        <v>2562</v>
      </c>
    </row>
    <row r="237" spans="1:11" x14ac:dyDescent="0.2">
      <c r="A237" s="294" t="s">
        <v>317</v>
      </c>
      <c r="B237" s="287" t="s">
        <v>1317</v>
      </c>
      <c r="C237" s="294" t="s">
        <v>33</v>
      </c>
      <c r="D237" s="292" t="s">
        <v>34</v>
      </c>
      <c r="E237" s="294" t="s">
        <v>1008</v>
      </c>
      <c r="F237" s="287" t="s">
        <v>1009</v>
      </c>
      <c r="G237" s="294">
        <v>21</v>
      </c>
      <c r="H237" s="287" t="s">
        <v>1014</v>
      </c>
      <c r="I237" s="298" t="s">
        <v>1046</v>
      </c>
      <c r="K237" s="299" t="s">
        <v>1045</v>
      </c>
    </row>
    <row r="238" spans="1:11" x14ac:dyDescent="0.2">
      <c r="A238" s="294" t="s">
        <v>1313</v>
      </c>
      <c r="B238" s="287" t="s">
        <v>1318</v>
      </c>
      <c r="C238" s="294" t="s">
        <v>33</v>
      </c>
      <c r="D238" s="292" t="s">
        <v>34</v>
      </c>
      <c r="E238" s="294" t="s">
        <v>1008</v>
      </c>
      <c r="F238" s="287" t="s">
        <v>1009</v>
      </c>
      <c r="G238" s="294">
        <v>21</v>
      </c>
      <c r="H238" s="287" t="s">
        <v>1014</v>
      </c>
      <c r="I238" s="303" t="s">
        <v>1046</v>
      </c>
      <c r="K238" s="299">
        <v>2562</v>
      </c>
    </row>
    <row r="239" spans="1:11" x14ac:dyDescent="0.2">
      <c r="A239" s="294" t="s">
        <v>318</v>
      </c>
      <c r="B239" s="287" t="s">
        <v>1319</v>
      </c>
      <c r="C239" s="294" t="s">
        <v>33</v>
      </c>
      <c r="D239" s="292" t="s">
        <v>34</v>
      </c>
      <c r="E239" s="294" t="s">
        <v>1008</v>
      </c>
      <c r="F239" s="287" t="s">
        <v>1009</v>
      </c>
      <c r="G239" s="294">
        <v>21</v>
      </c>
      <c r="H239" s="287" t="s">
        <v>1014</v>
      </c>
      <c r="I239" s="298" t="s">
        <v>1046</v>
      </c>
      <c r="K239" s="299" t="s">
        <v>1045</v>
      </c>
    </row>
    <row r="240" spans="1:11" x14ac:dyDescent="0.2">
      <c r="A240" s="294" t="s">
        <v>1314</v>
      </c>
      <c r="B240" s="287" t="s">
        <v>1320</v>
      </c>
      <c r="C240" s="294" t="s">
        <v>33</v>
      </c>
      <c r="D240" s="292" t="s">
        <v>34</v>
      </c>
      <c r="E240" s="294" t="s">
        <v>1008</v>
      </c>
      <c r="F240" s="287" t="s">
        <v>1009</v>
      </c>
      <c r="G240" s="294">
        <v>21</v>
      </c>
      <c r="H240" s="287" t="s">
        <v>1014</v>
      </c>
      <c r="I240" s="303" t="s">
        <v>1046</v>
      </c>
      <c r="K240" s="299">
        <v>2562</v>
      </c>
    </row>
    <row r="241" spans="1:11" x14ac:dyDescent="0.2">
      <c r="A241" s="294" t="s">
        <v>871</v>
      </c>
      <c r="B241" s="287" t="s">
        <v>384</v>
      </c>
      <c r="C241" s="294" t="s">
        <v>37</v>
      </c>
      <c r="D241" s="292" t="s">
        <v>38</v>
      </c>
      <c r="E241" s="294" t="s">
        <v>1020</v>
      </c>
      <c r="F241" s="287" t="s">
        <v>1021</v>
      </c>
      <c r="G241" s="294">
        <v>16</v>
      </c>
      <c r="H241" s="287" t="s">
        <v>988</v>
      </c>
      <c r="I241" s="298" t="s">
        <v>1046</v>
      </c>
      <c r="K241" s="299" t="s">
        <v>1045</v>
      </c>
    </row>
    <row r="242" spans="1:11" x14ac:dyDescent="0.2">
      <c r="A242" s="294" t="s">
        <v>872</v>
      </c>
      <c r="B242" s="287" t="s">
        <v>385</v>
      </c>
      <c r="C242" s="294" t="s">
        <v>37</v>
      </c>
      <c r="D242" s="292" t="s">
        <v>38</v>
      </c>
      <c r="E242" s="294" t="s">
        <v>1020</v>
      </c>
      <c r="F242" s="287" t="s">
        <v>1021</v>
      </c>
      <c r="G242" s="294">
        <v>23</v>
      </c>
      <c r="H242" s="287" t="s">
        <v>1020</v>
      </c>
      <c r="I242" s="298" t="s">
        <v>1046</v>
      </c>
      <c r="K242" s="299" t="s">
        <v>1045</v>
      </c>
    </row>
    <row r="243" spans="1:11" x14ac:dyDescent="0.2">
      <c r="A243" s="294" t="s">
        <v>873</v>
      </c>
      <c r="B243" s="287" t="s">
        <v>386</v>
      </c>
      <c r="C243" s="294" t="s">
        <v>37</v>
      </c>
      <c r="D243" s="292" t="s">
        <v>38</v>
      </c>
      <c r="E243" s="294" t="s">
        <v>1020</v>
      </c>
      <c r="F243" s="287" t="s">
        <v>1021</v>
      </c>
      <c r="G243" s="294">
        <v>23</v>
      </c>
      <c r="H243" s="287" t="s">
        <v>1020</v>
      </c>
      <c r="I243" s="298" t="s">
        <v>1046</v>
      </c>
      <c r="K243" s="299" t="s">
        <v>1045</v>
      </c>
    </row>
    <row r="244" spans="1:11" x14ac:dyDescent="0.2">
      <c r="A244" s="294" t="s">
        <v>874</v>
      </c>
      <c r="B244" s="287" t="s">
        <v>387</v>
      </c>
      <c r="C244" s="294" t="s">
        <v>37</v>
      </c>
      <c r="D244" s="292" t="s">
        <v>38</v>
      </c>
      <c r="E244" s="294" t="s">
        <v>1020</v>
      </c>
      <c r="F244" s="287" t="s">
        <v>1021</v>
      </c>
      <c r="G244" s="294">
        <v>163</v>
      </c>
      <c r="H244" s="287" t="s">
        <v>986</v>
      </c>
      <c r="I244" s="298" t="s">
        <v>1046</v>
      </c>
      <c r="K244" s="299" t="s">
        <v>1045</v>
      </c>
    </row>
    <row r="245" spans="1:11" x14ac:dyDescent="0.2">
      <c r="A245" s="294" t="s">
        <v>875</v>
      </c>
      <c r="B245" s="287" t="s">
        <v>388</v>
      </c>
      <c r="C245" s="294" t="s">
        <v>37</v>
      </c>
      <c r="D245" s="292" t="s">
        <v>38</v>
      </c>
      <c r="E245" s="294" t="s">
        <v>1020</v>
      </c>
      <c r="F245" s="287" t="s">
        <v>1021</v>
      </c>
      <c r="G245" s="294">
        <v>15</v>
      </c>
      <c r="H245" s="287" t="s">
        <v>982</v>
      </c>
      <c r="I245" s="298" t="s">
        <v>1046</v>
      </c>
      <c r="K245" s="299" t="s">
        <v>1048</v>
      </c>
    </row>
    <row r="246" spans="1:11" x14ac:dyDescent="0.2">
      <c r="A246" s="294" t="s">
        <v>876</v>
      </c>
      <c r="B246" s="287" t="s">
        <v>389</v>
      </c>
      <c r="C246" s="294" t="s">
        <v>37</v>
      </c>
      <c r="D246" s="292" t="s">
        <v>38</v>
      </c>
      <c r="E246" s="294" t="s">
        <v>1020</v>
      </c>
      <c r="F246" s="287" t="s">
        <v>1021</v>
      </c>
      <c r="G246" s="294">
        <v>23</v>
      </c>
      <c r="H246" s="287" t="s">
        <v>1020</v>
      </c>
      <c r="I246" s="298" t="s">
        <v>1046</v>
      </c>
      <c r="K246" s="299" t="s">
        <v>1045</v>
      </c>
    </row>
    <row r="247" spans="1:11" x14ac:dyDescent="0.2">
      <c r="A247" s="294" t="s">
        <v>877</v>
      </c>
      <c r="B247" s="287" t="s">
        <v>394</v>
      </c>
      <c r="C247" s="294" t="s">
        <v>37</v>
      </c>
      <c r="D247" s="292" t="s">
        <v>38</v>
      </c>
      <c r="E247" s="294" t="s">
        <v>1020</v>
      </c>
      <c r="F247" s="287" t="s">
        <v>1021</v>
      </c>
      <c r="G247" s="294">
        <v>21</v>
      </c>
      <c r="H247" s="287" t="s">
        <v>1008</v>
      </c>
      <c r="I247" s="298" t="s">
        <v>1046</v>
      </c>
      <c r="K247" s="299" t="s">
        <v>1045</v>
      </c>
    </row>
    <row r="248" spans="1:11" x14ac:dyDescent="0.2">
      <c r="A248" s="294" t="s">
        <v>878</v>
      </c>
      <c r="B248" s="287" t="s">
        <v>395</v>
      </c>
      <c r="C248" s="294" t="s">
        <v>37</v>
      </c>
      <c r="D248" s="292" t="s">
        <v>38</v>
      </c>
      <c r="E248" s="294" t="s">
        <v>1020</v>
      </c>
      <c r="F248" s="287" t="s">
        <v>1021</v>
      </c>
      <c r="G248" s="294">
        <v>21</v>
      </c>
      <c r="H248" s="287" t="s">
        <v>1008</v>
      </c>
      <c r="I248" s="298" t="s">
        <v>1046</v>
      </c>
      <c r="K248" s="299" t="s">
        <v>1045</v>
      </c>
    </row>
    <row r="249" spans="1:11" x14ac:dyDescent="0.2">
      <c r="A249" s="294" t="s">
        <v>879</v>
      </c>
      <c r="B249" s="287" t="s">
        <v>396</v>
      </c>
      <c r="C249" s="294" t="s">
        <v>37</v>
      </c>
      <c r="D249" s="292" t="s">
        <v>38</v>
      </c>
      <c r="E249" s="294" t="s">
        <v>1020</v>
      </c>
      <c r="F249" s="287" t="s">
        <v>1021</v>
      </c>
      <c r="G249" s="294">
        <v>21</v>
      </c>
      <c r="H249" s="287" t="s">
        <v>1008</v>
      </c>
      <c r="I249" s="298" t="s">
        <v>1046</v>
      </c>
      <c r="K249" s="299" t="s">
        <v>1045</v>
      </c>
    </row>
    <row r="250" spans="1:11" x14ac:dyDescent="0.2">
      <c r="A250" s="294" t="s">
        <v>319</v>
      </c>
      <c r="B250" s="287" t="s">
        <v>320</v>
      </c>
      <c r="C250" s="294" t="s">
        <v>33</v>
      </c>
      <c r="D250" s="292" t="s">
        <v>34</v>
      </c>
      <c r="E250" s="294" t="s">
        <v>1010</v>
      </c>
      <c r="F250" s="287" t="s">
        <v>1011</v>
      </c>
      <c r="G250" s="294">
        <v>21</v>
      </c>
      <c r="H250" s="287" t="s">
        <v>1010</v>
      </c>
      <c r="I250" s="298" t="s">
        <v>1046</v>
      </c>
      <c r="K250" s="299" t="s">
        <v>1045</v>
      </c>
    </row>
    <row r="251" spans="1:11" x14ac:dyDescent="0.2">
      <c r="A251" s="294" t="s">
        <v>321</v>
      </c>
      <c r="B251" s="287" t="s">
        <v>322</v>
      </c>
      <c r="C251" s="294" t="s">
        <v>33</v>
      </c>
      <c r="D251" s="292" t="s">
        <v>34</v>
      </c>
      <c r="E251" s="294" t="s">
        <v>1010</v>
      </c>
      <c r="F251" s="287" t="s">
        <v>1011</v>
      </c>
      <c r="G251" s="294">
        <v>21</v>
      </c>
      <c r="H251" s="287" t="s">
        <v>1012</v>
      </c>
      <c r="I251" s="298" t="s">
        <v>1046</v>
      </c>
      <c r="K251" s="299" t="s">
        <v>1045</v>
      </c>
    </row>
    <row r="252" spans="1:11" x14ac:dyDescent="0.2">
      <c r="A252" s="294" t="s">
        <v>323</v>
      </c>
      <c r="B252" s="287" t="s">
        <v>324</v>
      </c>
      <c r="C252" s="294" t="s">
        <v>33</v>
      </c>
      <c r="D252" s="292" t="s">
        <v>34</v>
      </c>
      <c r="E252" s="294" t="s">
        <v>1010</v>
      </c>
      <c r="F252" s="287" t="s">
        <v>1011</v>
      </c>
      <c r="G252" s="294">
        <v>21</v>
      </c>
      <c r="H252" s="287" t="s">
        <v>1012</v>
      </c>
      <c r="I252" s="298" t="s">
        <v>1046</v>
      </c>
      <c r="K252" s="299" t="s">
        <v>1045</v>
      </c>
    </row>
    <row r="253" spans="1:11" x14ac:dyDescent="0.2">
      <c r="A253" s="294" t="s">
        <v>325</v>
      </c>
      <c r="B253" s="287" t="s">
        <v>326</v>
      </c>
      <c r="C253" s="294" t="s">
        <v>33</v>
      </c>
      <c r="D253" s="292" t="s">
        <v>34</v>
      </c>
      <c r="E253" s="294" t="s">
        <v>1010</v>
      </c>
      <c r="F253" s="287" t="s">
        <v>1011</v>
      </c>
      <c r="G253" s="294">
        <v>21</v>
      </c>
      <c r="H253" s="287" t="s">
        <v>1012</v>
      </c>
      <c r="I253" s="298" t="s">
        <v>1046</v>
      </c>
      <c r="K253" s="299" t="s">
        <v>1045</v>
      </c>
    </row>
    <row r="254" spans="1:11" x14ac:dyDescent="0.2">
      <c r="A254" s="294" t="s">
        <v>327</v>
      </c>
      <c r="B254" s="287" t="s">
        <v>328</v>
      </c>
      <c r="C254" s="294" t="s">
        <v>33</v>
      </c>
      <c r="D254" s="292" t="s">
        <v>34</v>
      </c>
      <c r="E254" s="294" t="s">
        <v>1010</v>
      </c>
      <c r="F254" s="287" t="s">
        <v>1011</v>
      </c>
      <c r="G254" s="294">
        <v>21</v>
      </c>
      <c r="H254" s="287" t="s">
        <v>1012</v>
      </c>
      <c r="I254" s="298" t="s">
        <v>1046</v>
      </c>
      <c r="K254" s="299" t="s">
        <v>1045</v>
      </c>
    </row>
    <row r="255" spans="1:11" x14ac:dyDescent="0.2">
      <c r="A255" s="294" t="s">
        <v>329</v>
      </c>
      <c r="B255" s="287" t="s">
        <v>330</v>
      </c>
      <c r="C255" s="294" t="s">
        <v>33</v>
      </c>
      <c r="D255" s="292" t="s">
        <v>34</v>
      </c>
      <c r="E255" s="294" t="s">
        <v>1010</v>
      </c>
      <c r="F255" s="287" t="s">
        <v>1011</v>
      </c>
      <c r="G255" s="294">
        <v>21</v>
      </c>
      <c r="H255" s="287" t="s">
        <v>1012</v>
      </c>
      <c r="I255" s="298" t="s">
        <v>1046</v>
      </c>
      <c r="K255" s="299" t="s">
        <v>1045</v>
      </c>
    </row>
    <row r="256" spans="1:11" x14ac:dyDescent="0.2">
      <c r="A256" s="294" t="s">
        <v>331</v>
      </c>
      <c r="B256" s="287" t="s">
        <v>332</v>
      </c>
      <c r="C256" s="294" t="s">
        <v>33</v>
      </c>
      <c r="D256" s="292" t="s">
        <v>34</v>
      </c>
      <c r="E256" s="294" t="s">
        <v>1010</v>
      </c>
      <c r="F256" s="287" t="s">
        <v>1011</v>
      </c>
      <c r="G256" s="294">
        <v>23</v>
      </c>
      <c r="H256" s="287" t="s">
        <v>1020</v>
      </c>
      <c r="I256" s="298" t="s">
        <v>1046</v>
      </c>
      <c r="K256" s="299" t="s">
        <v>1048</v>
      </c>
    </row>
    <row r="257" spans="1:11" x14ac:dyDescent="0.2">
      <c r="A257" s="294" t="s">
        <v>333</v>
      </c>
      <c r="B257" s="287" t="s">
        <v>334</v>
      </c>
      <c r="C257" s="294" t="s">
        <v>33</v>
      </c>
      <c r="D257" s="292" t="s">
        <v>34</v>
      </c>
      <c r="E257" s="294" t="s">
        <v>1010</v>
      </c>
      <c r="F257" s="287" t="s">
        <v>1011</v>
      </c>
      <c r="G257" s="294">
        <v>21</v>
      </c>
      <c r="H257" s="287" t="s">
        <v>1014</v>
      </c>
      <c r="I257" s="298" t="s">
        <v>1046</v>
      </c>
      <c r="K257" s="299" t="s">
        <v>1045</v>
      </c>
    </row>
    <row r="258" spans="1:11" x14ac:dyDescent="0.2">
      <c r="A258" s="294" t="s">
        <v>335</v>
      </c>
      <c r="B258" s="287" t="s">
        <v>336</v>
      </c>
      <c r="C258" s="294" t="s">
        <v>33</v>
      </c>
      <c r="D258" s="292" t="s">
        <v>34</v>
      </c>
      <c r="E258" s="294" t="s">
        <v>1012</v>
      </c>
      <c r="F258" s="287" t="s">
        <v>1013</v>
      </c>
      <c r="G258" s="294">
        <v>23</v>
      </c>
      <c r="H258" s="287" t="s">
        <v>1020</v>
      </c>
      <c r="I258" s="298" t="s">
        <v>1046</v>
      </c>
      <c r="K258" s="299" t="s">
        <v>1048</v>
      </c>
    </row>
    <row r="259" spans="1:11" x14ac:dyDescent="0.2">
      <c r="A259" s="294" t="s">
        <v>337</v>
      </c>
      <c r="B259" s="287" t="s">
        <v>338</v>
      </c>
      <c r="C259" s="294" t="s">
        <v>33</v>
      </c>
      <c r="D259" s="292" t="s">
        <v>34</v>
      </c>
      <c r="E259" s="294" t="s">
        <v>1012</v>
      </c>
      <c r="F259" s="287" t="s">
        <v>1013</v>
      </c>
      <c r="G259" s="294">
        <v>23</v>
      </c>
      <c r="H259" s="287" t="s">
        <v>1020</v>
      </c>
      <c r="I259" s="298" t="s">
        <v>1046</v>
      </c>
      <c r="K259" s="299" t="s">
        <v>1048</v>
      </c>
    </row>
    <row r="260" spans="1:11" x14ac:dyDescent="0.2">
      <c r="A260" s="294" t="s">
        <v>339</v>
      </c>
      <c r="B260" s="287" t="s">
        <v>1123</v>
      </c>
      <c r="C260" s="294" t="s">
        <v>33</v>
      </c>
      <c r="D260" s="292" t="s">
        <v>34</v>
      </c>
      <c r="E260" s="294" t="s">
        <v>1012</v>
      </c>
      <c r="F260" s="287" t="s">
        <v>1013</v>
      </c>
      <c r="G260" s="294">
        <v>23</v>
      </c>
      <c r="H260" s="287" t="s">
        <v>1020</v>
      </c>
      <c r="I260" s="298" t="s">
        <v>1046</v>
      </c>
      <c r="K260" s="299" t="s">
        <v>1048</v>
      </c>
    </row>
    <row r="261" spans="1:11" x14ac:dyDescent="0.2">
      <c r="A261" s="294" t="s">
        <v>340</v>
      </c>
      <c r="B261" s="287" t="s">
        <v>341</v>
      </c>
      <c r="C261" s="294" t="s">
        <v>33</v>
      </c>
      <c r="D261" s="292" t="s">
        <v>34</v>
      </c>
      <c r="E261" s="294" t="s">
        <v>1012</v>
      </c>
      <c r="F261" s="287" t="s">
        <v>1013</v>
      </c>
      <c r="G261" s="294">
        <v>23</v>
      </c>
      <c r="H261" s="287" t="s">
        <v>1020</v>
      </c>
      <c r="I261" s="298" t="s">
        <v>1046</v>
      </c>
      <c r="K261" s="299" t="s">
        <v>1048</v>
      </c>
    </row>
    <row r="262" spans="1:11" x14ac:dyDescent="0.2">
      <c r="A262" s="294" t="s">
        <v>342</v>
      </c>
      <c r="B262" s="287" t="s">
        <v>343</v>
      </c>
      <c r="C262" s="294" t="s">
        <v>33</v>
      </c>
      <c r="D262" s="292" t="s">
        <v>34</v>
      </c>
      <c r="E262" s="294" t="s">
        <v>1012</v>
      </c>
      <c r="F262" s="287" t="s">
        <v>1013</v>
      </c>
      <c r="G262" s="294">
        <v>23</v>
      </c>
      <c r="H262" s="287" t="s">
        <v>1020</v>
      </c>
      <c r="I262" s="298" t="s">
        <v>1046</v>
      </c>
      <c r="K262" s="299" t="s">
        <v>1048</v>
      </c>
    </row>
    <row r="263" spans="1:11" x14ac:dyDescent="0.2">
      <c r="A263" s="294" t="s">
        <v>880</v>
      </c>
      <c r="B263" s="287" t="s">
        <v>881</v>
      </c>
      <c r="C263" s="294" t="s">
        <v>37</v>
      </c>
      <c r="D263" s="292" t="s">
        <v>38</v>
      </c>
      <c r="E263" s="294" t="s">
        <v>1020</v>
      </c>
      <c r="F263" s="287" t="s">
        <v>1021</v>
      </c>
      <c r="G263" s="294">
        <v>21</v>
      </c>
      <c r="H263" s="287" t="s">
        <v>1008</v>
      </c>
      <c r="I263" s="298" t="s">
        <v>1046</v>
      </c>
      <c r="K263" s="299" t="s">
        <v>1048</v>
      </c>
    </row>
    <row r="264" spans="1:11" x14ac:dyDescent="0.2">
      <c r="A264" s="294" t="s">
        <v>344</v>
      </c>
      <c r="B264" s="287" t="s">
        <v>345</v>
      </c>
      <c r="C264" s="294" t="s">
        <v>33</v>
      </c>
      <c r="D264" s="292" t="s">
        <v>34</v>
      </c>
      <c r="E264" s="294" t="s">
        <v>1014</v>
      </c>
      <c r="F264" s="287" t="s">
        <v>1015</v>
      </c>
      <c r="G264" s="294">
        <v>21</v>
      </c>
      <c r="H264" s="287" t="s">
        <v>1010</v>
      </c>
      <c r="I264" s="298" t="s">
        <v>1046</v>
      </c>
      <c r="K264" s="299" t="s">
        <v>1045</v>
      </c>
    </row>
    <row r="265" spans="1:11" x14ac:dyDescent="0.2">
      <c r="A265" s="294" t="s">
        <v>346</v>
      </c>
      <c r="B265" s="287" t="s">
        <v>347</v>
      </c>
      <c r="C265" s="294" t="s">
        <v>33</v>
      </c>
      <c r="D265" s="292" t="s">
        <v>34</v>
      </c>
      <c r="E265" s="294" t="s">
        <v>1014</v>
      </c>
      <c r="F265" s="287" t="s">
        <v>1015</v>
      </c>
      <c r="G265" s="294">
        <v>21</v>
      </c>
      <c r="H265" s="287" t="s">
        <v>1010</v>
      </c>
      <c r="I265" s="298" t="s">
        <v>1046</v>
      </c>
      <c r="K265" s="299" t="s">
        <v>1045</v>
      </c>
    </row>
    <row r="266" spans="1:11" x14ac:dyDescent="0.2">
      <c r="A266" s="294" t="s">
        <v>348</v>
      </c>
      <c r="B266" s="287" t="s">
        <v>349</v>
      </c>
      <c r="C266" s="294" t="s">
        <v>33</v>
      </c>
      <c r="D266" s="292" t="s">
        <v>34</v>
      </c>
      <c r="E266" s="294" t="s">
        <v>1014</v>
      </c>
      <c r="F266" s="287" t="s">
        <v>1015</v>
      </c>
      <c r="G266" s="294">
        <v>21</v>
      </c>
      <c r="H266" s="287" t="s">
        <v>1010</v>
      </c>
      <c r="I266" s="298" t="s">
        <v>1046</v>
      </c>
      <c r="K266" s="299" t="s">
        <v>1045</v>
      </c>
    </row>
    <row r="267" spans="1:11" x14ac:dyDescent="0.2">
      <c r="A267" s="294" t="s">
        <v>350</v>
      </c>
      <c r="B267" s="287" t="s">
        <v>351</v>
      </c>
      <c r="C267" s="294" t="s">
        <v>33</v>
      </c>
      <c r="D267" s="292" t="s">
        <v>34</v>
      </c>
      <c r="E267" s="294" t="s">
        <v>1014</v>
      </c>
      <c r="F267" s="287" t="s">
        <v>1015</v>
      </c>
      <c r="G267" s="294">
        <v>21</v>
      </c>
      <c r="H267" s="287" t="s">
        <v>1010</v>
      </c>
      <c r="I267" s="298" t="s">
        <v>1046</v>
      </c>
      <c r="K267" s="299" t="s">
        <v>1045</v>
      </c>
    </row>
    <row r="268" spans="1:11" x14ac:dyDescent="0.2">
      <c r="A268" s="294" t="s">
        <v>352</v>
      </c>
      <c r="B268" s="287" t="s">
        <v>353</v>
      </c>
      <c r="C268" s="294" t="s">
        <v>33</v>
      </c>
      <c r="D268" s="292" t="s">
        <v>34</v>
      </c>
      <c r="E268" s="294" t="s">
        <v>1014</v>
      </c>
      <c r="F268" s="287" t="s">
        <v>1015</v>
      </c>
      <c r="G268" s="294">
        <v>21</v>
      </c>
      <c r="H268" s="287" t="s">
        <v>1010</v>
      </c>
      <c r="I268" s="298" t="s">
        <v>1046</v>
      </c>
      <c r="K268" s="299" t="s">
        <v>1045</v>
      </c>
    </row>
    <row r="269" spans="1:11" x14ac:dyDescent="0.2">
      <c r="A269" s="294" t="s">
        <v>354</v>
      </c>
      <c r="B269" s="287" t="s">
        <v>355</v>
      </c>
      <c r="C269" s="294" t="s">
        <v>33</v>
      </c>
      <c r="D269" s="292" t="s">
        <v>34</v>
      </c>
      <c r="E269" s="294" t="s">
        <v>1014</v>
      </c>
      <c r="F269" s="287" t="s">
        <v>1015</v>
      </c>
      <c r="G269" s="294">
        <v>21</v>
      </c>
      <c r="H269" s="287" t="s">
        <v>1010</v>
      </c>
      <c r="I269" s="298" t="s">
        <v>1046</v>
      </c>
      <c r="K269" s="299" t="s">
        <v>1045</v>
      </c>
    </row>
    <row r="270" spans="1:11" x14ac:dyDescent="0.2">
      <c r="A270" s="294" t="s">
        <v>356</v>
      </c>
      <c r="B270" s="287" t="s">
        <v>1124</v>
      </c>
      <c r="C270" s="294" t="s">
        <v>33</v>
      </c>
      <c r="D270" s="292" t="s">
        <v>34</v>
      </c>
      <c r="E270" s="294" t="s">
        <v>1016</v>
      </c>
      <c r="F270" s="287" t="s">
        <v>1017</v>
      </c>
      <c r="G270" s="294">
        <v>23</v>
      </c>
      <c r="H270" s="287" t="s">
        <v>1020</v>
      </c>
      <c r="I270" s="298" t="s">
        <v>1046</v>
      </c>
      <c r="K270" s="299" t="s">
        <v>1048</v>
      </c>
    </row>
    <row r="271" spans="1:11" x14ac:dyDescent="0.2">
      <c r="A271" s="294" t="s">
        <v>358</v>
      </c>
      <c r="B271" s="287" t="s">
        <v>1125</v>
      </c>
      <c r="C271" s="294" t="s">
        <v>33</v>
      </c>
      <c r="D271" s="292" t="s">
        <v>34</v>
      </c>
      <c r="E271" s="294" t="s">
        <v>1014</v>
      </c>
      <c r="F271" s="287" t="s">
        <v>1015</v>
      </c>
      <c r="G271" s="294">
        <v>21</v>
      </c>
      <c r="H271" s="287" t="s">
        <v>1010</v>
      </c>
      <c r="I271" s="298" t="s">
        <v>1046</v>
      </c>
      <c r="K271" s="299" t="s">
        <v>1045</v>
      </c>
    </row>
    <row r="272" spans="1:11" x14ac:dyDescent="0.2">
      <c r="A272" s="294" t="s">
        <v>359</v>
      </c>
      <c r="B272" s="287" t="s">
        <v>360</v>
      </c>
      <c r="C272" s="294" t="s">
        <v>33</v>
      </c>
      <c r="D272" s="292" t="s">
        <v>34</v>
      </c>
      <c r="E272" s="294" t="s">
        <v>1016</v>
      </c>
      <c r="F272" s="287" t="s">
        <v>1017</v>
      </c>
      <c r="G272" s="294">
        <v>23</v>
      </c>
      <c r="H272" s="287" t="s">
        <v>1020</v>
      </c>
      <c r="I272" s="298" t="s">
        <v>1046</v>
      </c>
      <c r="K272" s="299" t="s">
        <v>1048</v>
      </c>
    </row>
    <row r="273" spans="1:11" x14ac:dyDescent="0.2">
      <c r="A273" s="294" t="s">
        <v>361</v>
      </c>
      <c r="B273" s="287" t="s">
        <v>362</v>
      </c>
      <c r="C273" s="294" t="s">
        <v>33</v>
      </c>
      <c r="D273" s="292" t="s">
        <v>34</v>
      </c>
      <c r="E273" s="294" t="s">
        <v>1016</v>
      </c>
      <c r="F273" s="287" t="s">
        <v>1017</v>
      </c>
      <c r="G273" s="294">
        <v>23</v>
      </c>
      <c r="H273" s="287" t="s">
        <v>1020</v>
      </c>
      <c r="I273" s="298" t="s">
        <v>1046</v>
      </c>
      <c r="K273" s="299" t="s">
        <v>1048</v>
      </c>
    </row>
    <row r="274" spans="1:11" x14ac:dyDescent="0.2">
      <c r="A274" s="294" t="s">
        <v>363</v>
      </c>
      <c r="B274" s="287" t="s">
        <v>364</v>
      </c>
      <c r="C274" s="294" t="s">
        <v>33</v>
      </c>
      <c r="D274" s="292" t="s">
        <v>34</v>
      </c>
      <c r="E274" s="294" t="s">
        <v>1008</v>
      </c>
      <c r="F274" s="287" t="s">
        <v>1009</v>
      </c>
      <c r="G274" s="294">
        <v>21</v>
      </c>
      <c r="H274" s="287" t="s">
        <v>1014</v>
      </c>
      <c r="I274" s="298" t="s">
        <v>1046</v>
      </c>
      <c r="K274" s="299" t="s">
        <v>1045</v>
      </c>
    </row>
    <row r="275" spans="1:11" x14ac:dyDescent="0.2">
      <c r="A275" s="294" t="s">
        <v>365</v>
      </c>
      <c r="B275" s="287" t="s">
        <v>366</v>
      </c>
      <c r="C275" s="294" t="s">
        <v>33</v>
      </c>
      <c r="D275" s="292" t="s">
        <v>34</v>
      </c>
      <c r="E275" s="294" t="s">
        <v>1008</v>
      </c>
      <c r="F275" s="287" t="s">
        <v>1009</v>
      </c>
      <c r="G275" s="294">
        <v>21</v>
      </c>
      <c r="H275" s="287" t="s">
        <v>1014</v>
      </c>
      <c r="I275" s="298" t="s">
        <v>1046</v>
      </c>
      <c r="K275" s="299" t="s">
        <v>1045</v>
      </c>
    </row>
    <row r="276" spans="1:11" x14ac:dyDescent="0.2">
      <c r="A276" s="294" t="s">
        <v>375</v>
      </c>
      <c r="B276" s="287" t="s">
        <v>376</v>
      </c>
      <c r="C276" s="294" t="s">
        <v>35</v>
      </c>
      <c r="D276" s="292" t="s">
        <v>36</v>
      </c>
      <c r="E276" s="294" t="s">
        <v>1018</v>
      </c>
      <c r="F276" s="287" t="s">
        <v>1019</v>
      </c>
      <c r="G276" s="294">
        <v>21</v>
      </c>
      <c r="H276" s="287" t="s">
        <v>1008</v>
      </c>
      <c r="I276" s="298" t="s">
        <v>1046</v>
      </c>
      <c r="K276" s="299" t="s">
        <v>1045</v>
      </c>
    </row>
    <row r="277" spans="1:11" x14ac:dyDescent="0.2">
      <c r="A277" s="294" t="s">
        <v>377</v>
      </c>
      <c r="B277" s="287" t="s">
        <v>1126</v>
      </c>
      <c r="C277" s="294" t="s">
        <v>35</v>
      </c>
      <c r="D277" s="292" t="s">
        <v>36</v>
      </c>
      <c r="E277" s="294" t="s">
        <v>1018</v>
      </c>
      <c r="F277" s="287" t="s">
        <v>1019</v>
      </c>
      <c r="G277" s="294">
        <v>21</v>
      </c>
      <c r="H277" s="287" t="s">
        <v>1008</v>
      </c>
      <c r="I277" s="298" t="s">
        <v>1046</v>
      </c>
      <c r="K277" s="299" t="s">
        <v>1045</v>
      </c>
    </row>
    <row r="278" spans="1:11" x14ac:dyDescent="0.2">
      <c r="A278" s="294" t="s">
        <v>378</v>
      </c>
      <c r="B278" s="287" t="s">
        <v>379</v>
      </c>
      <c r="C278" s="294" t="s">
        <v>35</v>
      </c>
      <c r="D278" s="292" t="s">
        <v>36</v>
      </c>
      <c r="E278" s="294" t="s">
        <v>1018</v>
      </c>
      <c r="F278" s="287" t="s">
        <v>1019</v>
      </c>
      <c r="G278" s="294">
        <v>14</v>
      </c>
      <c r="H278" s="287" t="s">
        <v>980</v>
      </c>
      <c r="I278" s="298" t="s">
        <v>1046</v>
      </c>
      <c r="K278" s="299" t="s">
        <v>1045</v>
      </c>
    </row>
    <row r="279" spans="1:11" x14ac:dyDescent="0.2">
      <c r="A279" s="294" t="s">
        <v>380</v>
      </c>
      <c r="B279" s="287" t="s">
        <v>381</v>
      </c>
      <c r="C279" s="294" t="s">
        <v>35</v>
      </c>
      <c r="D279" s="292" t="s">
        <v>36</v>
      </c>
      <c r="E279" s="294" t="s">
        <v>1018</v>
      </c>
      <c r="F279" s="287" t="s">
        <v>1019</v>
      </c>
      <c r="G279" s="294">
        <v>15</v>
      </c>
      <c r="H279" s="287" t="s">
        <v>982</v>
      </c>
      <c r="I279" s="298" t="s">
        <v>1046</v>
      </c>
      <c r="K279" s="299" t="s">
        <v>1045</v>
      </c>
    </row>
    <row r="280" spans="1:11" x14ac:dyDescent="0.2">
      <c r="A280" s="294" t="s">
        <v>382</v>
      </c>
      <c r="B280" s="287" t="s">
        <v>383</v>
      </c>
      <c r="C280" s="294" t="s">
        <v>35</v>
      </c>
      <c r="D280" s="292" t="s">
        <v>36</v>
      </c>
      <c r="E280" s="294" t="s">
        <v>1018</v>
      </c>
      <c r="F280" s="287" t="s">
        <v>1019</v>
      </c>
      <c r="G280" s="294">
        <v>15</v>
      </c>
      <c r="H280" s="287" t="s">
        <v>984</v>
      </c>
      <c r="I280" s="298" t="s">
        <v>1046</v>
      </c>
      <c r="K280" s="299" t="s">
        <v>1045</v>
      </c>
    </row>
    <row r="281" spans="1:11" x14ac:dyDescent="0.2">
      <c r="A281" s="294" t="s">
        <v>367</v>
      </c>
      <c r="B281" s="287" t="s">
        <v>368</v>
      </c>
      <c r="C281" s="294" t="s">
        <v>33</v>
      </c>
      <c r="D281" s="292" t="s">
        <v>34</v>
      </c>
      <c r="E281" s="294" t="s">
        <v>1008</v>
      </c>
      <c r="F281" s="287" t="s">
        <v>1009</v>
      </c>
      <c r="G281" s="294">
        <v>21</v>
      </c>
      <c r="H281" s="287" t="s">
        <v>1016</v>
      </c>
      <c r="I281" s="298" t="s">
        <v>1046</v>
      </c>
      <c r="K281" s="299" t="s">
        <v>1045</v>
      </c>
    </row>
    <row r="282" spans="1:11" x14ac:dyDescent="0.2">
      <c r="A282" s="294" t="s">
        <v>369</v>
      </c>
      <c r="B282" s="287" t="s">
        <v>370</v>
      </c>
      <c r="C282" s="294" t="s">
        <v>33</v>
      </c>
      <c r="D282" s="292" t="s">
        <v>34</v>
      </c>
      <c r="E282" s="294" t="s">
        <v>1008</v>
      </c>
      <c r="F282" s="287" t="s">
        <v>1009</v>
      </c>
      <c r="G282" s="294">
        <v>21</v>
      </c>
      <c r="H282" s="287" t="s">
        <v>1014</v>
      </c>
      <c r="I282" s="298" t="s">
        <v>1046</v>
      </c>
      <c r="K282" s="299" t="s">
        <v>1045</v>
      </c>
    </row>
    <row r="283" spans="1:11" x14ac:dyDescent="0.2">
      <c r="A283" s="294" t="s">
        <v>215</v>
      </c>
      <c r="B283" s="287" t="s">
        <v>216</v>
      </c>
      <c r="C283" s="294" t="s">
        <v>19</v>
      </c>
      <c r="D283" s="292" t="s">
        <v>20</v>
      </c>
      <c r="E283" s="294" t="s">
        <v>980</v>
      </c>
      <c r="F283" s="287" t="s">
        <v>981</v>
      </c>
      <c r="G283" s="294">
        <v>12</v>
      </c>
      <c r="H283" s="287" t="s">
        <v>976</v>
      </c>
      <c r="I283" s="298" t="s">
        <v>1046</v>
      </c>
      <c r="K283" s="299" t="s">
        <v>1045</v>
      </c>
    </row>
    <row r="284" spans="1:11" x14ac:dyDescent="0.2">
      <c r="A284" s="294" t="s">
        <v>217</v>
      </c>
      <c r="B284" s="287" t="s">
        <v>1127</v>
      </c>
      <c r="C284" s="294" t="s">
        <v>21</v>
      </c>
      <c r="D284" s="292" t="s">
        <v>22</v>
      </c>
      <c r="E284" s="294" t="s">
        <v>982</v>
      </c>
      <c r="F284" s="287" t="s">
        <v>983</v>
      </c>
      <c r="G284" s="294">
        <v>12</v>
      </c>
      <c r="H284" s="287" t="s">
        <v>976</v>
      </c>
      <c r="I284" s="298" t="s">
        <v>1046</v>
      </c>
      <c r="K284" s="299" t="s">
        <v>1045</v>
      </c>
    </row>
    <row r="285" spans="1:11" x14ac:dyDescent="0.2">
      <c r="A285" s="294" t="s">
        <v>219</v>
      </c>
      <c r="B285" s="287" t="s">
        <v>1128</v>
      </c>
      <c r="C285" s="294" t="s">
        <v>21</v>
      </c>
      <c r="D285" s="292" t="s">
        <v>22</v>
      </c>
      <c r="E285" s="294" t="s">
        <v>984</v>
      </c>
      <c r="F285" s="287" t="s">
        <v>985</v>
      </c>
      <c r="G285" s="294">
        <v>12</v>
      </c>
      <c r="H285" s="287" t="s">
        <v>976</v>
      </c>
      <c r="I285" s="298" t="s">
        <v>1046</v>
      </c>
      <c r="K285" s="299" t="s">
        <v>1045</v>
      </c>
    </row>
    <row r="286" spans="1:11" x14ac:dyDescent="0.2">
      <c r="A286" s="294" t="s">
        <v>222</v>
      </c>
      <c r="B286" s="287" t="s">
        <v>223</v>
      </c>
      <c r="C286" s="294" t="s">
        <v>23</v>
      </c>
      <c r="D286" s="292" t="s">
        <v>24</v>
      </c>
      <c r="E286" s="294" t="s">
        <v>988</v>
      </c>
      <c r="F286" s="287" t="s">
        <v>989</v>
      </c>
      <c r="G286" s="294">
        <v>12</v>
      </c>
      <c r="H286" s="287" t="s">
        <v>976</v>
      </c>
      <c r="I286" s="298" t="s">
        <v>1046</v>
      </c>
      <c r="K286" s="299" t="s">
        <v>1045</v>
      </c>
    </row>
    <row r="287" spans="1:11" x14ac:dyDescent="0.2">
      <c r="A287" s="294" t="s">
        <v>390</v>
      </c>
      <c r="B287" s="287" t="s">
        <v>391</v>
      </c>
      <c r="C287" s="294" t="s">
        <v>37</v>
      </c>
      <c r="D287" s="292" t="s">
        <v>38</v>
      </c>
      <c r="E287" s="294" t="s">
        <v>1020</v>
      </c>
      <c r="F287" s="287" t="s">
        <v>1021</v>
      </c>
      <c r="G287" s="294">
        <v>21</v>
      </c>
      <c r="H287" s="287" t="s">
        <v>1008</v>
      </c>
      <c r="I287" s="298" t="s">
        <v>1046</v>
      </c>
      <c r="K287" s="299" t="s">
        <v>1045</v>
      </c>
    </row>
    <row r="288" spans="1:11" x14ac:dyDescent="0.2">
      <c r="A288" s="294" t="s">
        <v>392</v>
      </c>
      <c r="B288" s="287" t="s">
        <v>393</v>
      </c>
      <c r="C288" s="294" t="s">
        <v>37</v>
      </c>
      <c r="D288" s="292" t="s">
        <v>38</v>
      </c>
      <c r="E288" s="294" t="s">
        <v>1020</v>
      </c>
      <c r="F288" s="287" t="s">
        <v>1021</v>
      </c>
      <c r="G288" s="294">
        <v>25</v>
      </c>
      <c r="H288" s="287" t="s">
        <v>1034</v>
      </c>
      <c r="I288" s="298" t="s">
        <v>1046</v>
      </c>
      <c r="K288" s="299" t="s">
        <v>1048</v>
      </c>
    </row>
    <row r="289" spans="1:11" x14ac:dyDescent="0.2">
      <c r="A289" s="294" t="s">
        <v>220</v>
      </c>
      <c r="B289" s="287" t="s">
        <v>221</v>
      </c>
      <c r="C289" s="294" t="s">
        <v>703</v>
      </c>
      <c r="D289" s="292" t="s">
        <v>704</v>
      </c>
      <c r="E289" s="294" t="s">
        <v>986</v>
      </c>
      <c r="F289" s="287" t="s">
        <v>987</v>
      </c>
      <c r="G289" s="294">
        <v>12</v>
      </c>
      <c r="H289" s="287" t="s">
        <v>976</v>
      </c>
      <c r="I289" s="298" t="s">
        <v>1046</v>
      </c>
      <c r="K289" s="299" t="s">
        <v>1045</v>
      </c>
    </row>
    <row r="290" spans="1:11" x14ac:dyDescent="0.2">
      <c r="A290" s="294" t="s">
        <v>882</v>
      </c>
      <c r="B290" s="287" t="s">
        <v>883</v>
      </c>
      <c r="C290" s="294" t="s">
        <v>21</v>
      </c>
      <c r="D290" s="292" t="s">
        <v>22</v>
      </c>
      <c r="E290" s="294" t="s">
        <v>982</v>
      </c>
      <c r="F290" s="287" t="s">
        <v>983</v>
      </c>
      <c r="G290" s="294">
        <v>12</v>
      </c>
      <c r="H290" s="287" t="s">
        <v>976</v>
      </c>
      <c r="I290" s="298" t="s">
        <v>1046</v>
      </c>
      <c r="K290" s="299" t="s">
        <v>1045</v>
      </c>
    </row>
    <row r="291" spans="1:11" x14ac:dyDescent="0.2">
      <c r="A291" s="294" t="s">
        <v>397</v>
      </c>
      <c r="B291" s="287" t="s">
        <v>1129</v>
      </c>
      <c r="C291" s="294" t="s">
        <v>37</v>
      </c>
      <c r="D291" s="292" t="s">
        <v>38</v>
      </c>
      <c r="E291" s="294" t="s">
        <v>1020</v>
      </c>
      <c r="F291" s="287" t="s">
        <v>1021</v>
      </c>
      <c r="G291" s="294">
        <v>21</v>
      </c>
      <c r="H291" s="287" t="s">
        <v>1008</v>
      </c>
      <c r="I291" s="303" t="s">
        <v>1046</v>
      </c>
      <c r="K291" s="299" t="s">
        <v>1045</v>
      </c>
    </row>
    <row r="292" spans="1:11" x14ac:dyDescent="0.2">
      <c r="A292" s="294" t="s">
        <v>371</v>
      </c>
      <c r="B292" s="287" t="s">
        <v>372</v>
      </c>
      <c r="C292" s="294" t="s">
        <v>33</v>
      </c>
      <c r="D292" s="292" t="s">
        <v>34</v>
      </c>
      <c r="E292" s="294" t="s">
        <v>1008</v>
      </c>
      <c r="F292" s="287" t="s">
        <v>1009</v>
      </c>
      <c r="G292" s="294">
        <v>21</v>
      </c>
      <c r="H292" s="287" t="s">
        <v>1016</v>
      </c>
      <c r="I292" s="298" t="s">
        <v>1046</v>
      </c>
      <c r="K292" s="299" t="s">
        <v>1045</v>
      </c>
    </row>
    <row r="293" spans="1:11" x14ac:dyDescent="0.2">
      <c r="A293" s="294" t="s">
        <v>373</v>
      </c>
      <c r="B293" s="287" t="s">
        <v>374</v>
      </c>
      <c r="C293" s="294" t="s">
        <v>33</v>
      </c>
      <c r="D293" s="292" t="s">
        <v>34</v>
      </c>
      <c r="E293" s="294" t="s">
        <v>1008</v>
      </c>
      <c r="F293" s="287" t="s">
        <v>1009</v>
      </c>
      <c r="G293" s="294">
        <v>21</v>
      </c>
      <c r="H293" s="287" t="s">
        <v>1016</v>
      </c>
      <c r="I293" s="298" t="s">
        <v>1046</v>
      </c>
      <c r="K293" s="299" t="s">
        <v>1045</v>
      </c>
    </row>
    <row r="294" spans="1:11" x14ac:dyDescent="0.2">
      <c r="A294" s="294" t="s">
        <v>488</v>
      </c>
      <c r="B294" s="287" t="s">
        <v>1130</v>
      </c>
      <c r="C294" s="294" t="s">
        <v>33</v>
      </c>
      <c r="D294" s="292" t="s">
        <v>34</v>
      </c>
      <c r="E294" s="294" t="s">
        <v>1008</v>
      </c>
      <c r="F294" s="287" t="s">
        <v>1009</v>
      </c>
      <c r="G294" s="294">
        <v>21</v>
      </c>
      <c r="H294" s="287" t="s">
        <v>1008</v>
      </c>
      <c r="I294" s="298" t="s">
        <v>1046</v>
      </c>
      <c r="K294" s="299" t="s">
        <v>1045</v>
      </c>
    </row>
    <row r="295" spans="1:11" x14ac:dyDescent="0.2">
      <c r="A295" s="294" t="s">
        <v>884</v>
      </c>
      <c r="B295" s="287" t="s">
        <v>885</v>
      </c>
      <c r="C295" s="294" t="s">
        <v>33</v>
      </c>
      <c r="D295" s="292" t="s">
        <v>34</v>
      </c>
      <c r="E295" s="294" t="s">
        <v>1008</v>
      </c>
      <c r="F295" s="287" t="s">
        <v>1009</v>
      </c>
      <c r="G295" s="294">
        <v>21</v>
      </c>
      <c r="H295" s="287" t="s">
        <v>1008</v>
      </c>
      <c r="I295" s="298" t="s">
        <v>1046</v>
      </c>
      <c r="K295" s="299" t="s">
        <v>1045</v>
      </c>
    </row>
    <row r="296" spans="1:11" x14ac:dyDescent="0.2">
      <c r="A296" s="294" t="s">
        <v>489</v>
      </c>
      <c r="B296" s="287" t="s">
        <v>490</v>
      </c>
      <c r="C296" s="294" t="s">
        <v>33</v>
      </c>
      <c r="D296" s="292" t="s">
        <v>34</v>
      </c>
      <c r="E296" s="294" t="s">
        <v>1008</v>
      </c>
      <c r="F296" s="287" t="s">
        <v>1009</v>
      </c>
      <c r="G296" s="294">
        <v>22</v>
      </c>
      <c r="H296" s="287" t="s">
        <v>1018</v>
      </c>
      <c r="I296" s="298" t="s">
        <v>1046</v>
      </c>
      <c r="K296" s="299" t="s">
        <v>1045</v>
      </c>
    </row>
    <row r="297" spans="1:11" x14ac:dyDescent="0.2">
      <c r="A297" s="294" t="s">
        <v>886</v>
      </c>
      <c r="B297" s="287" t="s">
        <v>887</v>
      </c>
      <c r="C297" s="294" t="s">
        <v>41</v>
      </c>
      <c r="D297" s="292" t="s">
        <v>42</v>
      </c>
      <c r="E297" s="294" t="s">
        <v>1034</v>
      </c>
      <c r="F297" s="287" t="s">
        <v>1035</v>
      </c>
      <c r="G297" s="294">
        <v>164</v>
      </c>
      <c r="H297" s="287" t="s">
        <v>1036</v>
      </c>
      <c r="I297" s="298" t="s">
        <v>1046</v>
      </c>
      <c r="K297" s="299" t="s">
        <v>1045</v>
      </c>
    </row>
    <row r="298" spans="1:11" x14ac:dyDescent="0.2">
      <c r="A298" s="294" t="s">
        <v>491</v>
      </c>
      <c r="B298" s="287" t="s">
        <v>492</v>
      </c>
      <c r="C298" s="294" t="s">
        <v>33</v>
      </c>
      <c r="D298" s="292" t="s">
        <v>34</v>
      </c>
      <c r="E298" s="294" t="s">
        <v>1008</v>
      </c>
      <c r="F298" s="287" t="s">
        <v>1009</v>
      </c>
      <c r="G298" s="294">
        <v>22</v>
      </c>
      <c r="H298" s="287" t="s">
        <v>1018</v>
      </c>
      <c r="I298" s="298" t="s">
        <v>1046</v>
      </c>
      <c r="K298" s="299" t="s">
        <v>1045</v>
      </c>
    </row>
    <row r="299" spans="1:11" x14ac:dyDescent="0.2">
      <c r="A299" s="294" t="s">
        <v>493</v>
      </c>
      <c r="B299" s="287" t="s">
        <v>494</v>
      </c>
      <c r="C299" s="294" t="s">
        <v>33</v>
      </c>
      <c r="D299" s="292" t="s">
        <v>34</v>
      </c>
      <c r="E299" s="294" t="s">
        <v>1008</v>
      </c>
      <c r="F299" s="287" t="s">
        <v>1009</v>
      </c>
      <c r="G299" s="294">
        <v>22</v>
      </c>
      <c r="H299" s="287" t="s">
        <v>1018</v>
      </c>
      <c r="I299" s="298" t="s">
        <v>1046</v>
      </c>
      <c r="K299" s="299" t="s">
        <v>1045</v>
      </c>
    </row>
    <row r="300" spans="1:11" x14ac:dyDescent="0.2">
      <c r="A300" s="294" t="s">
        <v>495</v>
      </c>
      <c r="B300" s="287" t="s">
        <v>1321</v>
      </c>
      <c r="C300" s="294" t="s">
        <v>41</v>
      </c>
      <c r="D300" s="292" t="s">
        <v>42</v>
      </c>
      <c r="E300" s="294" t="s">
        <v>1028</v>
      </c>
      <c r="F300" s="287" t="s">
        <v>1029</v>
      </c>
      <c r="G300" s="294">
        <v>164</v>
      </c>
      <c r="H300" s="287" t="s">
        <v>1036</v>
      </c>
      <c r="I300" s="298" t="s">
        <v>1046</v>
      </c>
      <c r="K300" s="299" t="s">
        <v>1048</v>
      </c>
    </row>
    <row r="301" spans="1:11" x14ac:dyDescent="0.2">
      <c r="A301" s="294" t="s">
        <v>496</v>
      </c>
      <c r="B301" s="287" t="s">
        <v>1322</v>
      </c>
      <c r="C301" s="294" t="s">
        <v>41</v>
      </c>
      <c r="D301" s="292" t="s">
        <v>42</v>
      </c>
      <c r="E301" s="294" t="s">
        <v>1030</v>
      </c>
      <c r="F301" s="287" t="s">
        <v>1031</v>
      </c>
      <c r="G301" s="294">
        <v>164</v>
      </c>
      <c r="H301" s="287" t="s">
        <v>1036</v>
      </c>
      <c r="I301" s="298" t="s">
        <v>1046</v>
      </c>
      <c r="K301" s="299" t="s">
        <v>1045</v>
      </c>
    </row>
    <row r="302" spans="1:11" x14ac:dyDescent="0.2">
      <c r="A302" s="294" t="s">
        <v>888</v>
      </c>
      <c r="B302" s="287" t="s">
        <v>889</v>
      </c>
      <c r="C302" s="294" t="s">
        <v>33</v>
      </c>
      <c r="D302" s="292" t="s">
        <v>34</v>
      </c>
      <c r="E302" s="294" t="s">
        <v>1008</v>
      </c>
      <c r="F302" s="287" t="s">
        <v>1009</v>
      </c>
      <c r="G302" s="294">
        <v>22</v>
      </c>
      <c r="H302" s="287" t="s">
        <v>1018</v>
      </c>
      <c r="I302" s="298" t="s">
        <v>1046</v>
      </c>
      <c r="K302" s="299" t="s">
        <v>1045</v>
      </c>
    </row>
    <row r="303" spans="1:11" x14ac:dyDescent="0.2">
      <c r="A303" s="294" t="s">
        <v>1323</v>
      </c>
      <c r="B303" s="287" t="s">
        <v>1324</v>
      </c>
      <c r="C303" s="294" t="s">
        <v>41</v>
      </c>
      <c r="D303" s="292" t="s">
        <v>42</v>
      </c>
      <c r="E303" s="294" t="s">
        <v>1030</v>
      </c>
      <c r="F303" s="287" t="s">
        <v>1031</v>
      </c>
      <c r="G303" s="294">
        <v>164</v>
      </c>
      <c r="H303" s="287" t="s">
        <v>1036</v>
      </c>
      <c r="I303" s="298" t="s">
        <v>1046</v>
      </c>
    </row>
    <row r="304" spans="1:11" x14ac:dyDescent="0.2">
      <c r="A304" s="294" t="s">
        <v>497</v>
      </c>
      <c r="B304" s="287" t="s">
        <v>1131</v>
      </c>
      <c r="C304" s="294" t="s">
        <v>41</v>
      </c>
      <c r="D304" s="292" t="s">
        <v>42</v>
      </c>
      <c r="E304" s="294" t="s">
        <v>1032</v>
      </c>
      <c r="F304" s="287" t="s">
        <v>1033</v>
      </c>
      <c r="G304" s="294">
        <v>164</v>
      </c>
      <c r="H304" s="287" t="s">
        <v>1036</v>
      </c>
      <c r="I304" s="298" t="s">
        <v>1046</v>
      </c>
      <c r="K304" s="299" t="s">
        <v>1045</v>
      </c>
    </row>
    <row r="305" spans="1:11" x14ac:dyDescent="0.2">
      <c r="A305" s="294" t="s">
        <v>498</v>
      </c>
      <c r="B305" s="287" t="s">
        <v>1132</v>
      </c>
      <c r="C305" s="294" t="s">
        <v>41</v>
      </c>
      <c r="D305" s="292" t="s">
        <v>42</v>
      </c>
      <c r="E305" s="294" t="s">
        <v>1032</v>
      </c>
      <c r="F305" s="287" t="s">
        <v>1033</v>
      </c>
      <c r="G305" s="294">
        <v>164</v>
      </c>
      <c r="H305" s="287" t="s">
        <v>1036</v>
      </c>
      <c r="I305" s="298" t="s">
        <v>1046</v>
      </c>
      <c r="K305" s="299" t="s">
        <v>1045</v>
      </c>
    </row>
    <row r="306" spans="1:11" x14ac:dyDescent="0.2">
      <c r="A306" s="294" t="s">
        <v>890</v>
      </c>
      <c r="B306" s="287" t="s">
        <v>891</v>
      </c>
      <c r="C306" s="294" t="s">
        <v>41</v>
      </c>
      <c r="D306" s="292" t="s">
        <v>42</v>
      </c>
      <c r="E306" s="294" t="s">
        <v>1032</v>
      </c>
      <c r="F306" s="287" t="s">
        <v>1033</v>
      </c>
      <c r="G306" s="294">
        <v>164</v>
      </c>
      <c r="H306" s="287" t="s">
        <v>1036</v>
      </c>
      <c r="I306" s="298" t="s">
        <v>1046</v>
      </c>
      <c r="K306" s="299" t="s">
        <v>1045</v>
      </c>
    </row>
    <row r="307" spans="1:11" x14ac:dyDescent="0.2">
      <c r="A307" s="294" t="s">
        <v>499</v>
      </c>
      <c r="B307" s="287" t="s">
        <v>500</v>
      </c>
      <c r="C307" s="294" t="s">
        <v>41</v>
      </c>
      <c r="D307" s="292" t="s">
        <v>42</v>
      </c>
      <c r="E307" s="294" t="s">
        <v>1028</v>
      </c>
      <c r="F307" s="287" t="s">
        <v>1029</v>
      </c>
      <c r="G307" s="294">
        <v>164</v>
      </c>
      <c r="H307" s="287" t="s">
        <v>1036</v>
      </c>
      <c r="I307" s="298" t="s">
        <v>1046</v>
      </c>
      <c r="K307" s="299" t="s">
        <v>1045</v>
      </c>
    </row>
    <row r="308" spans="1:11" x14ac:dyDescent="0.2">
      <c r="A308" s="294" t="s">
        <v>501</v>
      </c>
      <c r="B308" s="287" t="s">
        <v>502</v>
      </c>
      <c r="C308" s="294" t="s">
        <v>41</v>
      </c>
      <c r="D308" s="292" t="s">
        <v>42</v>
      </c>
      <c r="E308" s="294" t="s">
        <v>1032</v>
      </c>
      <c r="F308" s="287" t="s">
        <v>1033</v>
      </c>
      <c r="G308" s="294">
        <v>164</v>
      </c>
      <c r="H308" s="287" t="s">
        <v>1036</v>
      </c>
      <c r="I308" s="298" t="s">
        <v>1046</v>
      </c>
      <c r="K308" s="299" t="s">
        <v>1045</v>
      </c>
    </row>
    <row r="309" spans="1:11" x14ac:dyDescent="0.2">
      <c r="A309" s="294" t="s">
        <v>892</v>
      </c>
      <c r="B309" s="287" t="s">
        <v>893</v>
      </c>
      <c r="C309" s="294" t="s">
        <v>29</v>
      </c>
      <c r="D309" s="292" t="s">
        <v>30</v>
      </c>
      <c r="E309" s="294" t="s">
        <v>992</v>
      </c>
      <c r="F309" s="287" t="s">
        <v>993</v>
      </c>
      <c r="G309" s="294">
        <v>17</v>
      </c>
      <c r="H309" s="287" t="s">
        <v>990</v>
      </c>
      <c r="I309" s="298" t="s">
        <v>1046</v>
      </c>
      <c r="K309" s="299" t="s">
        <v>1045</v>
      </c>
    </row>
    <row r="310" spans="1:11" x14ac:dyDescent="0.2">
      <c r="A310" s="294" t="s">
        <v>894</v>
      </c>
      <c r="B310" s="287" t="s">
        <v>895</v>
      </c>
      <c r="C310" s="294" t="s">
        <v>29</v>
      </c>
      <c r="D310" s="292" t="s">
        <v>30</v>
      </c>
      <c r="E310" s="294" t="s">
        <v>992</v>
      </c>
      <c r="F310" s="287" t="s">
        <v>993</v>
      </c>
      <c r="G310" s="294">
        <v>17</v>
      </c>
      <c r="H310" s="287" t="s">
        <v>990</v>
      </c>
      <c r="I310" s="298" t="s">
        <v>1046</v>
      </c>
      <c r="K310" s="299" t="s">
        <v>1045</v>
      </c>
    </row>
    <row r="311" spans="1:11" x14ac:dyDescent="0.2">
      <c r="A311" s="294" t="s">
        <v>896</v>
      </c>
      <c r="B311" s="287" t="s">
        <v>897</v>
      </c>
      <c r="C311" s="294" t="s">
        <v>29</v>
      </c>
      <c r="D311" s="292" t="s">
        <v>30</v>
      </c>
      <c r="E311" s="294" t="s">
        <v>992</v>
      </c>
      <c r="F311" s="287" t="s">
        <v>993</v>
      </c>
      <c r="G311" s="294">
        <v>17</v>
      </c>
      <c r="H311" s="287" t="s">
        <v>990</v>
      </c>
      <c r="I311" s="298" t="s">
        <v>1046</v>
      </c>
      <c r="K311" s="299" t="s">
        <v>1045</v>
      </c>
    </row>
    <row r="312" spans="1:11" x14ac:dyDescent="0.2">
      <c r="A312" s="294" t="s">
        <v>898</v>
      </c>
      <c r="B312" s="287" t="s">
        <v>1325</v>
      </c>
      <c r="C312" s="294" t="s">
        <v>29</v>
      </c>
      <c r="D312" s="292" t="s">
        <v>30</v>
      </c>
      <c r="E312" s="294" t="s">
        <v>992</v>
      </c>
      <c r="F312" s="287" t="s">
        <v>993</v>
      </c>
      <c r="G312" s="294">
        <v>17</v>
      </c>
      <c r="H312" s="287" t="s">
        <v>990</v>
      </c>
      <c r="I312" s="298" t="s">
        <v>1046</v>
      </c>
      <c r="K312" s="299" t="s">
        <v>1048</v>
      </c>
    </row>
    <row r="313" spans="1:11" x14ac:dyDescent="0.2">
      <c r="A313" s="294" t="s">
        <v>899</v>
      </c>
      <c r="B313" s="287" t="s">
        <v>900</v>
      </c>
      <c r="C313" s="294" t="s">
        <v>29</v>
      </c>
      <c r="D313" s="292" t="s">
        <v>30</v>
      </c>
      <c r="E313" s="294" t="s">
        <v>992</v>
      </c>
      <c r="F313" s="287" t="s">
        <v>993</v>
      </c>
      <c r="G313" s="294">
        <v>17</v>
      </c>
      <c r="H313" s="287" t="s">
        <v>990</v>
      </c>
      <c r="I313" s="298" t="s">
        <v>1046</v>
      </c>
      <c r="K313" s="299" t="s">
        <v>1048</v>
      </c>
    </row>
    <row r="314" spans="1:11" x14ac:dyDescent="0.2">
      <c r="A314" s="294" t="s">
        <v>901</v>
      </c>
      <c r="B314" s="287" t="s">
        <v>266</v>
      </c>
      <c r="C314" s="294" t="s">
        <v>29</v>
      </c>
      <c r="D314" s="292" t="s">
        <v>30</v>
      </c>
      <c r="E314" s="294" t="s">
        <v>992</v>
      </c>
      <c r="F314" s="287" t="s">
        <v>993</v>
      </c>
      <c r="G314" s="294">
        <v>19</v>
      </c>
      <c r="H314" s="287" t="s">
        <v>992</v>
      </c>
      <c r="I314" s="298" t="s">
        <v>1046</v>
      </c>
      <c r="K314" s="299" t="s">
        <v>1048</v>
      </c>
    </row>
    <row r="315" spans="1:11" x14ac:dyDescent="0.2">
      <c r="A315" s="294" t="s">
        <v>902</v>
      </c>
      <c r="B315" s="287" t="s">
        <v>267</v>
      </c>
      <c r="C315" s="294" t="s">
        <v>29</v>
      </c>
      <c r="D315" s="292" t="s">
        <v>30</v>
      </c>
      <c r="E315" s="294" t="s">
        <v>992</v>
      </c>
      <c r="F315" s="287" t="s">
        <v>993</v>
      </c>
      <c r="G315" s="294">
        <v>20</v>
      </c>
      <c r="H315" s="287" t="s">
        <v>1000</v>
      </c>
      <c r="I315" s="298" t="s">
        <v>1046</v>
      </c>
      <c r="K315" s="299" t="s">
        <v>1045</v>
      </c>
    </row>
    <row r="316" spans="1:11" x14ac:dyDescent="0.2">
      <c r="A316" s="294" t="s">
        <v>903</v>
      </c>
      <c r="B316" s="287" t="s">
        <v>268</v>
      </c>
      <c r="C316" s="294" t="s">
        <v>29</v>
      </c>
      <c r="D316" s="292" t="s">
        <v>30</v>
      </c>
      <c r="E316" s="294" t="s">
        <v>992</v>
      </c>
      <c r="F316" s="287" t="s">
        <v>993</v>
      </c>
      <c r="G316" s="294">
        <v>20</v>
      </c>
      <c r="H316" s="287" t="s">
        <v>1000</v>
      </c>
      <c r="I316" s="298" t="s">
        <v>1046</v>
      </c>
      <c r="K316" s="299" t="s">
        <v>1045</v>
      </c>
    </row>
    <row r="317" spans="1:11" x14ac:dyDescent="0.2">
      <c r="A317" s="294" t="s">
        <v>904</v>
      </c>
      <c r="B317" s="287" t="s">
        <v>905</v>
      </c>
      <c r="C317" s="294" t="s">
        <v>29</v>
      </c>
      <c r="D317" s="292" t="s">
        <v>30</v>
      </c>
      <c r="E317" s="294" t="s">
        <v>992</v>
      </c>
      <c r="F317" s="287" t="s">
        <v>993</v>
      </c>
      <c r="G317" s="294">
        <v>20</v>
      </c>
      <c r="H317" s="287" t="s">
        <v>1000</v>
      </c>
      <c r="I317" s="298" t="s">
        <v>1046</v>
      </c>
      <c r="K317" s="299" t="s">
        <v>1045</v>
      </c>
    </row>
    <row r="318" spans="1:11" x14ac:dyDescent="0.2">
      <c r="A318" s="294" t="s">
        <v>906</v>
      </c>
      <c r="B318" s="287" t="s">
        <v>271</v>
      </c>
      <c r="C318" s="294" t="s">
        <v>29</v>
      </c>
      <c r="D318" s="292" t="s">
        <v>30</v>
      </c>
      <c r="E318" s="294" t="s">
        <v>992</v>
      </c>
      <c r="F318" s="287" t="s">
        <v>993</v>
      </c>
      <c r="G318" s="294">
        <v>20</v>
      </c>
      <c r="H318" s="287" t="s">
        <v>1000</v>
      </c>
      <c r="I318" s="298" t="s">
        <v>1046</v>
      </c>
      <c r="K318" s="299" t="s">
        <v>1045</v>
      </c>
    </row>
    <row r="319" spans="1:11" x14ac:dyDescent="0.2">
      <c r="A319" s="294" t="s">
        <v>1326</v>
      </c>
      <c r="B319" s="287" t="s">
        <v>1327</v>
      </c>
      <c r="C319" s="294" t="s">
        <v>29</v>
      </c>
      <c r="D319" s="292" t="s">
        <v>30</v>
      </c>
      <c r="E319" s="294" t="s">
        <v>992</v>
      </c>
      <c r="F319" s="287" t="s">
        <v>993</v>
      </c>
      <c r="G319" s="294">
        <v>17</v>
      </c>
      <c r="H319" s="287" t="s">
        <v>990</v>
      </c>
      <c r="I319" s="298" t="s">
        <v>1046</v>
      </c>
    </row>
    <row r="320" spans="1:11" x14ac:dyDescent="0.2">
      <c r="A320" s="294" t="s">
        <v>398</v>
      </c>
      <c r="B320" s="287" t="s">
        <v>399</v>
      </c>
      <c r="C320" s="294" t="s">
        <v>39</v>
      </c>
      <c r="D320" s="292" t="s">
        <v>40</v>
      </c>
      <c r="E320" s="294" t="s">
        <v>1022</v>
      </c>
      <c r="F320" s="287" t="s">
        <v>1023</v>
      </c>
      <c r="G320" s="294">
        <v>21</v>
      </c>
      <c r="H320" s="287" t="s">
        <v>1008</v>
      </c>
      <c r="I320" s="298" t="s">
        <v>1046</v>
      </c>
      <c r="K320" s="299" t="s">
        <v>1045</v>
      </c>
    </row>
    <row r="321" spans="1:11" x14ac:dyDescent="0.2">
      <c r="A321" s="294" t="s">
        <v>400</v>
      </c>
      <c r="B321" s="287" t="s">
        <v>401</v>
      </c>
      <c r="C321" s="294" t="s">
        <v>39</v>
      </c>
      <c r="D321" s="292" t="s">
        <v>40</v>
      </c>
      <c r="E321" s="294" t="s">
        <v>1022</v>
      </c>
      <c r="F321" s="287" t="s">
        <v>1023</v>
      </c>
      <c r="G321" s="294">
        <v>21</v>
      </c>
      <c r="H321" s="287" t="s">
        <v>1008</v>
      </c>
      <c r="I321" s="298" t="s">
        <v>1046</v>
      </c>
      <c r="K321" s="299" t="s">
        <v>1045</v>
      </c>
    </row>
    <row r="322" spans="1:11" x14ac:dyDescent="0.2">
      <c r="A322" s="294" t="s">
        <v>402</v>
      </c>
      <c r="B322" s="287" t="s">
        <v>403</v>
      </c>
      <c r="C322" s="294" t="s">
        <v>39</v>
      </c>
      <c r="D322" s="292" t="s">
        <v>40</v>
      </c>
      <c r="E322" s="294" t="s">
        <v>1022</v>
      </c>
      <c r="F322" s="287" t="s">
        <v>1023</v>
      </c>
      <c r="G322" s="294">
        <v>25</v>
      </c>
      <c r="H322" s="287" t="s">
        <v>1028</v>
      </c>
      <c r="I322" s="298" t="s">
        <v>1046</v>
      </c>
      <c r="K322" s="299" t="s">
        <v>1045</v>
      </c>
    </row>
    <row r="323" spans="1:11" x14ac:dyDescent="0.2">
      <c r="A323" s="294" t="s">
        <v>404</v>
      </c>
      <c r="B323" s="287" t="s">
        <v>405</v>
      </c>
      <c r="C323" s="294" t="s">
        <v>39</v>
      </c>
      <c r="D323" s="292" t="s">
        <v>40</v>
      </c>
      <c r="E323" s="294" t="s">
        <v>1022</v>
      </c>
      <c r="F323" s="287" t="s">
        <v>1023</v>
      </c>
      <c r="G323" s="294">
        <v>25</v>
      </c>
      <c r="H323" s="287" t="s">
        <v>1030</v>
      </c>
      <c r="I323" s="298" t="s">
        <v>1046</v>
      </c>
      <c r="K323" s="299" t="s">
        <v>1045</v>
      </c>
    </row>
    <row r="324" spans="1:11" x14ac:dyDescent="0.2">
      <c r="A324" s="294" t="s">
        <v>406</v>
      </c>
      <c r="B324" s="287" t="s">
        <v>407</v>
      </c>
      <c r="C324" s="294" t="s">
        <v>39</v>
      </c>
      <c r="D324" s="292" t="s">
        <v>40</v>
      </c>
      <c r="E324" s="294" t="s">
        <v>1022</v>
      </c>
      <c r="F324" s="287" t="s">
        <v>1023</v>
      </c>
      <c r="G324" s="294">
        <v>21</v>
      </c>
      <c r="H324" s="287" t="s">
        <v>1008</v>
      </c>
      <c r="I324" s="298" t="s">
        <v>1046</v>
      </c>
      <c r="K324" s="299" t="s">
        <v>1048</v>
      </c>
    </row>
    <row r="325" spans="1:11" x14ac:dyDescent="0.2">
      <c r="A325" s="294" t="s">
        <v>408</v>
      </c>
      <c r="B325" s="287" t="s">
        <v>409</v>
      </c>
      <c r="C325" s="294" t="s">
        <v>39</v>
      </c>
      <c r="D325" s="292" t="s">
        <v>40</v>
      </c>
      <c r="E325" s="294" t="s">
        <v>1022</v>
      </c>
      <c r="F325" s="287" t="s">
        <v>1023</v>
      </c>
      <c r="G325" s="294">
        <v>25</v>
      </c>
      <c r="H325" s="287" t="s">
        <v>1032</v>
      </c>
      <c r="I325" s="298" t="s">
        <v>1046</v>
      </c>
      <c r="K325" s="299" t="s">
        <v>1045</v>
      </c>
    </row>
    <row r="326" spans="1:11" x14ac:dyDescent="0.2">
      <c r="A326" s="294" t="s">
        <v>410</v>
      </c>
      <c r="B326" s="287" t="s">
        <v>411</v>
      </c>
      <c r="C326" s="294" t="s">
        <v>39</v>
      </c>
      <c r="D326" s="292" t="s">
        <v>40</v>
      </c>
      <c r="E326" s="294" t="s">
        <v>1022</v>
      </c>
      <c r="F326" s="287" t="s">
        <v>1023</v>
      </c>
      <c r="G326" s="294">
        <v>25</v>
      </c>
      <c r="H326" s="287" t="s">
        <v>1032</v>
      </c>
      <c r="I326" s="298" t="s">
        <v>1046</v>
      </c>
      <c r="K326" s="299" t="s">
        <v>1045</v>
      </c>
    </row>
    <row r="327" spans="1:11" x14ac:dyDescent="0.2">
      <c r="A327" s="294" t="s">
        <v>412</v>
      </c>
      <c r="B327" s="287" t="s">
        <v>413</v>
      </c>
      <c r="C327" s="294" t="s">
        <v>39</v>
      </c>
      <c r="D327" s="292" t="s">
        <v>40</v>
      </c>
      <c r="E327" s="294" t="s">
        <v>1022</v>
      </c>
      <c r="F327" s="287" t="s">
        <v>1023</v>
      </c>
      <c r="G327" s="294">
        <v>25</v>
      </c>
      <c r="H327" s="287" t="s">
        <v>1032</v>
      </c>
      <c r="I327" s="298" t="s">
        <v>1046</v>
      </c>
      <c r="K327" s="299" t="s">
        <v>1048</v>
      </c>
    </row>
    <row r="328" spans="1:11" x14ac:dyDescent="0.2">
      <c r="A328" s="294" t="s">
        <v>414</v>
      </c>
      <c r="B328" s="287" t="s">
        <v>415</v>
      </c>
      <c r="C328" s="294" t="s">
        <v>39</v>
      </c>
      <c r="D328" s="292" t="s">
        <v>40</v>
      </c>
      <c r="E328" s="294" t="s">
        <v>1022</v>
      </c>
      <c r="F328" s="287" t="s">
        <v>1023</v>
      </c>
      <c r="G328" s="294">
        <v>25</v>
      </c>
      <c r="H328" s="287" t="s">
        <v>1028</v>
      </c>
      <c r="I328" s="298" t="s">
        <v>1046</v>
      </c>
      <c r="K328" s="299" t="s">
        <v>1045</v>
      </c>
    </row>
    <row r="329" spans="1:11" x14ac:dyDescent="0.2">
      <c r="A329" s="294" t="s">
        <v>416</v>
      </c>
      <c r="B329" s="287" t="s">
        <v>417</v>
      </c>
      <c r="C329" s="294" t="s">
        <v>39</v>
      </c>
      <c r="D329" s="292" t="s">
        <v>40</v>
      </c>
      <c r="E329" s="294" t="s">
        <v>1024</v>
      </c>
      <c r="F329" s="287" t="s">
        <v>1025</v>
      </c>
      <c r="G329" s="294">
        <v>24</v>
      </c>
      <c r="H329" s="287" t="s">
        <v>1022</v>
      </c>
      <c r="I329" s="298" t="s">
        <v>1046</v>
      </c>
      <c r="K329" s="299" t="s">
        <v>1045</v>
      </c>
    </row>
    <row r="330" spans="1:11" x14ac:dyDescent="0.2">
      <c r="A330" s="294" t="s">
        <v>418</v>
      </c>
      <c r="B330" s="287" t="s">
        <v>419</v>
      </c>
      <c r="C330" s="294" t="s">
        <v>39</v>
      </c>
      <c r="D330" s="292" t="s">
        <v>40</v>
      </c>
      <c r="E330" s="294" t="s">
        <v>1024</v>
      </c>
      <c r="F330" s="287" t="s">
        <v>1025</v>
      </c>
      <c r="G330" s="294">
        <v>24</v>
      </c>
      <c r="H330" s="287" t="s">
        <v>1022</v>
      </c>
      <c r="I330" s="298" t="s">
        <v>1046</v>
      </c>
      <c r="K330" s="299" t="s">
        <v>1045</v>
      </c>
    </row>
    <row r="331" spans="1:11" x14ac:dyDescent="0.2">
      <c r="A331" s="294" t="s">
        <v>420</v>
      </c>
      <c r="B331" s="287" t="s">
        <v>421</v>
      </c>
      <c r="C331" s="294" t="s">
        <v>39</v>
      </c>
      <c r="D331" s="292" t="s">
        <v>40</v>
      </c>
      <c r="E331" s="294" t="s">
        <v>1024</v>
      </c>
      <c r="F331" s="287" t="s">
        <v>1025</v>
      </c>
      <c r="G331" s="294">
        <v>24</v>
      </c>
      <c r="H331" s="287" t="s">
        <v>1022</v>
      </c>
      <c r="I331" s="298" t="s">
        <v>1046</v>
      </c>
      <c r="K331" s="299" t="s">
        <v>1045</v>
      </c>
    </row>
    <row r="332" spans="1:11" x14ac:dyDescent="0.2">
      <c r="A332" s="294" t="s">
        <v>422</v>
      </c>
      <c r="B332" s="287" t="s">
        <v>423</v>
      </c>
      <c r="C332" s="294" t="s">
        <v>39</v>
      </c>
      <c r="D332" s="292" t="s">
        <v>40</v>
      </c>
      <c r="E332" s="294" t="s">
        <v>1024</v>
      </c>
      <c r="F332" s="287" t="s">
        <v>1025</v>
      </c>
      <c r="G332" s="294">
        <v>24</v>
      </c>
      <c r="H332" s="287" t="s">
        <v>1022</v>
      </c>
      <c r="I332" s="298" t="s">
        <v>1046</v>
      </c>
      <c r="K332" s="299" t="s">
        <v>1045</v>
      </c>
    </row>
    <row r="333" spans="1:11" x14ac:dyDescent="0.2">
      <c r="A333" s="294" t="s">
        <v>424</v>
      </c>
      <c r="B333" s="287" t="s">
        <v>425</v>
      </c>
      <c r="C333" s="294" t="s">
        <v>39</v>
      </c>
      <c r="D333" s="292" t="s">
        <v>40</v>
      </c>
      <c r="E333" s="294" t="s">
        <v>1024</v>
      </c>
      <c r="F333" s="287" t="s">
        <v>1025</v>
      </c>
      <c r="G333" s="294">
        <v>24</v>
      </c>
      <c r="H333" s="287" t="s">
        <v>1022</v>
      </c>
      <c r="I333" s="298" t="s">
        <v>1046</v>
      </c>
      <c r="K333" s="299" t="s">
        <v>1045</v>
      </c>
    </row>
    <row r="334" spans="1:11" x14ac:dyDescent="0.2">
      <c r="A334" s="294" t="s">
        <v>426</v>
      </c>
      <c r="B334" s="287" t="s">
        <v>427</v>
      </c>
      <c r="C334" s="294" t="s">
        <v>39</v>
      </c>
      <c r="D334" s="292" t="s">
        <v>40</v>
      </c>
      <c r="E334" s="294" t="s">
        <v>1024</v>
      </c>
      <c r="F334" s="287" t="s">
        <v>1025</v>
      </c>
      <c r="G334" s="294">
        <v>24</v>
      </c>
      <c r="H334" s="287" t="s">
        <v>1022</v>
      </c>
      <c r="I334" s="298" t="s">
        <v>1046</v>
      </c>
      <c r="K334" s="299" t="s">
        <v>1045</v>
      </c>
    </row>
    <row r="335" spans="1:11" x14ac:dyDescent="0.2">
      <c r="A335" s="294" t="s">
        <v>428</v>
      </c>
      <c r="B335" s="287" t="s">
        <v>429</v>
      </c>
      <c r="C335" s="294" t="s">
        <v>39</v>
      </c>
      <c r="D335" s="292" t="s">
        <v>40</v>
      </c>
      <c r="E335" s="294" t="s">
        <v>1024</v>
      </c>
      <c r="F335" s="287" t="s">
        <v>1025</v>
      </c>
      <c r="G335" s="294">
        <v>24</v>
      </c>
      <c r="H335" s="287" t="s">
        <v>1022</v>
      </c>
      <c r="I335" s="298" t="s">
        <v>1046</v>
      </c>
      <c r="K335" s="299" t="s">
        <v>1045</v>
      </c>
    </row>
    <row r="336" spans="1:11" x14ac:dyDescent="0.2">
      <c r="A336" s="294" t="s">
        <v>430</v>
      </c>
      <c r="B336" s="287" t="s">
        <v>431</v>
      </c>
      <c r="C336" s="294" t="s">
        <v>39</v>
      </c>
      <c r="D336" s="292" t="s">
        <v>40</v>
      </c>
      <c r="E336" s="294" t="s">
        <v>1024</v>
      </c>
      <c r="F336" s="287" t="s">
        <v>1025</v>
      </c>
      <c r="G336" s="294">
        <v>24</v>
      </c>
      <c r="H336" s="287" t="s">
        <v>1022</v>
      </c>
      <c r="I336" s="298" t="s">
        <v>1046</v>
      </c>
      <c r="K336" s="299" t="s">
        <v>1045</v>
      </c>
    </row>
    <row r="337" spans="1:11" x14ac:dyDescent="0.2">
      <c r="A337" s="294" t="s">
        <v>907</v>
      </c>
      <c r="B337" s="287" t="s">
        <v>908</v>
      </c>
      <c r="C337" s="294" t="s">
        <v>39</v>
      </c>
      <c r="D337" s="292" t="s">
        <v>40</v>
      </c>
      <c r="E337" s="294" t="s">
        <v>1024</v>
      </c>
      <c r="F337" s="287" t="s">
        <v>1025</v>
      </c>
      <c r="G337" s="294">
        <v>24</v>
      </c>
      <c r="H337" s="287" t="s">
        <v>1024</v>
      </c>
      <c r="I337" s="298" t="s">
        <v>1046</v>
      </c>
      <c r="K337" s="299" t="s">
        <v>1045</v>
      </c>
    </row>
    <row r="338" spans="1:11" x14ac:dyDescent="0.2">
      <c r="A338" s="294" t="s">
        <v>432</v>
      </c>
      <c r="B338" s="287" t="s">
        <v>433</v>
      </c>
      <c r="C338" s="294" t="s">
        <v>39</v>
      </c>
      <c r="D338" s="292" t="s">
        <v>40</v>
      </c>
      <c r="E338" s="294" t="s">
        <v>1024</v>
      </c>
      <c r="F338" s="287" t="s">
        <v>1025</v>
      </c>
      <c r="G338" s="294">
        <v>24</v>
      </c>
      <c r="H338" s="287" t="s">
        <v>1024</v>
      </c>
      <c r="I338" s="298" t="s">
        <v>1046</v>
      </c>
      <c r="K338" s="299" t="s">
        <v>1045</v>
      </c>
    </row>
    <row r="339" spans="1:11" x14ac:dyDescent="0.2">
      <c r="A339" s="294" t="s">
        <v>909</v>
      </c>
      <c r="B339" s="287" t="s">
        <v>910</v>
      </c>
      <c r="C339" s="294" t="s">
        <v>39</v>
      </c>
      <c r="D339" s="292" t="s">
        <v>40</v>
      </c>
      <c r="E339" s="294" t="s">
        <v>1024</v>
      </c>
      <c r="F339" s="287" t="s">
        <v>1025</v>
      </c>
      <c r="G339" s="294">
        <v>24</v>
      </c>
      <c r="H339" s="287" t="s">
        <v>1024</v>
      </c>
      <c r="I339" s="298" t="s">
        <v>1046</v>
      </c>
      <c r="K339" s="299" t="s">
        <v>1045</v>
      </c>
    </row>
    <row r="340" spans="1:11" x14ac:dyDescent="0.2">
      <c r="A340" s="294" t="s">
        <v>911</v>
      </c>
      <c r="B340" s="287" t="s">
        <v>912</v>
      </c>
      <c r="C340" s="294" t="s">
        <v>39</v>
      </c>
      <c r="D340" s="292" t="s">
        <v>40</v>
      </c>
      <c r="E340" s="294" t="s">
        <v>1024</v>
      </c>
      <c r="F340" s="287" t="s">
        <v>1025</v>
      </c>
      <c r="G340" s="294">
        <v>24</v>
      </c>
      <c r="H340" s="287" t="s">
        <v>1024</v>
      </c>
      <c r="I340" s="298" t="s">
        <v>1046</v>
      </c>
      <c r="K340" s="299" t="s">
        <v>1045</v>
      </c>
    </row>
    <row r="341" spans="1:11" x14ac:dyDescent="0.2">
      <c r="A341" s="294" t="s">
        <v>913</v>
      </c>
      <c r="B341" s="287" t="s">
        <v>914</v>
      </c>
      <c r="C341" s="294" t="s">
        <v>39</v>
      </c>
      <c r="D341" s="292" t="s">
        <v>40</v>
      </c>
      <c r="E341" s="294" t="s">
        <v>1024</v>
      </c>
      <c r="F341" s="287" t="s">
        <v>1025</v>
      </c>
      <c r="G341" s="294">
        <v>24</v>
      </c>
      <c r="H341" s="287" t="s">
        <v>1024</v>
      </c>
      <c r="I341" s="298" t="s">
        <v>1046</v>
      </c>
      <c r="K341" s="299" t="s">
        <v>1045</v>
      </c>
    </row>
    <row r="342" spans="1:11" x14ac:dyDescent="0.2">
      <c r="A342" s="294" t="s">
        <v>434</v>
      </c>
      <c r="B342" s="287" t="s">
        <v>435</v>
      </c>
      <c r="C342" s="294" t="s">
        <v>39</v>
      </c>
      <c r="D342" s="292" t="s">
        <v>40</v>
      </c>
      <c r="E342" s="294" t="s">
        <v>1024</v>
      </c>
      <c r="F342" s="287" t="s">
        <v>1025</v>
      </c>
      <c r="G342" s="294">
        <v>24</v>
      </c>
      <c r="H342" s="287" t="s">
        <v>1024</v>
      </c>
      <c r="I342" s="298" t="s">
        <v>1046</v>
      </c>
      <c r="K342" s="299" t="s">
        <v>1045</v>
      </c>
    </row>
    <row r="343" spans="1:11" x14ac:dyDescent="0.2">
      <c r="A343" s="294" t="s">
        <v>436</v>
      </c>
      <c r="B343" s="287" t="s">
        <v>437</v>
      </c>
      <c r="C343" s="294" t="s">
        <v>39</v>
      </c>
      <c r="D343" s="292" t="s">
        <v>40</v>
      </c>
      <c r="E343" s="294" t="s">
        <v>1026</v>
      </c>
      <c r="F343" s="287" t="s">
        <v>1027</v>
      </c>
      <c r="G343" s="294">
        <v>24</v>
      </c>
      <c r="H343" s="287" t="s">
        <v>1022</v>
      </c>
      <c r="I343" s="298" t="s">
        <v>1046</v>
      </c>
      <c r="K343" s="299" t="s">
        <v>1045</v>
      </c>
    </row>
    <row r="344" spans="1:11" x14ac:dyDescent="0.2">
      <c r="A344" s="294" t="s">
        <v>438</v>
      </c>
      <c r="B344" s="287" t="s">
        <v>439</v>
      </c>
      <c r="C344" s="294" t="s">
        <v>39</v>
      </c>
      <c r="D344" s="292" t="s">
        <v>40</v>
      </c>
      <c r="E344" s="294" t="s">
        <v>1026</v>
      </c>
      <c r="F344" s="287" t="s">
        <v>1027</v>
      </c>
      <c r="G344" s="294">
        <v>24</v>
      </c>
      <c r="H344" s="287" t="s">
        <v>1022</v>
      </c>
      <c r="I344" s="298" t="s">
        <v>1046</v>
      </c>
      <c r="K344" s="299" t="s">
        <v>1045</v>
      </c>
    </row>
    <row r="345" spans="1:11" x14ac:dyDescent="0.2">
      <c r="A345" s="294" t="s">
        <v>440</v>
      </c>
      <c r="B345" s="287" t="s">
        <v>441</v>
      </c>
      <c r="C345" s="294" t="s">
        <v>39</v>
      </c>
      <c r="D345" s="292" t="s">
        <v>40</v>
      </c>
      <c r="E345" s="294" t="s">
        <v>1022</v>
      </c>
      <c r="F345" s="287" t="s">
        <v>1023</v>
      </c>
      <c r="G345" s="294">
        <v>25</v>
      </c>
      <c r="H345" s="287" t="s">
        <v>1032</v>
      </c>
      <c r="I345" s="298" t="s">
        <v>1046</v>
      </c>
      <c r="K345" s="299" t="s">
        <v>1045</v>
      </c>
    </row>
    <row r="346" spans="1:11" x14ac:dyDescent="0.2">
      <c r="A346" s="294" t="s">
        <v>442</v>
      </c>
      <c r="B346" s="287" t="s">
        <v>443</v>
      </c>
      <c r="C346" s="294" t="s">
        <v>39</v>
      </c>
      <c r="D346" s="292" t="s">
        <v>40</v>
      </c>
      <c r="E346" s="294" t="s">
        <v>1022</v>
      </c>
      <c r="F346" s="287" t="s">
        <v>1023</v>
      </c>
      <c r="G346" s="294">
        <v>19</v>
      </c>
      <c r="H346" s="287" t="s">
        <v>992</v>
      </c>
      <c r="I346" s="298" t="s">
        <v>1046</v>
      </c>
      <c r="K346" s="299" t="s">
        <v>1048</v>
      </c>
    </row>
    <row r="347" spans="1:11" x14ac:dyDescent="0.2">
      <c r="A347" s="294" t="s">
        <v>444</v>
      </c>
      <c r="B347" s="287" t="s">
        <v>445</v>
      </c>
      <c r="C347" s="294" t="s">
        <v>39</v>
      </c>
      <c r="D347" s="292" t="s">
        <v>40</v>
      </c>
      <c r="E347" s="294" t="s">
        <v>1022</v>
      </c>
      <c r="F347" s="287" t="s">
        <v>1023</v>
      </c>
      <c r="G347" s="294">
        <v>19</v>
      </c>
      <c r="H347" s="287" t="s">
        <v>992</v>
      </c>
      <c r="I347" s="298" t="s">
        <v>1046</v>
      </c>
      <c r="K347" s="299" t="s">
        <v>1048</v>
      </c>
    </row>
    <row r="348" spans="1:11" x14ac:dyDescent="0.2">
      <c r="A348" s="294" t="s">
        <v>446</v>
      </c>
      <c r="B348" s="287" t="s">
        <v>447</v>
      </c>
      <c r="C348" s="294" t="s">
        <v>39</v>
      </c>
      <c r="D348" s="292" t="s">
        <v>40</v>
      </c>
      <c r="E348" s="294" t="s">
        <v>1022</v>
      </c>
      <c r="F348" s="287" t="s">
        <v>1023</v>
      </c>
      <c r="G348" s="294">
        <v>19</v>
      </c>
      <c r="H348" s="287" t="s">
        <v>992</v>
      </c>
      <c r="I348" s="298" t="s">
        <v>1046</v>
      </c>
      <c r="K348" s="299" t="s">
        <v>1048</v>
      </c>
    </row>
    <row r="349" spans="1:11" x14ac:dyDescent="0.2">
      <c r="A349" s="294" t="s">
        <v>448</v>
      </c>
      <c r="B349" s="287" t="s">
        <v>449</v>
      </c>
      <c r="C349" s="294" t="s">
        <v>39</v>
      </c>
      <c r="D349" s="292" t="s">
        <v>40</v>
      </c>
      <c r="E349" s="294" t="s">
        <v>1022</v>
      </c>
      <c r="F349" s="287" t="s">
        <v>1023</v>
      </c>
      <c r="G349" s="294">
        <v>19</v>
      </c>
      <c r="H349" s="287" t="s">
        <v>992</v>
      </c>
      <c r="I349" s="298" t="s">
        <v>1046</v>
      </c>
      <c r="K349" s="299" t="s">
        <v>1048</v>
      </c>
    </row>
    <row r="350" spans="1:11" x14ac:dyDescent="0.2">
      <c r="A350" s="294" t="s">
        <v>450</v>
      </c>
      <c r="B350" s="287" t="s">
        <v>451</v>
      </c>
      <c r="C350" s="294" t="s">
        <v>39</v>
      </c>
      <c r="D350" s="292" t="s">
        <v>40</v>
      </c>
      <c r="E350" s="294" t="s">
        <v>1022</v>
      </c>
      <c r="F350" s="287" t="s">
        <v>1023</v>
      </c>
      <c r="G350" s="294">
        <v>19</v>
      </c>
      <c r="H350" s="287" t="s">
        <v>992</v>
      </c>
      <c r="I350" s="298" t="s">
        <v>1046</v>
      </c>
      <c r="K350" s="299" t="s">
        <v>1048</v>
      </c>
    </row>
    <row r="351" spans="1:11" x14ac:dyDescent="0.2">
      <c r="A351" s="294" t="s">
        <v>452</v>
      </c>
      <c r="B351" s="287" t="s">
        <v>453</v>
      </c>
      <c r="C351" s="294" t="s">
        <v>39</v>
      </c>
      <c r="D351" s="292" t="s">
        <v>40</v>
      </c>
      <c r="E351" s="294" t="s">
        <v>1022</v>
      </c>
      <c r="F351" s="287" t="s">
        <v>1023</v>
      </c>
      <c r="G351" s="294">
        <v>19</v>
      </c>
      <c r="H351" s="287" t="s">
        <v>992</v>
      </c>
      <c r="I351" s="298" t="s">
        <v>1046</v>
      </c>
      <c r="K351" s="299" t="s">
        <v>1048</v>
      </c>
    </row>
    <row r="352" spans="1:11" x14ac:dyDescent="0.2">
      <c r="A352" s="294" t="s">
        <v>454</v>
      </c>
      <c r="B352" s="287" t="s">
        <v>455</v>
      </c>
      <c r="C352" s="294" t="s">
        <v>39</v>
      </c>
      <c r="D352" s="292" t="s">
        <v>40</v>
      </c>
      <c r="E352" s="294" t="s">
        <v>1022</v>
      </c>
      <c r="F352" s="287" t="s">
        <v>1023</v>
      </c>
      <c r="G352" s="294">
        <v>19</v>
      </c>
      <c r="H352" s="287" t="s">
        <v>992</v>
      </c>
      <c r="I352" s="298" t="s">
        <v>1046</v>
      </c>
      <c r="K352" s="299" t="s">
        <v>1048</v>
      </c>
    </row>
    <row r="353" spans="1:11" x14ac:dyDescent="0.2">
      <c r="A353" s="294" t="s">
        <v>456</v>
      </c>
      <c r="B353" s="287" t="s">
        <v>457</v>
      </c>
      <c r="C353" s="294" t="s">
        <v>39</v>
      </c>
      <c r="D353" s="292" t="s">
        <v>40</v>
      </c>
      <c r="E353" s="294" t="s">
        <v>1022</v>
      </c>
      <c r="F353" s="287" t="s">
        <v>1023</v>
      </c>
      <c r="G353" s="294">
        <v>19</v>
      </c>
      <c r="H353" s="287" t="s">
        <v>992</v>
      </c>
      <c r="I353" s="298" t="s">
        <v>1046</v>
      </c>
      <c r="K353" s="299" t="s">
        <v>1048</v>
      </c>
    </row>
    <row r="354" spans="1:11" x14ac:dyDescent="0.2">
      <c r="A354" s="294" t="s">
        <v>458</v>
      </c>
      <c r="B354" s="287" t="s">
        <v>459</v>
      </c>
      <c r="C354" s="294" t="s">
        <v>39</v>
      </c>
      <c r="D354" s="292" t="s">
        <v>40</v>
      </c>
      <c r="E354" s="294" t="s">
        <v>1022</v>
      </c>
      <c r="F354" s="287" t="s">
        <v>1023</v>
      </c>
      <c r="G354" s="294">
        <v>19</v>
      </c>
      <c r="H354" s="287" t="s">
        <v>992</v>
      </c>
      <c r="I354" s="298" t="s">
        <v>1046</v>
      </c>
      <c r="K354" s="299" t="s">
        <v>1048</v>
      </c>
    </row>
    <row r="355" spans="1:11" x14ac:dyDescent="0.2">
      <c r="A355" s="294" t="s">
        <v>460</v>
      </c>
      <c r="B355" s="287" t="s">
        <v>461</v>
      </c>
      <c r="C355" s="294" t="s">
        <v>39</v>
      </c>
      <c r="D355" s="292" t="s">
        <v>40</v>
      </c>
      <c r="E355" s="294" t="s">
        <v>1024</v>
      </c>
      <c r="F355" s="287" t="s">
        <v>1025</v>
      </c>
      <c r="G355" s="294">
        <v>24</v>
      </c>
      <c r="H355" s="287" t="s">
        <v>1024</v>
      </c>
      <c r="I355" s="298" t="s">
        <v>1046</v>
      </c>
      <c r="K355" s="299" t="s">
        <v>1045</v>
      </c>
    </row>
    <row r="356" spans="1:11" x14ac:dyDescent="0.2">
      <c r="A356" s="294" t="s">
        <v>462</v>
      </c>
      <c r="B356" s="287" t="s">
        <v>463</v>
      </c>
      <c r="C356" s="294" t="s">
        <v>39</v>
      </c>
      <c r="D356" s="292" t="s">
        <v>40</v>
      </c>
      <c r="E356" s="294" t="s">
        <v>1024</v>
      </c>
      <c r="F356" s="287" t="s">
        <v>1025</v>
      </c>
      <c r="G356" s="294">
        <v>24</v>
      </c>
      <c r="H356" s="287" t="s">
        <v>1024</v>
      </c>
      <c r="I356" s="298" t="s">
        <v>1046</v>
      </c>
      <c r="K356" s="299" t="s">
        <v>1045</v>
      </c>
    </row>
    <row r="357" spans="1:11" x14ac:dyDescent="0.2">
      <c r="A357" s="294" t="s">
        <v>464</v>
      </c>
      <c r="B357" s="287" t="s">
        <v>465</v>
      </c>
      <c r="C357" s="294" t="s">
        <v>39</v>
      </c>
      <c r="D357" s="292" t="s">
        <v>40</v>
      </c>
      <c r="E357" s="294" t="s">
        <v>1024</v>
      </c>
      <c r="F357" s="287" t="s">
        <v>1025</v>
      </c>
      <c r="G357" s="294">
        <v>24</v>
      </c>
      <c r="H357" s="287" t="s">
        <v>1024</v>
      </c>
      <c r="I357" s="298" t="s">
        <v>1046</v>
      </c>
      <c r="K357" s="299" t="s">
        <v>1048</v>
      </c>
    </row>
    <row r="358" spans="1:11" x14ac:dyDescent="0.2">
      <c r="A358" s="294" t="s">
        <v>466</v>
      </c>
      <c r="B358" s="287" t="s">
        <v>467</v>
      </c>
      <c r="C358" s="294" t="s">
        <v>39</v>
      </c>
      <c r="D358" s="292" t="s">
        <v>40</v>
      </c>
      <c r="E358" s="294" t="s">
        <v>1024</v>
      </c>
      <c r="F358" s="287" t="s">
        <v>1025</v>
      </c>
      <c r="G358" s="294">
        <v>24</v>
      </c>
      <c r="H358" s="287" t="s">
        <v>1024</v>
      </c>
      <c r="I358" s="298" t="s">
        <v>1046</v>
      </c>
      <c r="K358" s="299" t="s">
        <v>1045</v>
      </c>
    </row>
    <row r="359" spans="1:11" x14ac:dyDescent="0.2">
      <c r="A359" s="294" t="s">
        <v>468</v>
      </c>
      <c r="B359" s="287" t="s">
        <v>469</v>
      </c>
      <c r="C359" s="294" t="s">
        <v>39</v>
      </c>
      <c r="D359" s="292" t="s">
        <v>40</v>
      </c>
      <c r="E359" s="294" t="s">
        <v>1024</v>
      </c>
      <c r="F359" s="287" t="s">
        <v>1025</v>
      </c>
      <c r="G359" s="294">
        <v>24</v>
      </c>
      <c r="H359" s="287" t="s">
        <v>1024</v>
      </c>
      <c r="I359" s="298" t="s">
        <v>1046</v>
      </c>
      <c r="K359" s="299" t="s">
        <v>1048</v>
      </c>
    </row>
    <row r="360" spans="1:11" x14ac:dyDescent="0.2">
      <c r="A360" s="294" t="s">
        <v>470</v>
      </c>
      <c r="B360" s="287" t="s">
        <v>471</v>
      </c>
      <c r="C360" s="294" t="s">
        <v>39</v>
      </c>
      <c r="D360" s="292" t="s">
        <v>40</v>
      </c>
      <c r="E360" s="294" t="s">
        <v>1024</v>
      </c>
      <c r="F360" s="287" t="s">
        <v>1025</v>
      </c>
      <c r="G360" s="294">
        <v>24</v>
      </c>
      <c r="H360" s="287" t="s">
        <v>1024</v>
      </c>
      <c r="I360" s="298" t="s">
        <v>1046</v>
      </c>
      <c r="K360" s="299" t="s">
        <v>1048</v>
      </c>
    </row>
    <row r="361" spans="1:11" x14ac:dyDescent="0.2">
      <c r="A361" s="294" t="s">
        <v>472</v>
      </c>
      <c r="B361" s="287" t="s">
        <v>473</v>
      </c>
      <c r="C361" s="294" t="s">
        <v>39</v>
      </c>
      <c r="D361" s="292" t="s">
        <v>40</v>
      </c>
      <c r="E361" s="294" t="s">
        <v>1024</v>
      </c>
      <c r="F361" s="287" t="s">
        <v>1025</v>
      </c>
      <c r="G361" s="294">
        <v>24</v>
      </c>
      <c r="H361" s="287" t="s">
        <v>1024</v>
      </c>
      <c r="I361" s="298" t="s">
        <v>1046</v>
      </c>
      <c r="K361" s="299" t="s">
        <v>1048</v>
      </c>
    </row>
    <row r="362" spans="1:11" x14ac:dyDescent="0.2">
      <c r="A362" s="294" t="s">
        <v>474</v>
      </c>
      <c r="B362" s="287" t="s">
        <v>475</v>
      </c>
      <c r="C362" s="294" t="s">
        <v>39</v>
      </c>
      <c r="D362" s="292" t="s">
        <v>40</v>
      </c>
      <c r="E362" s="294" t="s">
        <v>1024</v>
      </c>
      <c r="F362" s="287" t="s">
        <v>1025</v>
      </c>
      <c r="G362" s="294">
        <v>24</v>
      </c>
      <c r="H362" s="287" t="s">
        <v>1024</v>
      </c>
      <c r="I362" s="298" t="s">
        <v>1046</v>
      </c>
      <c r="K362" s="299" t="s">
        <v>1045</v>
      </c>
    </row>
    <row r="363" spans="1:11" x14ac:dyDescent="0.2">
      <c r="A363" s="294" t="s">
        <v>476</v>
      </c>
      <c r="B363" s="287" t="s">
        <v>477</v>
      </c>
      <c r="C363" s="294" t="s">
        <v>39</v>
      </c>
      <c r="D363" s="292" t="s">
        <v>40</v>
      </c>
      <c r="E363" s="294" t="s">
        <v>1024</v>
      </c>
      <c r="F363" s="287" t="s">
        <v>1025</v>
      </c>
      <c r="G363" s="294">
        <v>24</v>
      </c>
      <c r="H363" s="287" t="s">
        <v>1026</v>
      </c>
      <c r="I363" s="298" t="s">
        <v>1046</v>
      </c>
      <c r="K363" s="299" t="s">
        <v>1045</v>
      </c>
    </row>
    <row r="364" spans="1:11" x14ac:dyDescent="0.2">
      <c r="A364" s="294" t="s">
        <v>478</v>
      </c>
      <c r="B364" s="287" t="s">
        <v>479</v>
      </c>
      <c r="C364" s="294" t="s">
        <v>39</v>
      </c>
      <c r="D364" s="292" t="s">
        <v>40</v>
      </c>
      <c r="E364" s="294" t="s">
        <v>1024</v>
      </c>
      <c r="F364" s="287" t="s">
        <v>1025</v>
      </c>
      <c r="G364" s="294">
        <v>24</v>
      </c>
      <c r="H364" s="287" t="s">
        <v>1026</v>
      </c>
      <c r="I364" s="298" t="s">
        <v>1046</v>
      </c>
      <c r="K364" s="299" t="s">
        <v>1045</v>
      </c>
    </row>
    <row r="365" spans="1:11" x14ac:dyDescent="0.2">
      <c r="A365" s="294" t="s">
        <v>480</v>
      </c>
      <c r="B365" s="287" t="s">
        <v>481</v>
      </c>
      <c r="C365" s="294" t="s">
        <v>39</v>
      </c>
      <c r="D365" s="292" t="s">
        <v>40</v>
      </c>
      <c r="E365" s="294" t="s">
        <v>1026</v>
      </c>
      <c r="F365" s="287" t="s">
        <v>1027</v>
      </c>
      <c r="G365" s="294">
        <v>24</v>
      </c>
      <c r="H365" s="287" t="s">
        <v>1022</v>
      </c>
      <c r="I365" s="298" t="s">
        <v>1046</v>
      </c>
      <c r="K365" s="299" t="s">
        <v>1045</v>
      </c>
    </row>
    <row r="366" spans="1:11" x14ac:dyDescent="0.2">
      <c r="A366" s="294" t="s">
        <v>482</v>
      </c>
      <c r="B366" s="287" t="s">
        <v>483</v>
      </c>
      <c r="C366" s="294" t="s">
        <v>39</v>
      </c>
      <c r="D366" s="292" t="s">
        <v>40</v>
      </c>
      <c r="E366" s="294" t="s">
        <v>1026</v>
      </c>
      <c r="F366" s="287" t="s">
        <v>1027</v>
      </c>
      <c r="G366" s="294">
        <v>24</v>
      </c>
      <c r="H366" s="287" t="s">
        <v>1022</v>
      </c>
      <c r="I366" s="298" t="s">
        <v>1046</v>
      </c>
      <c r="K366" s="299" t="s">
        <v>1045</v>
      </c>
    </row>
    <row r="367" spans="1:11" x14ac:dyDescent="0.2">
      <c r="A367" s="294" t="s">
        <v>484</v>
      </c>
      <c r="B367" s="287" t="s">
        <v>485</v>
      </c>
      <c r="C367" s="294" t="s">
        <v>39</v>
      </c>
      <c r="D367" s="292" t="s">
        <v>40</v>
      </c>
      <c r="E367" s="294" t="s">
        <v>1022</v>
      </c>
      <c r="F367" s="287" t="s">
        <v>1023</v>
      </c>
      <c r="G367" s="294">
        <v>19</v>
      </c>
      <c r="H367" s="287" t="s">
        <v>992</v>
      </c>
      <c r="I367" s="298" t="s">
        <v>1046</v>
      </c>
      <c r="K367" s="299" t="s">
        <v>1048</v>
      </c>
    </row>
    <row r="368" spans="1:11" x14ac:dyDescent="0.2">
      <c r="A368" s="294" t="s">
        <v>486</v>
      </c>
      <c r="B368" s="287" t="s">
        <v>487</v>
      </c>
      <c r="C368" s="294" t="s">
        <v>39</v>
      </c>
      <c r="D368" s="292" t="s">
        <v>40</v>
      </c>
      <c r="E368" s="294" t="s">
        <v>1022</v>
      </c>
      <c r="F368" s="287" t="s">
        <v>1023</v>
      </c>
      <c r="G368" s="294">
        <v>24</v>
      </c>
      <c r="H368" s="287" t="s">
        <v>1022</v>
      </c>
      <c r="I368" s="298" t="s">
        <v>1046</v>
      </c>
      <c r="K368" s="299" t="s">
        <v>1045</v>
      </c>
    </row>
    <row r="369" spans="1:11" x14ac:dyDescent="0.2">
      <c r="A369" s="294" t="s">
        <v>503</v>
      </c>
      <c r="B369" s="287" t="s">
        <v>504</v>
      </c>
      <c r="C369" s="294" t="s">
        <v>41</v>
      </c>
      <c r="D369" s="292" t="s">
        <v>42</v>
      </c>
      <c r="E369" s="294" t="s">
        <v>1034</v>
      </c>
      <c r="F369" s="287" t="s">
        <v>1035</v>
      </c>
      <c r="G369" s="294">
        <v>164</v>
      </c>
      <c r="H369" s="287" t="s">
        <v>1036</v>
      </c>
      <c r="I369" s="298" t="s">
        <v>1046</v>
      </c>
      <c r="K369" s="299" t="s">
        <v>1045</v>
      </c>
    </row>
    <row r="370" spans="1:11" x14ac:dyDescent="0.2">
      <c r="A370" s="294" t="s">
        <v>505</v>
      </c>
      <c r="B370" s="287" t="s">
        <v>506</v>
      </c>
      <c r="C370" s="294" t="s">
        <v>41</v>
      </c>
      <c r="D370" s="292" t="s">
        <v>42</v>
      </c>
      <c r="E370" s="294" t="s">
        <v>1034</v>
      </c>
      <c r="F370" s="287" t="s">
        <v>1035</v>
      </c>
      <c r="G370" s="294">
        <v>164</v>
      </c>
      <c r="H370" s="287" t="s">
        <v>1036</v>
      </c>
      <c r="I370" s="298" t="s">
        <v>1046</v>
      </c>
      <c r="K370" s="299" t="s">
        <v>1045</v>
      </c>
    </row>
    <row r="371" spans="1:11" x14ac:dyDescent="0.2">
      <c r="A371" s="310" t="s">
        <v>915</v>
      </c>
      <c r="B371" s="311" t="s">
        <v>916</v>
      </c>
      <c r="C371" s="310" t="s">
        <v>1380</v>
      </c>
      <c r="D371" s="312" t="s">
        <v>1381</v>
      </c>
      <c r="E371" s="310" t="s">
        <v>1034</v>
      </c>
      <c r="F371" s="311" t="s">
        <v>1035</v>
      </c>
      <c r="G371" s="310">
        <v>164</v>
      </c>
      <c r="H371" s="311" t="s">
        <v>1036</v>
      </c>
      <c r="I371" s="313" t="s">
        <v>1046</v>
      </c>
      <c r="J371" s="313"/>
      <c r="K371" s="314" t="s">
        <v>1045</v>
      </c>
    </row>
    <row r="372" spans="1:11" x14ac:dyDescent="0.2">
      <c r="A372" s="294" t="s">
        <v>507</v>
      </c>
      <c r="B372" s="287" t="s">
        <v>1133</v>
      </c>
      <c r="C372" s="294" t="s">
        <v>705</v>
      </c>
      <c r="D372" s="292" t="s">
        <v>706</v>
      </c>
      <c r="E372" s="294" t="s">
        <v>1036</v>
      </c>
      <c r="F372" s="287" t="s">
        <v>1037</v>
      </c>
      <c r="G372" s="294">
        <v>24</v>
      </c>
      <c r="H372" s="287" t="s">
        <v>1022</v>
      </c>
      <c r="I372" s="298" t="s">
        <v>1046</v>
      </c>
      <c r="K372" s="299" t="s">
        <v>1045</v>
      </c>
    </row>
    <row r="373" spans="1:11" x14ac:dyDescent="0.2">
      <c r="A373" s="294" t="s">
        <v>508</v>
      </c>
      <c r="B373" s="287" t="s">
        <v>509</v>
      </c>
      <c r="C373" s="294" t="s">
        <v>705</v>
      </c>
      <c r="D373" s="292" t="s">
        <v>706</v>
      </c>
      <c r="E373" s="294" t="s">
        <v>1036</v>
      </c>
      <c r="F373" s="287" t="s">
        <v>1037</v>
      </c>
      <c r="G373" s="294">
        <v>24</v>
      </c>
      <c r="H373" s="287" t="s">
        <v>1022</v>
      </c>
      <c r="I373" s="298" t="s">
        <v>1046</v>
      </c>
      <c r="K373" s="299" t="s">
        <v>1045</v>
      </c>
    </row>
    <row r="374" spans="1:11" x14ac:dyDescent="0.2">
      <c r="A374" s="294" t="s">
        <v>510</v>
      </c>
      <c r="B374" s="287" t="s">
        <v>511</v>
      </c>
      <c r="C374" s="294" t="s">
        <v>705</v>
      </c>
      <c r="D374" s="292" t="s">
        <v>706</v>
      </c>
      <c r="E374" s="294" t="s">
        <v>1036</v>
      </c>
      <c r="F374" s="287" t="s">
        <v>1037</v>
      </c>
      <c r="G374" s="294">
        <v>24</v>
      </c>
      <c r="H374" s="287" t="s">
        <v>1022</v>
      </c>
      <c r="I374" s="298" t="s">
        <v>1046</v>
      </c>
      <c r="K374" s="299" t="s">
        <v>1045</v>
      </c>
    </row>
    <row r="375" spans="1:11" x14ac:dyDescent="0.2">
      <c r="A375" s="294" t="s">
        <v>512</v>
      </c>
      <c r="B375" s="287" t="s">
        <v>1134</v>
      </c>
      <c r="C375" s="294" t="s">
        <v>705</v>
      </c>
      <c r="D375" s="292" t="s">
        <v>706</v>
      </c>
      <c r="E375" s="294" t="s">
        <v>1036</v>
      </c>
      <c r="F375" s="287" t="s">
        <v>1037</v>
      </c>
      <c r="G375" s="294">
        <v>24</v>
      </c>
      <c r="H375" s="287" t="s">
        <v>1022</v>
      </c>
      <c r="I375" s="298" t="s">
        <v>1046</v>
      </c>
      <c r="K375" s="299" t="s">
        <v>1045</v>
      </c>
    </row>
    <row r="376" spans="1:11" x14ac:dyDescent="0.2">
      <c r="A376" s="294" t="s">
        <v>513</v>
      </c>
      <c r="B376" s="287" t="s">
        <v>1135</v>
      </c>
      <c r="C376" s="294" t="s">
        <v>705</v>
      </c>
      <c r="D376" s="292" t="s">
        <v>706</v>
      </c>
      <c r="E376" s="294" t="s">
        <v>1036</v>
      </c>
      <c r="F376" s="287" t="s">
        <v>1037</v>
      </c>
      <c r="G376" s="294">
        <v>24</v>
      </c>
      <c r="H376" s="287" t="s">
        <v>1022</v>
      </c>
      <c r="I376" s="298" t="s">
        <v>1046</v>
      </c>
      <c r="K376" s="299" t="s">
        <v>1045</v>
      </c>
    </row>
    <row r="377" spans="1:11" x14ac:dyDescent="0.2">
      <c r="A377" s="294" t="s">
        <v>917</v>
      </c>
      <c r="B377" s="287" t="s">
        <v>918</v>
      </c>
      <c r="C377" s="294" t="s">
        <v>705</v>
      </c>
      <c r="D377" s="292" t="s">
        <v>706</v>
      </c>
      <c r="E377" s="294" t="s">
        <v>1036</v>
      </c>
      <c r="F377" s="287" t="s">
        <v>1037</v>
      </c>
      <c r="G377" s="294">
        <v>24</v>
      </c>
      <c r="H377" s="287" t="s">
        <v>1022</v>
      </c>
      <c r="I377" s="298" t="s">
        <v>1046</v>
      </c>
      <c r="K377" s="299" t="s">
        <v>1045</v>
      </c>
    </row>
    <row r="378" spans="1:11" x14ac:dyDescent="0.2">
      <c r="A378" s="294" t="s">
        <v>514</v>
      </c>
      <c r="B378" s="287" t="s">
        <v>1336</v>
      </c>
      <c r="C378" s="294" t="s">
        <v>705</v>
      </c>
      <c r="D378" s="292" t="s">
        <v>706</v>
      </c>
      <c r="E378" s="294" t="s">
        <v>1036</v>
      </c>
      <c r="F378" s="287" t="s">
        <v>1037</v>
      </c>
      <c r="G378" s="294">
        <v>24</v>
      </c>
      <c r="H378" s="287" t="s">
        <v>1024</v>
      </c>
      <c r="I378" s="298" t="s">
        <v>1046</v>
      </c>
      <c r="K378" s="299" t="s">
        <v>1045</v>
      </c>
    </row>
    <row r="379" spans="1:11" x14ac:dyDescent="0.2">
      <c r="A379" s="294" t="s">
        <v>515</v>
      </c>
      <c r="B379" s="287" t="s">
        <v>1136</v>
      </c>
      <c r="C379" s="294" t="s">
        <v>705</v>
      </c>
      <c r="D379" s="292" t="s">
        <v>706</v>
      </c>
      <c r="E379" s="294" t="s">
        <v>1036</v>
      </c>
      <c r="F379" s="287" t="s">
        <v>1037</v>
      </c>
      <c r="G379" s="294">
        <v>24</v>
      </c>
      <c r="H379" s="287" t="s">
        <v>1024</v>
      </c>
      <c r="I379" s="298" t="s">
        <v>1046</v>
      </c>
      <c r="K379" s="299" t="s">
        <v>1045</v>
      </c>
    </row>
    <row r="380" spans="1:11" x14ac:dyDescent="0.2">
      <c r="A380" s="294" t="s">
        <v>516</v>
      </c>
      <c r="B380" s="287" t="s">
        <v>1137</v>
      </c>
      <c r="C380" s="294" t="s">
        <v>705</v>
      </c>
      <c r="D380" s="292" t="s">
        <v>706</v>
      </c>
      <c r="E380" s="294" t="s">
        <v>1036</v>
      </c>
      <c r="F380" s="287" t="s">
        <v>1037</v>
      </c>
      <c r="G380" s="294">
        <v>24</v>
      </c>
      <c r="H380" s="287" t="s">
        <v>1024</v>
      </c>
      <c r="I380" s="298" t="s">
        <v>1046</v>
      </c>
      <c r="K380" s="299" t="s">
        <v>1045</v>
      </c>
    </row>
    <row r="381" spans="1:11" x14ac:dyDescent="0.2">
      <c r="A381" s="294" t="s">
        <v>517</v>
      </c>
      <c r="B381" s="287" t="s">
        <v>1138</v>
      </c>
      <c r="C381" s="294" t="s">
        <v>705</v>
      </c>
      <c r="D381" s="292" t="s">
        <v>706</v>
      </c>
      <c r="E381" s="294" t="s">
        <v>1036</v>
      </c>
      <c r="F381" s="287" t="s">
        <v>1037</v>
      </c>
      <c r="G381" s="294">
        <v>24</v>
      </c>
      <c r="H381" s="287" t="s">
        <v>1024</v>
      </c>
      <c r="I381" s="298" t="s">
        <v>1046</v>
      </c>
      <c r="K381" s="299" t="s">
        <v>1045</v>
      </c>
    </row>
    <row r="382" spans="1:11" x14ac:dyDescent="0.2">
      <c r="A382" s="294" t="s">
        <v>518</v>
      </c>
      <c r="B382" s="287" t="s">
        <v>1139</v>
      </c>
      <c r="C382" s="294" t="s">
        <v>705</v>
      </c>
      <c r="D382" s="292" t="s">
        <v>706</v>
      </c>
      <c r="E382" s="294" t="s">
        <v>1036</v>
      </c>
      <c r="F382" s="287" t="s">
        <v>1037</v>
      </c>
      <c r="G382" s="294">
        <v>24</v>
      </c>
      <c r="H382" s="287" t="s">
        <v>1024</v>
      </c>
      <c r="I382" s="298" t="s">
        <v>1046</v>
      </c>
      <c r="K382" s="299" t="s">
        <v>1045</v>
      </c>
    </row>
    <row r="383" spans="1:11" x14ac:dyDescent="0.2">
      <c r="A383" s="294" t="s">
        <v>519</v>
      </c>
      <c r="B383" s="287" t="s">
        <v>520</v>
      </c>
      <c r="C383" s="294" t="s">
        <v>705</v>
      </c>
      <c r="D383" s="292" t="s">
        <v>706</v>
      </c>
      <c r="E383" s="294" t="s">
        <v>1036</v>
      </c>
      <c r="F383" s="287" t="s">
        <v>1037</v>
      </c>
      <c r="G383" s="294">
        <v>24</v>
      </c>
      <c r="H383" s="287" t="s">
        <v>1026</v>
      </c>
      <c r="I383" s="298" t="s">
        <v>1046</v>
      </c>
      <c r="K383" s="299" t="s">
        <v>1045</v>
      </c>
    </row>
    <row r="384" spans="1:11" x14ac:dyDescent="0.2">
      <c r="A384" s="294" t="s">
        <v>521</v>
      </c>
      <c r="B384" s="287" t="s">
        <v>522</v>
      </c>
      <c r="C384" s="294" t="s">
        <v>705</v>
      </c>
      <c r="D384" s="292" t="s">
        <v>706</v>
      </c>
      <c r="E384" s="294" t="s">
        <v>1036</v>
      </c>
      <c r="F384" s="287" t="s">
        <v>1037</v>
      </c>
      <c r="G384" s="294">
        <v>24</v>
      </c>
      <c r="H384" s="287" t="s">
        <v>1026</v>
      </c>
      <c r="I384" s="298" t="s">
        <v>1046</v>
      </c>
      <c r="K384" s="299" t="s">
        <v>1045</v>
      </c>
    </row>
    <row r="385" spans="1:11" x14ac:dyDescent="0.2">
      <c r="A385" s="294" t="s">
        <v>523</v>
      </c>
      <c r="B385" s="287" t="s">
        <v>1140</v>
      </c>
      <c r="C385" s="294" t="s">
        <v>705</v>
      </c>
      <c r="D385" s="292" t="s">
        <v>706</v>
      </c>
      <c r="E385" s="294" t="s">
        <v>1036</v>
      </c>
      <c r="F385" s="287" t="s">
        <v>1037</v>
      </c>
      <c r="G385" s="294">
        <v>24</v>
      </c>
      <c r="H385" s="287" t="s">
        <v>1022</v>
      </c>
      <c r="I385" s="298" t="s">
        <v>1046</v>
      </c>
      <c r="K385" s="299" t="s">
        <v>1045</v>
      </c>
    </row>
    <row r="386" spans="1:11" x14ac:dyDescent="0.2">
      <c r="A386" s="294" t="s">
        <v>524</v>
      </c>
      <c r="B386" s="287" t="s">
        <v>1141</v>
      </c>
      <c r="C386" s="294" t="s">
        <v>705</v>
      </c>
      <c r="D386" s="292" t="s">
        <v>706</v>
      </c>
      <c r="E386" s="294" t="s">
        <v>1036</v>
      </c>
      <c r="F386" s="287" t="s">
        <v>1037</v>
      </c>
      <c r="G386" s="294">
        <v>24</v>
      </c>
      <c r="H386" s="287" t="s">
        <v>1022</v>
      </c>
      <c r="I386" s="298" t="s">
        <v>1046</v>
      </c>
      <c r="K386" s="299" t="s">
        <v>1045</v>
      </c>
    </row>
    <row r="387" spans="1:11" x14ac:dyDescent="0.2">
      <c r="A387" s="295" t="s">
        <v>1337</v>
      </c>
      <c r="B387" s="287" t="s">
        <v>1328</v>
      </c>
      <c r="C387" s="294" t="s">
        <v>41</v>
      </c>
      <c r="D387" s="292" t="s">
        <v>42</v>
      </c>
      <c r="E387" s="294" t="s">
        <v>1034</v>
      </c>
      <c r="F387" s="287" t="s">
        <v>1035</v>
      </c>
      <c r="G387" s="294">
        <v>164</v>
      </c>
      <c r="H387" s="287" t="s">
        <v>1036</v>
      </c>
      <c r="I387" s="298" t="s">
        <v>1046</v>
      </c>
      <c r="K387" s="299">
        <v>2562</v>
      </c>
    </row>
    <row r="388" spans="1:11" x14ac:dyDescent="0.2">
      <c r="A388" s="294" t="s">
        <v>525</v>
      </c>
      <c r="B388" s="287" t="s">
        <v>526</v>
      </c>
      <c r="C388" s="294" t="s">
        <v>41</v>
      </c>
      <c r="D388" s="292" t="s">
        <v>42</v>
      </c>
      <c r="E388" s="294" t="s">
        <v>1034</v>
      </c>
      <c r="F388" s="287" t="s">
        <v>1035</v>
      </c>
      <c r="G388" s="294">
        <v>164</v>
      </c>
      <c r="H388" s="287" t="s">
        <v>1036</v>
      </c>
      <c r="I388" s="298" t="s">
        <v>1046</v>
      </c>
      <c r="K388" s="299" t="s">
        <v>1045</v>
      </c>
    </row>
    <row r="389" spans="1:11" x14ac:dyDescent="0.2">
      <c r="A389" s="294" t="s">
        <v>527</v>
      </c>
      <c r="B389" s="287" t="s">
        <v>528</v>
      </c>
      <c r="C389" s="294" t="s">
        <v>41</v>
      </c>
      <c r="D389" s="292" t="s">
        <v>42</v>
      </c>
      <c r="E389" s="294" t="s">
        <v>1034</v>
      </c>
      <c r="F389" s="287" t="s">
        <v>1035</v>
      </c>
      <c r="G389" s="294">
        <v>164</v>
      </c>
      <c r="H389" s="287" t="s">
        <v>1036</v>
      </c>
      <c r="I389" s="298" t="s">
        <v>1046</v>
      </c>
      <c r="K389" s="299" t="s">
        <v>1045</v>
      </c>
    </row>
    <row r="390" spans="1:11" x14ac:dyDescent="0.2">
      <c r="A390" s="294" t="s">
        <v>529</v>
      </c>
      <c r="B390" s="287" t="s">
        <v>530</v>
      </c>
      <c r="C390" s="294" t="s">
        <v>41</v>
      </c>
      <c r="D390" s="292" t="s">
        <v>42</v>
      </c>
      <c r="E390" s="294" t="s">
        <v>1034</v>
      </c>
      <c r="F390" s="287" t="s">
        <v>1035</v>
      </c>
      <c r="G390" s="294">
        <v>164</v>
      </c>
      <c r="H390" s="287" t="s">
        <v>1036</v>
      </c>
      <c r="I390" s="298" t="s">
        <v>1046</v>
      </c>
      <c r="K390" s="299" t="s">
        <v>1045</v>
      </c>
    </row>
    <row r="391" spans="1:11" x14ac:dyDescent="0.2">
      <c r="A391" s="294" t="s">
        <v>531</v>
      </c>
      <c r="B391" s="287" t="s">
        <v>532</v>
      </c>
      <c r="C391" s="294" t="s">
        <v>41</v>
      </c>
      <c r="D391" s="292" t="s">
        <v>42</v>
      </c>
      <c r="E391" s="294" t="s">
        <v>1034</v>
      </c>
      <c r="F391" s="287" t="s">
        <v>1035</v>
      </c>
      <c r="G391" s="294">
        <v>164</v>
      </c>
      <c r="H391" s="287" t="s">
        <v>1036</v>
      </c>
      <c r="I391" s="298" t="s">
        <v>1046</v>
      </c>
      <c r="K391" s="299" t="s">
        <v>1045</v>
      </c>
    </row>
    <row r="392" spans="1:11" x14ac:dyDescent="0.2">
      <c r="A392" s="294" t="s">
        <v>533</v>
      </c>
      <c r="B392" s="287" t="s">
        <v>534</v>
      </c>
      <c r="C392" s="294" t="s">
        <v>41</v>
      </c>
      <c r="D392" s="292" t="s">
        <v>42</v>
      </c>
      <c r="E392" s="294" t="s">
        <v>1034</v>
      </c>
      <c r="F392" s="287" t="s">
        <v>1035</v>
      </c>
      <c r="G392" s="294">
        <v>164</v>
      </c>
      <c r="H392" s="287" t="s">
        <v>1036</v>
      </c>
      <c r="I392" s="298" t="s">
        <v>1046</v>
      </c>
      <c r="K392" s="299" t="s">
        <v>1045</v>
      </c>
    </row>
    <row r="393" spans="1:11" x14ac:dyDescent="0.2">
      <c r="A393" s="294" t="s">
        <v>535</v>
      </c>
      <c r="B393" s="287" t="s">
        <v>536</v>
      </c>
      <c r="C393" s="294" t="s">
        <v>41</v>
      </c>
      <c r="D393" s="292" t="s">
        <v>42</v>
      </c>
      <c r="E393" s="294" t="s">
        <v>1034</v>
      </c>
      <c r="F393" s="287" t="s">
        <v>1035</v>
      </c>
      <c r="G393" s="294">
        <v>164</v>
      </c>
      <c r="H393" s="287" t="s">
        <v>1036</v>
      </c>
      <c r="I393" s="298" t="s">
        <v>1046</v>
      </c>
      <c r="K393" s="299" t="s">
        <v>1048</v>
      </c>
    </row>
    <row r="394" spans="1:11" x14ac:dyDescent="0.2">
      <c r="A394" s="294" t="s">
        <v>537</v>
      </c>
      <c r="B394" s="287" t="s">
        <v>538</v>
      </c>
      <c r="C394" s="294" t="s">
        <v>41</v>
      </c>
      <c r="D394" s="292" t="s">
        <v>42</v>
      </c>
      <c r="E394" s="294" t="s">
        <v>1034</v>
      </c>
      <c r="F394" s="287" t="s">
        <v>1035</v>
      </c>
      <c r="G394" s="294">
        <v>164</v>
      </c>
      <c r="H394" s="287" t="s">
        <v>1036</v>
      </c>
      <c r="I394" s="298" t="s">
        <v>1046</v>
      </c>
      <c r="K394" s="299" t="s">
        <v>1045</v>
      </c>
    </row>
    <row r="395" spans="1:11" x14ac:dyDescent="0.2">
      <c r="A395" s="294" t="s">
        <v>539</v>
      </c>
      <c r="B395" s="287" t="s">
        <v>540</v>
      </c>
      <c r="C395" s="294" t="s">
        <v>41</v>
      </c>
      <c r="D395" s="292" t="s">
        <v>42</v>
      </c>
      <c r="E395" s="294" t="s">
        <v>1034</v>
      </c>
      <c r="F395" s="287" t="s">
        <v>1035</v>
      </c>
      <c r="G395" s="294">
        <v>164</v>
      </c>
      <c r="H395" s="287" t="s">
        <v>1036</v>
      </c>
      <c r="I395" s="298" t="s">
        <v>1046</v>
      </c>
      <c r="K395" s="299" t="s">
        <v>1045</v>
      </c>
    </row>
    <row r="396" spans="1:11" x14ac:dyDescent="0.2">
      <c r="A396" s="294" t="s">
        <v>541</v>
      </c>
      <c r="B396" s="287" t="s">
        <v>542</v>
      </c>
      <c r="C396" s="294" t="s">
        <v>41</v>
      </c>
      <c r="D396" s="292" t="s">
        <v>42</v>
      </c>
      <c r="E396" s="294" t="s">
        <v>1034</v>
      </c>
      <c r="F396" s="287" t="s">
        <v>1035</v>
      </c>
      <c r="G396" s="294">
        <v>164</v>
      </c>
      <c r="H396" s="287" t="s">
        <v>1036</v>
      </c>
      <c r="I396" s="298" t="s">
        <v>1046</v>
      </c>
      <c r="K396" s="299" t="s">
        <v>1045</v>
      </c>
    </row>
    <row r="397" spans="1:11" x14ac:dyDescent="0.2">
      <c r="A397" s="294" t="s">
        <v>543</v>
      </c>
      <c r="B397" s="287" t="s">
        <v>544</v>
      </c>
      <c r="C397" s="294" t="s">
        <v>41</v>
      </c>
      <c r="D397" s="292" t="s">
        <v>42</v>
      </c>
      <c r="E397" s="294" t="s">
        <v>1034</v>
      </c>
      <c r="F397" s="287" t="s">
        <v>1035</v>
      </c>
      <c r="G397" s="294">
        <v>164</v>
      </c>
      <c r="H397" s="287" t="s">
        <v>1036</v>
      </c>
      <c r="I397" s="298" t="s">
        <v>1046</v>
      </c>
      <c r="K397" s="299" t="s">
        <v>1045</v>
      </c>
    </row>
    <row r="398" spans="1:11" x14ac:dyDescent="0.2">
      <c r="A398" s="294" t="s">
        <v>545</v>
      </c>
      <c r="B398" s="287" t="s">
        <v>546</v>
      </c>
      <c r="C398" s="294" t="s">
        <v>41</v>
      </c>
      <c r="D398" s="292" t="s">
        <v>42</v>
      </c>
      <c r="E398" s="294" t="s">
        <v>1034</v>
      </c>
      <c r="F398" s="287" t="s">
        <v>1035</v>
      </c>
      <c r="G398" s="294">
        <v>164</v>
      </c>
      <c r="H398" s="287" t="s">
        <v>1036</v>
      </c>
      <c r="I398" s="298" t="s">
        <v>1046</v>
      </c>
      <c r="K398" s="299" t="s">
        <v>1045</v>
      </c>
    </row>
    <row r="399" spans="1:11" x14ac:dyDescent="0.2">
      <c r="A399" s="294" t="s">
        <v>547</v>
      </c>
      <c r="B399" s="287" t="s">
        <v>548</v>
      </c>
      <c r="C399" s="294" t="s">
        <v>41</v>
      </c>
      <c r="D399" s="292" t="s">
        <v>42</v>
      </c>
      <c r="E399" s="294" t="s">
        <v>1034</v>
      </c>
      <c r="F399" s="287" t="s">
        <v>1035</v>
      </c>
      <c r="G399" s="294">
        <v>164</v>
      </c>
      <c r="H399" s="287" t="s">
        <v>1036</v>
      </c>
      <c r="I399" s="298" t="s">
        <v>1046</v>
      </c>
      <c r="K399" s="299" t="s">
        <v>1045</v>
      </c>
    </row>
    <row r="400" spans="1:11" x14ac:dyDescent="0.2">
      <c r="A400" s="294" t="s">
        <v>549</v>
      </c>
      <c r="B400" s="287" t="s">
        <v>550</v>
      </c>
      <c r="C400" s="294" t="s">
        <v>41</v>
      </c>
      <c r="D400" s="292" t="s">
        <v>42</v>
      </c>
      <c r="E400" s="294" t="s">
        <v>1034</v>
      </c>
      <c r="F400" s="287" t="s">
        <v>1035</v>
      </c>
      <c r="G400" s="294">
        <v>25</v>
      </c>
      <c r="H400" s="287" t="s">
        <v>1034</v>
      </c>
      <c r="I400" s="298" t="s">
        <v>1046</v>
      </c>
      <c r="K400" s="299" t="s">
        <v>1045</v>
      </c>
    </row>
    <row r="401" spans="1:11" x14ac:dyDescent="0.2">
      <c r="A401" s="294" t="s">
        <v>551</v>
      </c>
      <c r="B401" s="287" t="s">
        <v>552</v>
      </c>
      <c r="C401" s="294" t="s">
        <v>41</v>
      </c>
      <c r="D401" s="292" t="s">
        <v>42</v>
      </c>
      <c r="E401" s="294" t="s">
        <v>1034</v>
      </c>
      <c r="F401" s="287" t="s">
        <v>1035</v>
      </c>
      <c r="G401" s="294">
        <v>25</v>
      </c>
      <c r="H401" s="287" t="s">
        <v>1034</v>
      </c>
      <c r="I401" s="298" t="s">
        <v>1046</v>
      </c>
      <c r="K401" s="299" t="s">
        <v>1045</v>
      </c>
    </row>
    <row r="402" spans="1:11" x14ac:dyDescent="0.2">
      <c r="A402" s="294" t="s">
        <v>553</v>
      </c>
      <c r="B402" s="287" t="s">
        <v>554</v>
      </c>
      <c r="C402" s="294" t="s">
        <v>41</v>
      </c>
      <c r="D402" s="292" t="s">
        <v>42</v>
      </c>
      <c r="E402" s="294" t="s">
        <v>1034</v>
      </c>
      <c r="F402" s="287" t="s">
        <v>1035</v>
      </c>
      <c r="G402" s="294">
        <v>25</v>
      </c>
      <c r="H402" s="287" t="s">
        <v>1034</v>
      </c>
      <c r="I402" s="298" t="s">
        <v>1046</v>
      </c>
      <c r="K402" s="299" t="s">
        <v>1045</v>
      </c>
    </row>
    <row r="403" spans="1:11" x14ac:dyDescent="0.2">
      <c r="A403" s="294" t="s">
        <v>555</v>
      </c>
      <c r="B403" s="287" t="s">
        <v>556</v>
      </c>
      <c r="C403" s="294" t="s">
        <v>41</v>
      </c>
      <c r="D403" s="292" t="s">
        <v>42</v>
      </c>
      <c r="E403" s="294" t="s">
        <v>1034</v>
      </c>
      <c r="F403" s="287" t="s">
        <v>1035</v>
      </c>
      <c r="G403" s="294">
        <v>25</v>
      </c>
      <c r="H403" s="287" t="s">
        <v>1034</v>
      </c>
      <c r="I403" s="298" t="s">
        <v>1046</v>
      </c>
      <c r="K403" s="299" t="s">
        <v>1045</v>
      </c>
    </row>
    <row r="404" spans="1:11" x14ac:dyDescent="0.2">
      <c r="A404" s="294" t="s">
        <v>557</v>
      </c>
      <c r="B404" s="287" t="s">
        <v>558</v>
      </c>
      <c r="C404" s="294" t="s">
        <v>41</v>
      </c>
      <c r="D404" s="292" t="s">
        <v>42</v>
      </c>
      <c r="E404" s="294" t="s">
        <v>1034</v>
      </c>
      <c r="F404" s="287" t="s">
        <v>1035</v>
      </c>
      <c r="G404" s="294">
        <v>25</v>
      </c>
      <c r="H404" s="287" t="s">
        <v>1034</v>
      </c>
      <c r="I404" s="298" t="s">
        <v>1046</v>
      </c>
      <c r="K404" s="299" t="s">
        <v>1045</v>
      </c>
    </row>
    <row r="405" spans="1:11" x14ac:dyDescent="0.2">
      <c r="A405" s="294" t="s">
        <v>559</v>
      </c>
      <c r="B405" s="287" t="s">
        <v>560</v>
      </c>
      <c r="C405" s="294" t="s">
        <v>41</v>
      </c>
      <c r="D405" s="292" t="s">
        <v>42</v>
      </c>
      <c r="E405" s="294" t="s">
        <v>1034</v>
      </c>
      <c r="F405" s="287" t="s">
        <v>1035</v>
      </c>
      <c r="G405" s="294">
        <v>25</v>
      </c>
      <c r="H405" s="287" t="s">
        <v>1034</v>
      </c>
      <c r="I405" s="298" t="s">
        <v>1046</v>
      </c>
      <c r="K405" s="299" t="s">
        <v>1045</v>
      </c>
    </row>
    <row r="406" spans="1:11" x14ac:dyDescent="0.2">
      <c r="A406" s="294" t="s">
        <v>561</v>
      </c>
      <c r="B406" s="287" t="s">
        <v>562</v>
      </c>
      <c r="C406" s="294" t="s">
        <v>41</v>
      </c>
      <c r="D406" s="292" t="s">
        <v>42</v>
      </c>
      <c r="E406" s="294" t="s">
        <v>1034</v>
      </c>
      <c r="F406" s="287" t="s">
        <v>1035</v>
      </c>
      <c r="G406" s="294">
        <v>25</v>
      </c>
      <c r="H406" s="287" t="s">
        <v>1034</v>
      </c>
      <c r="I406" s="298" t="s">
        <v>1046</v>
      </c>
      <c r="K406" s="299" t="s">
        <v>1045</v>
      </c>
    </row>
    <row r="407" spans="1:11" x14ac:dyDescent="0.2">
      <c r="A407" s="294" t="s">
        <v>563</v>
      </c>
      <c r="B407" s="287" t="s">
        <v>564</v>
      </c>
      <c r="C407" s="294" t="s">
        <v>41</v>
      </c>
      <c r="D407" s="292" t="s">
        <v>42</v>
      </c>
      <c r="E407" s="294" t="s">
        <v>1034</v>
      </c>
      <c r="F407" s="287" t="s">
        <v>1035</v>
      </c>
      <c r="G407" s="294">
        <v>25</v>
      </c>
      <c r="H407" s="287" t="s">
        <v>1034</v>
      </c>
      <c r="I407" s="298" t="s">
        <v>1046</v>
      </c>
      <c r="K407" s="299" t="s">
        <v>1045</v>
      </c>
    </row>
    <row r="408" spans="1:11" x14ac:dyDescent="0.2">
      <c r="A408" s="315">
        <v>5209010112.1009998</v>
      </c>
      <c r="B408" s="311" t="s">
        <v>920</v>
      </c>
      <c r="C408" s="310" t="s">
        <v>1380</v>
      </c>
      <c r="D408" s="312" t="s">
        <v>1381</v>
      </c>
      <c r="E408" s="310" t="s">
        <v>1034</v>
      </c>
      <c r="F408" s="311" t="s">
        <v>1035</v>
      </c>
      <c r="G408" s="310">
        <v>25</v>
      </c>
      <c r="H408" s="311" t="s">
        <v>1034</v>
      </c>
      <c r="I408" s="313" t="s">
        <v>1046</v>
      </c>
      <c r="J408" s="313"/>
      <c r="K408" s="314" t="s">
        <v>1045</v>
      </c>
    </row>
    <row r="409" spans="1:11" x14ac:dyDescent="0.2">
      <c r="A409" s="310" t="s">
        <v>921</v>
      </c>
      <c r="B409" s="311" t="s">
        <v>922</v>
      </c>
      <c r="C409" s="310" t="s">
        <v>1380</v>
      </c>
      <c r="D409" s="312" t="s">
        <v>1381</v>
      </c>
      <c r="E409" s="310" t="s">
        <v>1034</v>
      </c>
      <c r="F409" s="311" t="s">
        <v>1035</v>
      </c>
      <c r="G409" s="310">
        <v>25</v>
      </c>
      <c r="H409" s="311" t="s">
        <v>1034</v>
      </c>
      <c r="I409" s="313" t="s">
        <v>1046</v>
      </c>
      <c r="J409" s="313"/>
      <c r="K409" s="314" t="s">
        <v>1045</v>
      </c>
    </row>
    <row r="410" spans="1:11" x14ac:dyDescent="0.2">
      <c r="A410" s="310" t="s">
        <v>923</v>
      </c>
      <c r="B410" s="311" t="s">
        <v>924</v>
      </c>
      <c r="C410" s="310" t="s">
        <v>1380</v>
      </c>
      <c r="D410" s="312" t="s">
        <v>1381</v>
      </c>
      <c r="E410" s="310" t="s">
        <v>1034</v>
      </c>
      <c r="F410" s="311" t="s">
        <v>1035</v>
      </c>
      <c r="G410" s="310">
        <v>25</v>
      </c>
      <c r="H410" s="311" t="s">
        <v>1034</v>
      </c>
      <c r="I410" s="313" t="s">
        <v>1046</v>
      </c>
      <c r="J410" s="313"/>
      <c r="K410" s="314" t="s">
        <v>1045</v>
      </c>
    </row>
    <row r="411" spans="1:11" x14ac:dyDescent="0.2">
      <c r="A411" s="310" t="s">
        <v>565</v>
      </c>
      <c r="B411" s="311" t="s">
        <v>1142</v>
      </c>
      <c r="C411" s="310" t="s">
        <v>1380</v>
      </c>
      <c r="D411" s="312" t="s">
        <v>1381</v>
      </c>
      <c r="E411" s="310" t="s">
        <v>1034</v>
      </c>
      <c r="F411" s="311" t="s">
        <v>1035</v>
      </c>
      <c r="G411" s="310">
        <v>25</v>
      </c>
      <c r="H411" s="311" t="s">
        <v>1034</v>
      </c>
      <c r="I411" s="313" t="s">
        <v>1046</v>
      </c>
      <c r="J411" s="313"/>
      <c r="K411" s="314" t="s">
        <v>1045</v>
      </c>
    </row>
    <row r="412" spans="1:11" x14ac:dyDescent="0.2">
      <c r="A412" s="310" t="s">
        <v>925</v>
      </c>
      <c r="B412" s="311" t="s">
        <v>926</v>
      </c>
      <c r="C412" s="310" t="s">
        <v>1380</v>
      </c>
      <c r="D412" s="312" t="s">
        <v>1381</v>
      </c>
      <c r="E412" s="310" t="s">
        <v>1034</v>
      </c>
      <c r="F412" s="311" t="s">
        <v>1035</v>
      </c>
      <c r="G412" s="310">
        <v>25</v>
      </c>
      <c r="H412" s="311" t="s">
        <v>1034</v>
      </c>
      <c r="I412" s="313" t="s">
        <v>1046</v>
      </c>
      <c r="J412" s="313"/>
      <c r="K412" s="314" t="s">
        <v>1045</v>
      </c>
    </row>
    <row r="413" spans="1:11" x14ac:dyDescent="0.2">
      <c r="A413" s="310" t="s">
        <v>927</v>
      </c>
      <c r="B413" s="311" t="s">
        <v>928</v>
      </c>
      <c r="C413" s="310" t="s">
        <v>1380</v>
      </c>
      <c r="D413" s="312" t="s">
        <v>1381</v>
      </c>
      <c r="E413" s="310" t="s">
        <v>1034</v>
      </c>
      <c r="F413" s="311" t="s">
        <v>1035</v>
      </c>
      <c r="G413" s="310">
        <v>25</v>
      </c>
      <c r="H413" s="311" t="s">
        <v>1034</v>
      </c>
      <c r="I413" s="313" t="s">
        <v>1046</v>
      </c>
      <c r="J413" s="313"/>
      <c r="K413" s="314" t="s">
        <v>1045</v>
      </c>
    </row>
    <row r="414" spans="1:11" x14ac:dyDescent="0.2">
      <c r="A414" s="310" t="s">
        <v>566</v>
      </c>
      <c r="B414" s="311" t="s">
        <v>1143</v>
      </c>
      <c r="C414" s="310" t="s">
        <v>1380</v>
      </c>
      <c r="D414" s="312" t="s">
        <v>1381</v>
      </c>
      <c r="E414" s="310" t="s">
        <v>1034</v>
      </c>
      <c r="F414" s="311" t="s">
        <v>1035</v>
      </c>
      <c r="G414" s="310">
        <v>25</v>
      </c>
      <c r="H414" s="311" t="s">
        <v>1034</v>
      </c>
      <c r="I414" s="313" t="s">
        <v>1046</v>
      </c>
      <c r="J414" s="313"/>
      <c r="K414" s="314" t="s">
        <v>1045</v>
      </c>
    </row>
    <row r="415" spans="1:11" x14ac:dyDescent="0.2">
      <c r="A415" s="294" t="s">
        <v>929</v>
      </c>
      <c r="B415" s="287" t="s">
        <v>567</v>
      </c>
      <c r="C415" s="294" t="s">
        <v>41</v>
      </c>
      <c r="D415" s="292" t="s">
        <v>42</v>
      </c>
      <c r="E415" s="294" t="s">
        <v>1034</v>
      </c>
      <c r="F415" s="287" t="s">
        <v>1035</v>
      </c>
      <c r="G415" s="294">
        <v>25</v>
      </c>
      <c r="H415" s="287" t="s">
        <v>1034</v>
      </c>
      <c r="I415" s="298" t="s">
        <v>1046</v>
      </c>
      <c r="K415" s="299" t="s">
        <v>1045</v>
      </c>
    </row>
    <row r="416" spans="1:11" x14ac:dyDescent="0.2">
      <c r="A416" s="294" t="s">
        <v>568</v>
      </c>
      <c r="B416" s="287" t="s">
        <v>569</v>
      </c>
      <c r="C416" s="294" t="s">
        <v>41</v>
      </c>
      <c r="D416" s="292" t="s">
        <v>42</v>
      </c>
      <c r="E416" s="294" t="s">
        <v>1034</v>
      </c>
      <c r="F416" s="287" t="s">
        <v>1035</v>
      </c>
      <c r="G416" s="294">
        <v>25</v>
      </c>
      <c r="H416" s="287" t="s">
        <v>1034</v>
      </c>
      <c r="I416" s="298" t="s">
        <v>1046</v>
      </c>
      <c r="K416" s="299" t="s">
        <v>1045</v>
      </c>
    </row>
    <row r="417" spans="1:11" x14ac:dyDescent="0.2">
      <c r="A417" s="294" t="s">
        <v>570</v>
      </c>
      <c r="B417" s="287" t="s">
        <v>571</v>
      </c>
      <c r="C417" s="294" t="s">
        <v>41</v>
      </c>
      <c r="D417" s="292" t="s">
        <v>42</v>
      </c>
      <c r="E417" s="294" t="s">
        <v>1034</v>
      </c>
      <c r="F417" s="287" t="s">
        <v>1035</v>
      </c>
      <c r="G417" s="294">
        <v>25</v>
      </c>
      <c r="H417" s="287" t="s">
        <v>1034</v>
      </c>
      <c r="I417" s="298" t="s">
        <v>1046</v>
      </c>
      <c r="K417" s="299" t="s">
        <v>1045</v>
      </c>
    </row>
    <row r="418" spans="1:11" x14ac:dyDescent="0.2">
      <c r="A418" s="294" t="s">
        <v>572</v>
      </c>
      <c r="B418" s="287" t="s">
        <v>573</v>
      </c>
      <c r="C418" s="294" t="s">
        <v>41</v>
      </c>
      <c r="D418" s="292" t="s">
        <v>42</v>
      </c>
      <c r="E418" s="294" t="s">
        <v>1034</v>
      </c>
      <c r="F418" s="287" t="s">
        <v>1035</v>
      </c>
      <c r="G418" s="294">
        <v>25</v>
      </c>
      <c r="H418" s="287" t="s">
        <v>1034</v>
      </c>
      <c r="I418" s="298" t="s">
        <v>1046</v>
      </c>
      <c r="K418" s="299" t="s">
        <v>1045</v>
      </c>
    </row>
    <row r="419" spans="1:11" x14ac:dyDescent="0.2">
      <c r="A419" s="294" t="s">
        <v>574</v>
      </c>
      <c r="B419" s="287" t="s">
        <v>575</v>
      </c>
      <c r="C419" s="294" t="s">
        <v>41</v>
      </c>
      <c r="D419" s="292" t="s">
        <v>42</v>
      </c>
      <c r="E419" s="294" t="s">
        <v>1034</v>
      </c>
      <c r="F419" s="287" t="s">
        <v>1035</v>
      </c>
      <c r="G419" s="294">
        <v>25</v>
      </c>
      <c r="H419" s="287" t="s">
        <v>1034</v>
      </c>
      <c r="I419" s="298" t="s">
        <v>1046</v>
      </c>
      <c r="K419" s="299" t="s">
        <v>1045</v>
      </c>
    </row>
    <row r="420" spans="1:11" x14ac:dyDescent="0.2">
      <c r="A420" s="294" t="s">
        <v>576</v>
      </c>
      <c r="B420" s="287" t="s">
        <v>1144</v>
      </c>
      <c r="C420" s="294" t="s">
        <v>41</v>
      </c>
      <c r="D420" s="292" t="s">
        <v>42</v>
      </c>
      <c r="E420" s="294" t="s">
        <v>1034</v>
      </c>
      <c r="F420" s="287" t="s">
        <v>1035</v>
      </c>
      <c r="G420" s="294">
        <v>25</v>
      </c>
      <c r="H420" s="287" t="s">
        <v>1034</v>
      </c>
      <c r="I420" s="298" t="s">
        <v>1046</v>
      </c>
      <c r="K420" s="299" t="s">
        <v>1048</v>
      </c>
    </row>
    <row r="421" spans="1:11" x14ac:dyDescent="0.2">
      <c r="A421" s="294" t="s">
        <v>577</v>
      </c>
      <c r="B421" s="287" t="s">
        <v>1145</v>
      </c>
      <c r="C421" s="294" t="s">
        <v>41</v>
      </c>
      <c r="D421" s="292" t="s">
        <v>42</v>
      </c>
      <c r="E421" s="294" t="s">
        <v>1034</v>
      </c>
      <c r="F421" s="287" t="s">
        <v>1035</v>
      </c>
      <c r="G421" s="294">
        <v>25</v>
      </c>
      <c r="H421" s="287" t="s">
        <v>1034</v>
      </c>
      <c r="I421" s="298" t="s">
        <v>1046</v>
      </c>
      <c r="K421" s="299" t="s">
        <v>1048</v>
      </c>
    </row>
    <row r="422" spans="1:11" x14ac:dyDescent="0.2">
      <c r="A422" s="294" t="s">
        <v>578</v>
      </c>
      <c r="B422" s="287" t="s">
        <v>579</v>
      </c>
      <c r="C422" s="294" t="s">
        <v>41</v>
      </c>
      <c r="D422" s="292" t="s">
        <v>42</v>
      </c>
      <c r="E422" s="294" t="s">
        <v>1034</v>
      </c>
      <c r="F422" s="287" t="s">
        <v>1035</v>
      </c>
      <c r="G422" s="294">
        <v>25</v>
      </c>
      <c r="H422" s="287" t="s">
        <v>1034</v>
      </c>
      <c r="I422" s="298" t="s">
        <v>1046</v>
      </c>
      <c r="K422" s="299" t="s">
        <v>1048</v>
      </c>
    </row>
    <row r="423" spans="1:11" x14ac:dyDescent="0.2">
      <c r="A423" s="294" t="s">
        <v>580</v>
      </c>
      <c r="B423" s="287" t="s">
        <v>581</v>
      </c>
      <c r="C423" s="294" t="s">
        <v>41</v>
      </c>
      <c r="D423" s="292" t="s">
        <v>42</v>
      </c>
      <c r="E423" s="294" t="s">
        <v>1034</v>
      </c>
      <c r="F423" s="287" t="s">
        <v>1035</v>
      </c>
      <c r="G423" s="294">
        <v>25</v>
      </c>
      <c r="H423" s="287" t="s">
        <v>1034</v>
      </c>
      <c r="I423" s="298" t="s">
        <v>1046</v>
      </c>
      <c r="K423" s="299" t="s">
        <v>1045</v>
      </c>
    </row>
    <row r="424" spans="1:11" x14ac:dyDescent="0.2">
      <c r="A424" s="294" t="s">
        <v>582</v>
      </c>
      <c r="B424" s="287" t="s">
        <v>583</v>
      </c>
      <c r="C424" s="294" t="s">
        <v>41</v>
      </c>
      <c r="D424" s="292" t="s">
        <v>42</v>
      </c>
      <c r="E424" s="294" t="s">
        <v>1034</v>
      </c>
      <c r="F424" s="287" t="s">
        <v>1035</v>
      </c>
      <c r="G424" s="294">
        <v>25</v>
      </c>
      <c r="H424" s="287" t="s">
        <v>1034</v>
      </c>
      <c r="I424" s="298" t="s">
        <v>1046</v>
      </c>
      <c r="K424" s="299" t="s">
        <v>1048</v>
      </c>
    </row>
    <row r="425" spans="1:11" x14ac:dyDescent="0.2">
      <c r="A425" s="294" t="s">
        <v>584</v>
      </c>
      <c r="B425" s="287" t="s">
        <v>585</v>
      </c>
      <c r="C425" s="294" t="s">
        <v>41</v>
      </c>
      <c r="D425" s="292" t="s">
        <v>42</v>
      </c>
      <c r="E425" s="294" t="s">
        <v>1034</v>
      </c>
      <c r="F425" s="287" t="s">
        <v>1035</v>
      </c>
      <c r="G425" s="294">
        <v>25</v>
      </c>
      <c r="H425" s="287" t="s">
        <v>1034</v>
      </c>
      <c r="I425" s="298" t="s">
        <v>1046</v>
      </c>
      <c r="K425" s="299" t="s">
        <v>1048</v>
      </c>
    </row>
    <row r="426" spans="1:11" x14ac:dyDescent="0.2">
      <c r="A426" s="294" t="s">
        <v>586</v>
      </c>
      <c r="B426" s="287" t="s">
        <v>587</v>
      </c>
      <c r="C426" s="294" t="s">
        <v>41</v>
      </c>
      <c r="D426" s="292" t="s">
        <v>42</v>
      </c>
      <c r="E426" s="294" t="s">
        <v>1034</v>
      </c>
      <c r="F426" s="287" t="s">
        <v>1035</v>
      </c>
      <c r="G426" s="294">
        <v>25</v>
      </c>
      <c r="H426" s="287" t="s">
        <v>1034</v>
      </c>
      <c r="I426" s="298" t="s">
        <v>1046</v>
      </c>
      <c r="K426" s="299" t="s">
        <v>1045</v>
      </c>
    </row>
    <row r="427" spans="1:11" x14ac:dyDescent="0.2">
      <c r="A427" s="294" t="s">
        <v>588</v>
      </c>
      <c r="B427" s="287" t="s">
        <v>589</v>
      </c>
      <c r="C427" s="294" t="s">
        <v>41</v>
      </c>
      <c r="D427" s="292" t="s">
        <v>42</v>
      </c>
      <c r="E427" s="294" t="s">
        <v>1034</v>
      </c>
      <c r="F427" s="287" t="s">
        <v>1035</v>
      </c>
      <c r="G427" s="294">
        <v>25</v>
      </c>
      <c r="H427" s="287" t="s">
        <v>1034</v>
      </c>
      <c r="I427" s="298" t="s">
        <v>1046</v>
      </c>
      <c r="K427" s="299" t="s">
        <v>1048</v>
      </c>
    </row>
    <row r="428" spans="1:11" x14ac:dyDescent="0.2">
      <c r="A428" s="294" t="s">
        <v>590</v>
      </c>
      <c r="B428" s="287" t="s">
        <v>591</v>
      </c>
      <c r="C428" s="294" t="s">
        <v>41</v>
      </c>
      <c r="D428" s="292" t="s">
        <v>42</v>
      </c>
      <c r="E428" s="294" t="s">
        <v>1034</v>
      </c>
      <c r="F428" s="287" t="s">
        <v>1035</v>
      </c>
      <c r="G428" s="294">
        <v>25</v>
      </c>
      <c r="H428" s="287" t="s">
        <v>1034</v>
      </c>
      <c r="I428" s="298" t="s">
        <v>1046</v>
      </c>
      <c r="K428" s="299" t="s">
        <v>1045</v>
      </c>
    </row>
    <row r="429" spans="1:11" x14ac:dyDescent="0.2">
      <c r="A429" s="294" t="s">
        <v>592</v>
      </c>
      <c r="B429" s="287" t="s">
        <v>593</v>
      </c>
      <c r="C429" s="294" t="s">
        <v>41</v>
      </c>
      <c r="D429" s="292" t="s">
        <v>42</v>
      </c>
      <c r="E429" s="294" t="s">
        <v>1034</v>
      </c>
      <c r="F429" s="287" t="s">
        <v>1035</v>
      </c>
      <c r="G429" s="294">
        <v>25</v>
      </c>
      <c r="H429" s="287" t="s">
        <v>1034</v>
      </c>
      <c r="I429" s="298" t="s">
        <v>1046</v>
      </c>
      <c r="K429" s="299" t="s">
        <v>1045</v>
      </c>
    </row>
  </sheetData>
  <autoFilter ref="A1:K429" xr:uid="{00000000-0009-0000-0000-000006000000}"/>
  <sortState ref="A2:F427">
    <sortCondition ref="C2:C427"/>
    <sortCondition ref="E2:E427"/>
  </sortState>
  <pageMargins left="0.7" right="0.7" top="0.75" bottom="0.75" header="0.3" footer="0.3"/>
  <pageSetup paperSize="9" orientation="portrait" horizontalDpi="300" verticalDpi="300" r:id="rId1"/>
  <ignoredErrors>
    <ignoredError sqref="A26: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437"/>
  <sheetViews>
    <sheetView zoomScale="90" zoomScaleNormal="90" workbookViewId="0">
      <selection activeCell="D427" sqref="D427"/>
    </sheetView>
  </sheetViews>
  <sheetFormatPr defaultRowHeight="18" x14ac:dyDescent="0.25"/>
  <cols>
    <col min="1" max="1" width="15.375" customWidth="1"/>
    <col min="2" max="2" width="83.125" customWidth="1"/>
    <col min="3" max="3" width="20.125" style="85" customWidth="1"/>
    <col min="4" max="4" width="10.125" customWidth="1"/>
    <col min="5" max="5" width="14.375" style="80" customWidth="1"/>
    <col min="6" max="6" width="16.25" style="80" customWidth="1"/>
    <col min="7" max="7" width="8.625" style="80" customWidth="1"/>
    <col min="8" max="8" width="4.375" customWidth="1"/>
    <col min="9" max="9" width="3.375" customWidth="1"/>
  </cols>
  <sheetData>
    <row r="1" spans="1:10" ht="18" customHeight="1" x14ac:dyDescent="0.25">
      <c r="A1" s="82"/>
      <c r="B1" s="82" t="s">
        <v>1270</v>
      </c>
      <c r="C1" s="83"/>
      <c r="D1" s="82"/>
      <c r="E1" s="82"/>
      <c r="F1" s="82"/>
    </row>
    <row r="2" spans="1:10" ht="27.75" x14ac:dyDescent="0.65">
      <c r="A2" s="26" t="s">
        <v>707</v>
      </c>
      <c r="B2" s="26" t="s">
        <v>708</v>
      </c>
      <c r="C2" s="84" t="s">
        <v>678</v>
      </c>
      <c r="D2" s="22"/>
      <c r="E2" s="81" t="s">
        <v>773</v>
      </c>
      <c r="F2" s="81" t="s">
        <v>1347</v>
      </c>
      <c r="G2" s="125" t="s">
        <v>1146</v>
      </c>
      <c r="H2" s="16"/>
    </row>
    <row r="3" spans="1:10" ht="27.75" x14ac:dyDescent="0.65">
      <c r="A3" s="307" t="s">
        <v>140</v>
      </c>
      <c r="B3" s="128" t="s">
        <v>141</v>
      </c>
      <c r="C3" s="127">
        <f>IFERROR(VLOOKUP($A3,'งบทดลอง รพ.'!$A$2:$C$500,3,0),0)</f>
        <v>0</v>
      </c>
      <c r="D3" s="22"/>
      <c r="E3" s="81" t="s">
        <v>976</v>
      </c>
      <c r="F3" s="81" t="s">
        <v>16</v>
      </c>
      <c r="G3" s="125" t="s">
        <v>1046</v>
      </c>
      <c r="H3" s="16"/>
      <c r="I3" s="130"/>
      <c r="J3" t="s">
        <v>1147</v>
      </c>
    </row>
    <row r="4" spans="1:10" ht="27.75" x14ac:dyDescent="0.65">
      <c r="A4" s="307" t="s">
        <v>142</v>
      </c>
      <c r="B4" s="128" t="s">
        <v>143</v>
      </c>
      <c r="C4" s="127">
        <f>IFERROR(VLOOKUP($A4,'งบทดลอง รพ.'!$A$2:$C$500,3,0),0)</f>
        <v>0</v>
      </c>
      <c r="D4" s="22"/>
      <c r="E4" s="81" t="s">
        <v>976</v>
      </c>
      <c r="F4" s="81" t="s">
        <v>16</v>
      </c>
      <c r="G4" s="125" t="s">
        <v>1046</v>
      </c>
      <c r="H4" s="16"/>
    </row>
    <row r="5" spans="1:10" ht="27.75" x14ac:dyDescent="0.65">
      <c r="A5" s="307" t="s">
        <v>144</v>
      </c>
      <c r="B5" s="128" t="s">
        <v>145</v>
      </c>
      <c r="C5" s="127">
        <f>IFERROR(VLOOKUP($A5,'งบทดลอง รพ.'!$A$2:$C$500,3,0),0)</f>
        <v>0</v>
      </c>
      <c r="D5" s="22"/>
      <c r="E5" s="81" t="s">
        <v>976</v>
      </c>
      <c r="F5" s="81" t="s">
        <v>16</v>
      </c>
      <c r="G5" s="125" t="s">
        <v>1046</v>
      </c>
      <c r="H5" s="16"/>
    </row>
    <row r="6" spans="1:10" ht="27.75" x14ac:dyDescent="0.65">
      <c r="A6" s="307" t="s">
        <v>146</v>
      </c>
      <c r="B6" s="128" t="s">
        <v>147</v>
      </c>
      <c r="C6" s="127">
        <f>IFERROR(VLOOKUP($A6,'งบทดลอง รพ.'!$A$2:$C$500,3,0),0)</f>
        <v>0</v>
      </c>
      <c r="D6" s="22"/>
      <c r="E6" s="81" t="s">
        <v>976</v>
      </c>
      <c r="F6" s="81" t="s">
        <v>16</v>
      </c>
      <c r="G6" s="125" t="s">
        <v>1046</v>
      </c>
      <c r="H6" s="16"/>
    </row>
    <row r="7" spans="1:10" ht="27.75" x14ac:dyDescent="0.65">
      <c r="A7" s="307" t="s">
        <v>148</v>
      </c>
      <c r="B7" s="128" t="s">
        <v>1047</v>
      </c>
      <c r="C7" s="127">
        <f>IFERROR(VLOOKUP($A7,'งบทดลอง รพ.'!$A$2:$C$500,3,0),0)</f>
        <v>0</v>
      </c>
      <c r="D7" s="22"/>
      <c r="E7" s="81" t="s">
        <v>976</v>
      </c>
      <c r="F7" s="81" t="s">
        <v>16</v>
      </c>
      <c r="G7" s="125" t="s">
        <v>1046</v>
      </c>
      <c r="H7" s="16"/>
    </row>
    <row r="8" spans="1:10" ht="27.75" x14ac:dyDescent="0.65">
      <c r="A8" s="307" t="s">
        <v>149</v>
      </c>
      <c r="B8" s="128" t="s">
        <v>150</v>
      </c>
      <c r="C8" s="127">
        <f>IFERROR(VLOOKUP($A8,'งบทดลอง รพ.'!$A$2:$C$500,3,0),0)</f>
        <v>0</v>
      </c>
      <c r="D8" s="22"/>
      <c r="E8" s="81" t="s">
        <v>976</v>
      </c>
      <c r="F8" s="81" t="s">
        <v>16</v>
      </c>
      <c r="G8" s="125" t="s">
        <v>1046</v>
      </c>
      <c r="H8" s="16"/>
    </row>
    <row r="9" spans="1:10" ht="27.75" x14ac:dyDescent="0.65">
      <c r="A9" s="307" t="s">
        <v>151</v>
      </c>
      <c r="B9" s="128" t="s">
        <v>172</v>
      </c>
      <c r="C9" s="127">
        <f>IFERROR(VLOOKUP($A9,'งบทดลอง รพ.'!$A$2:$C$500,3,0),0)</f>
        <v>0</v>
      </c>
      <c r="D9" s="22"/>
      <c r="E9" s="81" t="s">
        <v>976</v>
      </c>
      <c r="F9" s="81" t="s">
        <v>16</v>
      </c>
      <c r="G9" s="125" t="s">
        <v>1046</v>
      </c>
      <c r="H9" s="16"/>
    </row>
    <row r="10" spans="1:10" ht="27.75" x14ac:dyDescent="0.65">
      <c r="A10" s="307" t="s">
        <v>152</v>
      </c>
      <c r="B10" s="128" t="s">
        <v>174</v>
      </c>
      <c r="C10" s="127">
        <f>IFERROR(VLOOKUP($A10,'งบทดลอง รพ.'!$A$2:$C$500,3,0),0)</f>
        <v>0</v>
      </c>
      <c r="D10" s="22"/>
      <c r="E10" s="81" t="s">
        <v>976</v>
      </c>
      <c r="F10" s="81" t="s">
        <v>16</v>
      </c>
      <c r="G10" s="125" t="s">
        <v>1046</v>
      </c>
      <c r="H10" s="16"/>
    </row>
    <row r="11" spans="1:10" ht="27.75" x14ac:dyDescent="0.65">
      <c r="A11" s="307" t="s">
        <v>153</v>
      </c>
      <c r="B11" s="128" t="s">
        <v>154</v>
      </c>
      <c r="C11" s="127">
        <f>IFERROR(VLOOKUP($A11,'งบทดลอง รพ.'!$A$2:$C$500,3,0),0)</f>
        <v>0</v>
      </c>
      <c r="D11" s="22"/>
      <c r="E11" s="81" t="s">
        <v>976</v>
      </c>
      <c r="F11" s="81" t="s">
        <v>16</v>
      </c>
      <c r="G11" s="125" t="s">
        <v>1046</v>
      </c>
      <c r="H11" s="16"/>
    </row>
    <row r="12" spans="1:10" ht="27.75" x14ac:dyDescent="0.65">
      <c r="A12" s="307" t="s">
        <v>155</v>
      </c>
      <c r="B12" s="128" t="s">
        <v>156</v>
      </c>
      <c r="C12" s="127">
        <f>IFERROR(VLOOKUP($A12,'งบทดลอง รพ.'!$A$2:$C$500,3,0),0)</f>
        <v>0</v>
      </c>
      <c r="D12" s="22"/>
      <c r="E12" s="81" t="s">
        <v>976</v>
      </c>
      <c r="F12" s="81" t="s">
        <v>16</v>
      </c>
      <c r="G12" s="125" t="s">
        <v>1046</v>
      </c>
      <c r="H12" s="16"/>
    </row>
    <row r="13" spans="1:10" ht="27.75" x14ac:dyDescent="0.65">
      <c r="A13" s="307" t="s">
        <v>113</v>
      </c>
      <c r="B13" s="128" t="s">
        <v>114</v>
      </c>
      <c r="C13" s="127">
        <f>IFERROR(VLOOKUP($A13,'งบทดลอง รพ.'!$A$2:$C$500,3,0),0)</f>
        <v>0</v>
      </c>
      <c r="D13" s="22"/>
      <c r="E13" s="81" t="s">
        <v>969</v>
      </c>
      <c r="F13" s="81" t="s">
        <v>12</v>
      </c>
      <c r="G13" s="125" t="s">
        <v>1046</v>
      </c>
      <c r="H13" s="16"/>
    </row>
    <row r="14" spans="1:10" ht="27.75" x14ac:dyDescent="0.65">
      <c r="A14" s="307" t="s">
        <v>115</v>
      </c>
      <c r="B14" s="128" t="s">
        <v>116</v>
      </c>
      <c r="C14" s="127">
        <f>IFERROR(VLOOKUP($A14,'งบทดลอง รพ.'!$A$2:$C$500,3,0),0)</f>
        <v>0</v>
      </c>
      <c r="D14" s="22"/>
      <c r="E14" s="81" t="s">
        <v>969</v>
      </c>
      <c r="F14" s="81" t="s">
        <v>12</v>
      </c>
      <c r="G14" s="125" t="s">
        <v>1046</v>
      </c>
      <c r="H14" s="16"/>
    </row>
    <row r="15" spans="1:10" ht="27.75" x14ac:dyDescent="0.65">
      <c r="A15" s="307" t="s">
        <v>797</v>
      </c>
      <c r="B15" s="128" t="s">
        <v>118</v>
      </c>
      <c r="C15" s="127">
        <f>IFERROR(VLOOKUP($A15,'งบทดลอง รพ.'!$A$2:$C$500,3,0),0)</f>
        <v>0</v>
      </c>
      <c r="D15" s="22"/>
      <c r="E15" s="81" t="s">
        <v>969</v>
      </c>
      <c r="F15" s="81" t="s">
        <v>12</v>
      </c>
      <c r="G15" s="125" t="s">
        <v>1046</v>
      </c>
      <c r="H15" s="16"/>
    </row>
    <row r="16" spans="1:10" ht="27.75" x14ac:dyDescent="0.65">
      <c r="A16" s="307" t="s">
        <v>798</v>
      </c>
      <c r="B16" s="128" t="s">
        <v>119</v>
      </c>
      <c r="C16" s="127">
        <f>IFERROR(VLOOKUP($A16,'งบทดลอง รพ.'!$A$2:$C$500,3,0),0)</f>
        <v>0</v>
      </c>
      <c r="D16" s="22"/>
      <c r="E16" s="81" t="s">
        <v>969</v>
      </c>
      <c r="F16" s="81" t="s">
        <v>12</v>
      </c>
      <c r="G16" s="125" t="s">
        <v>1046</v>
      </c>
      <c r="H16" s="16"/>
    </row>
    <row r="17" spans="1:8" ht="27.75" x14ac:dyDescent="0.65">
      <c r="A17" s="307" t="s">
        <v>120</v>
      </c>
      <c r="B17" s="128" t="s">
        <v>121</v>
      </c>
      <c r="C17" s="127">
        <f>IFERROR(VLOOKUP($A17,'งบทดลอง รพ.'!$A$2:$C$500,3,0),0)</f>
        <v>0</v>
      </c>
      <c r="D17" s="22"/>
      <c r="E17" s="81" t="s">
        <v>969</v>
      </c>
      <c r="F17" s="81" t="s">
        <v>12</v>
      </c>
      <c r="G17" s="125" t="s">
        <v>1046</v>
      </c>
      <c r="H17" s="16"/>
    </row>
    <row r="18" spans="1:8" ht="27.75" x14ac:dyDescent="0.65">
      <c r="A18" s="307" t="s">
        <v>122</v>
      </c>
      <c r="B18" s="128" t="s">
        <v>123</v>
      </c>
      <c r="C18" s="127">
        <f>IFERROR(VLOOKUP($A18,'งบทดลอง รพ.'!$A$2:$C$500,3,0),0)</f>
        <v>0</v>
      </c>
      <c r="D18" s="22"/>
      <c r="E18" s="81" t="s">
        <v>969</v>
      </c>
      <c r="F18" s="81" t="s">
        <v>12</v>
      </c>
      <c r="G18" s="125" t="s">
        <v>1046</v>
      </c>
      <c r="H18" s="16"/>
    </row>
    <row r="19" spans="1:8" ht="27.75" x14ac:dyDescent="0.65">
      <c r="A19" s="307" t="s">
        <v>799</v>
      </c>
      <c r="B19" s="128" t="s">
        <v>117</v>
      </c>
      <c r="C19" s="127">
        <f>IFERROR(VLOOKUP($A19,'งบทดลอง รพ.'!$A$2:$C$500,3,0),0)</f>
        <v>0</v>
      </c>
      <c r="D19" s="22"/>
      <c r="E19" s="81" t="s">
        <v>969</v>
      </c>
      <c r="F19" s="81" t="s">
        <v>12</v>
      </c>
      <c r="G19" s="125" t="s">
        <v>1046</v>
      </c>
      <c r="H19" s="16"/>
    </row>
    <row r="20" spans="1:8" ht="27.75" x14ac:dyDescent="0.65">
      <c r="A20" s="307" t="s">
        <v>800</v>
      </c>
      <c r="B20" s="128" t="s">
        <v>80</v>
      </c>
      <c r="C20" s="127">
        <f>IFERROR(VLOOKUP($A20,'งบทดลอง รพ.'!$A$2:$C$500,3,0),0)</f>
        <v>0</v>
      </c>
      <c r="D20" s="22"/>
      <c r="E20" s="81" t="s">
        <v>948</v>
      </c>
      <c r="F20" s="81" t="s">
        <v>6</v>
      </c>
      <c r="G20" s="125" t="s">
        <v>1046</v>
      </c>
      <c r="H20" s="16"/>
    </row>
    <row r="21" spans="1:8" ht="27.75" x14ac:dyDescent="0.65">
      <c r="A21" s="307" t="s">
        <v>801</v>
      </c>
      <c r="B21" s="128" t="s">
        <v>802</v>
      </c>
      <c r="C21" s="127">
        <f>IFERROR(VLOOKUP($A21,'งบทดลอง รพ.'!$A$2:$C$500,3,0),0)</f>
        <v>208000</v>
      </c>
      <c r="D21" s="22"/>
      <c r="E21" s="81" t="s">
        <v>937</v>
      </c>
      <c r="F21" s="81" t="s">
        <v>2</v>
      </c>
      <c r="G21" s="125" t="s">
        <v>1046</v>
      </c>
      <c r="H21" s="16"/>
    </row>
    <row r="22" spans="1:8" ht="27.75" x14ac:dyDescent="0.65">
      <c r="A22" s="307" t="s">
        <v>803</v>
      </c>
      <c r="B22" s="128" t="s">
        <v>804</v>
      </c>
      <c r="C22" s="127">
        <f>IFERROR(VLOOKUP($A22,'งบทดลอง รพ.'!$A$2:$C$500,3,0),0)</f>
        <v>0</v>
      </c>
      <c r="D22" s="22"/>
      <c r="E22" s="81" t="s">
        <v>969</v>
      </c>
      <c r="F22" s="81" t="s">
        <v>12</v>
      </c>
      <c r="G22" s="125" t="s">
        <v>1046</v>
      </c>
      <c r="H22" s="16"/>
    </row>
    <row r="23" spans="1:8" ht="27.75" x14ac:dyDescent="0.65">
      <c r="A23" s="307" t="s">
        <v>72</v>
      </c>
      <c r="B23" s="128" t="s">
        <v>1049</v>
      </c>
      <c r="C23" s="127">
        <f>IFERROR(VLOOKUP($A23,'งบทดลอง รพ.'!$A$2:$C$500,3,0),0)</f>
        <v>0</v>
      </c>
      <c r="D23" s="22"/>
      <c r="E23" s="81" t="s">
        <v>938</v>
      </c>
      <c r="F23" s="81" t="s">
        <v>4</v>
      </c>
      <c r="G23" s="125" t="s">
        <v>1046</v>
      </c>
      <c r="H23" s="16"/>
    </row>
    <row r="24" spans="1:8" ht="27.75" x14ac:dyDescent="0.65">
      <c r="A24" s="307" t="s">
        <v>73</v>
      </c>
      <c r="B24" s="128" t="s">
        <v>1050</v>
      </c>
      <c r="C24" s="127">
        <f>IFERROR(VLOOKUP($A24,'งบทดลอง รพ.'!$A$2:$C$500,3,0),0)</f>
        <v>41000</v>
      </c>
      <c r="D24" s="22"/>
      <c r="E24" s="81" t="s">
        <v>940</v>
      </c>
      <c r="F24" s="81" t="s">
        <v>4</v>
      </c>
      <c r="G24" s="125" t="s">
        <v>1046</v>
      </c>
      <c r="H24" s="16"/>
    </row>
    <row r="25" spans="1:8" ht="27.75" x14ac:dyDescent="0.65">
      <c r="A25" s="307" t="s">
        <v>124</v>
      </c>
      <c r="B25" s="128" t="s">
        <v>1051</v>
      </c>
      <c r="C25" s="127">
        <f>IFERROR(VLOOKUP($A25,'งบทดลอง รพ.'!$A$2:$C$500,3,0),0)</f>
        <v>2420000</v>
      </c>
      <c r="D25" s="22"/>
      <c r="E25" s="81" t="s">
        <v>971</v>
      </c>
      <c r="F25" s="81" t="s">
        <v>12</v>
      </c>
      <c r="G25" s="125" t="s">
        <v>1046</v>
      </c>
      <c r="H25" s="16"/>
    </row>
    <row r="26" spans="1:8" ht="27.75" x14ac:dyDescent="0.65">
      <c r="A26" s="307" t="s">
        <v>125</v>
      </c>
      <c r="B26" s="128" t="s">
        <v>1052</v>
      </c>
      <c r="C26" s="127">
        <f>IFERROR(VLOOKUP($A26,'งบทดลอง รพ.'!$A$2:$C$500,3,0),0)</f>
        <v>552000</v>
      </c>
      <c r="D26" s="22"/>
      <c r="E26" s="81" t="s">
        <v>973</v>
      </c>
      <c r="F26" s="81" t="s">
        <v>12</v>
      </c>
      <c r="G26" s="125" t="s">
        <v>1046</v>
      </c>
      <c r="H26" s="16"/>
    </row>
    <row r="27" spans="1:8" ht="27.75" x14ac:dyDescent="0.65">
      <c r="A27" s="307" t="s">
        <v>1329</v>
      </c>
      <c r="B27" s="128" t="s">
        <v>1280</v>
      </c>
      <c r="C27" s="127">
        <f>IFERROR(VLOOKUP($A27,'งบทดลอง รพ.'!$A$2:$C$500,3,0),0)</f>
        <v>0</v>
      </c>
      <c r="D27" s="22"/>
      <c r="E27" s="81" t="s">
        <v>938</v>
      </c>
      <c r="F27" s="81" t="s">
        <v>4</v>
      </c>
      <c r="G27" s="125" t="s">
        <v>1046</v>
      </c>
      <c r="H27" s="16"/>
    </row>
    <row r="28" spans="1:8" ht="27.75" x14ac:dyDescent="0.65">
      <c r="A28" s="307" t="s">
        <v>1330</v>
      </c>
      <c r="B28" s="128" t="s">
        <v>1281</v>
      </c>
      <c r="C28" s="127">
        <f>IFERROR(VLOOKUP($A28,'งบทดลอง รพ.'!$A$2:$C$500,3,0),0)</f>
        <v>0</v>
      </c>
      <c r="D28" s="22"/>
      <c r="E28" s="81" t="s">
        <v>940</v>
      </c>
      <c r="F28" s="81" t="s">
        <v>4</v>
      </c>
      <c r="G28" s="125" t="s">
        <v>1046</v>
      </c>
      <c r="H28" s="16"/>
    </row>
    <row r="29" spans="1:8" ht="27.75" x14ac:dyDescent="0.65">
      <c r="A29" s="307" t="s">
        <v>1331</v>
      </c>
      <c r="B29" s="128" t="s">
        <v>1282</v>
      </c>
      <c r="C29" s="127">
        <f>IFERROR(VLOOKUP($A29,'งบทดลอง รพ.'!$A$2:$C$500,3,0),0)</f>
        <v>0</v>
      </c>
      <c r="D29" s="22"/>
      <c r="E29" s="81" t="s">
        <v>938</v>
      </c>
      <c r="F29" s="81" t="s">
        <v>4</v>
      </c>
      <c r="G29" s="125" t="s">
        <v>1046</v>
      </c>
      <c r="H29" s="16"/>
    </row>
    <row r="30" spans="1:8" ht="27.75" x14ac:dyDescent="0.65">
      <c r="A30" s="307" t="s">
        <v>1332</v>
      </c>
      <c r="B30" s="128" t="s">
        <v>1283</v>
      </c>
      <c r="C30" s="127">
        <f>IFERROR(VLOOKUP($A30,'งบทดลอง รพ.'!$A$2:$C$500,3,0),0)</f>
        <v>0</v>
      </c>
      <c r="D30" s="22"/>
      <c r="E30" s="81" t="s">
        <v>940</v>
      </c>
      <c r="F30" s="81" t="s">
        <v>4</v>
      </c>
      <c r="G30" s="125" t="s">
        <v>1046</v>
      </c>
      <c r="H30" s="16"/>
    </row>
    <row r="31" spans="1:8" ht="27.75" x14ac:dyDescent="0.65">
      <c r="A31" s="307" t="s">
        <v>81</v>
      </c>
      <c r="B31" s="128" t="s">
        <v>1053</v>
      </c>
      <c r="C31" s="127">
        <f>IFERROR(VLOOKUP($A31,'งบทดลอง รพ.'!$A$2:$C$500,3,0),0)</f>
        <v>2200000</v>
      </c>
      <c r="D31" s="22"/>
      <c r="E31" s="81" t="s">
        <v>950</v>
      </c>
      <c r="F31" s="81" t="s">
        <v>6</v>
      </c>
      <c r="G31" s="125" t="s">
        <v>1046</v>
      </c>
      <c r="H31" s="16"/>
    </row>
    <row r="32" spans="1:8" ht="27.75" x14ac:dyDescent="0.65">
      <c r="A32" s="307" t="s">
        <v>82</v>
      </c>
      <c r="B32" s="128" t="s">
        <v>1054</v>
      </c>
      <c r="C32" s="127">
        <f>IFERROR(VLOOKUP($A32,'งบทดลอง รพ.'!$A$2:$C$500,3,0),0)</f>
        <v>760000</v>
      </c>
      <c r="D32" s="22"/>
      <c r="E32" s="81" t="s">
        <v>952</v>
      </c>
      <c r="F32" s="81" t="s">
        <v>6</v>
      </c>
      <c r="G32" s="125" t="s">
        <v>1046</v>
      </c>
      <c r="H32" s="16"/>
    </row>
    <row r="33" spans="1:8" ht="27.75" x14ac:dyDescent="0.65">
      <c r="A33" s="307" t="s">
        <v>83</v>
      </c>
      <c r="B33" s="128" t="s">
        <v>84</v>
      </c>
      <c r="C33" s="127">
        <f>IFERROR(VLOOKUP($A33,'งบทดลอง รพ.'!$A$2:$C$500,3,0),0)</f>
        <v>-100000</v>
      </c>
      <c r="D33" s="22"/>
      <c r="E33" s="81" t="s">
        <v>954</v>
      </c>
      <c r="F33" s="81" t="s">
        <v>6</v>
      </c>
      <c r="G33" s="125" t="s">
        <v>1046</v>
      </c>
      <c r="H33" s="16"/>
    </row>
    <row r="34" spans="1:8" ht="27.75" x14ac:dyDescent="0.65">
      <c r="A34" s="308" t="s">
        <v>85</v>
      </c>
      <c r="B34" s="129" t="s">
        <v>86</v>
      </c>
      <c r="C34" s="127">
        <f>IFERROR(VLOOKUP($A34,'งบทดลอง รพ.'!$A$2:$C$500,3,0),0)</f>
        <v>36000</v>
      </c>
      <c r="D34" s="22"/>
      <c r="E34" s="81" t="s">
        <v>954</v>
      </c>
      <c r="F34" s="81" t="s">
        <v>6</v>
      </c>
      <c r="G34" s="125" t="s">
        <v>1046</v>
      </c>
      <c r="H34" s="16"/>
    </row>
    <row r="35" spans="1:8" ht="27.75" x14ac:dyDescent="0.65">
      <c r="A35" s="308" t="s">
        <v>126</v>
      </c>
      <c r="B35" s="129" t="s">
        <v>1055</v>
      </c>
      <c r="C35" s="127">
        <f>IFERROR(VLOOKUP($A35,'งบทดลอง รพ.'!$A$2:$C$500,3,0),0)</f>
        <v>180000</v>
      </c>
      <c r="D35" s="22"/>
      <c r="E35" s="81" t="s">
        <v>971</v>
      </c>
      <c r="F35" s="81" t="s">
        <v>12</v>
      </c>
      <c r="G35" s="125" t="s">
        <v>1046</v>
      </c>
      <c r="H35" s="16"/>
    </row>
    <row r="36" spans="1:8" ht="27.75" x14ac:dyDescent="0.65">
      <c r="A36" s="308" t="s">
        <v>127</v>
      </c>
      <c r="B36" s="129" t="s">
        <v>1056</v>
      </c>
      <c r="C36" s="127">
        <f>IFERROR(VLOOKUP($A36,'งบทดลอง รพ.'!$A$2:$C$500,3,0),0)</f>
        <v>360000</v>
      </c>
      <c r="D36" s="22"/>
      <c r="E36" s="81" t="s">
        <v>973</v>
      </c>
      <c r="F36" s="81" t="s">
        <v>12</v>
      </c>
      <c r="G36" s="125" t="s">
        <v>1046</v>
      </c>
      <c r="H36" s="16"/>
    </row>
    <row r="37" spans="1:8" ht="27.75" x14ac:dyDescent="0.65">
      <c r="A37" s="308" t="s">
        <v>74</v>
      </c>
      <c r="B37" s="129" t="s">
        <v>1057</v>
      </c>
      <c r="C37" s="127">
        <f>IFERROR(VLOOKUP($A37,'งบทดลอง รพ.'!$A$2:$C$500,3,0),0)</f>
        <v>400000</v>
      </c>
      <c r="D37" s="22"/>
      <c r="E37" s="81" t="s">
        <v>943</v>
      </c>
      <c r="F37" s="81" t="s">
        <v>942</v>
      </c>
      <c r="G37" s="125" t="s">
        <v>1046</v>
      </c>
      <c r="H37" s="16"/>
    </row>
    <row r="38" spans="1:8" ht="27.75" x14ac:dyDescent="0.65">
      <c r="A38" s="308" t="s">
        <v>75</v>
      </c>
      <c r="B38" s="129" t="s">
        <v>1286</v>
      </c>
      <c r="C38" s="127">
        <f>IFERROR(VLOOKUP($A38,'งบทดลอง รพ.'!$A$2:$C$500,3,0),0)</f>
        <v>120000</v>
      </c>
      <c r="D38" s="22"/>
      <c r="E38" s="81" t="s">
        <v>945</v>
      </c>
      <c r="F38" s="81" t="s">
        <v>942</v>
      </c>
      <c r="G38" s="125" t="s">
        <v>1046</v>
      </c>
      <c r="H38" s="16"/>
    </row>
    <row r="39" spans="1:8" ht="27.75" x14ac:dyDescent="0.65">
      <c r="A39" s="308" t="s">
        <v>76</v>
      </c>
      <c r="B39" s="129" t="s">
        <v>77</v>
      </c>
      <c r="C39" s="127">
        <f>IFERROR(VLOOKUP($A39,'งบทดลอง รพ.'!$A$2:$C$500,3,0),0)</f>
        <v>-28000</v>
      </c>
      <c r="D39" s="22"/>
      <c r="E39" s="81" t="s">
        <v>947</v>
      </c>
      <c r="F39" s="81" t="s">
        <v>942</v>
      </c>
      <c r="G39" s="125" t="s">
        <v>1046</v>
      </c>
      <c r="H39" s="16"/>
    </row>
    <row r="40" spans="1:8" ht="27.75" x14ac:dyDescent="0.65">
      <c r="A40" s="308" t="s">
        <v>78</v>
      </c>
      <c r="B40" s="129" t="s">
        <v>79</v>
      </c>
      <c r="C40" s="127">
        <f>IFERROR(VLOOKUP($A40,'งบทดลอง รพ.'!$A$2:$C$500,3,0),0)</f>
        <v>13500</v>
      </c>
      <c r="D40" s="22"/>
      <c r="E40" s="81" t="s">
        <v>947</v>
      </c>
      <c r="F40" s="81" t="s">
        <v>942</v>
      </c>
      <c r="G40" s="125" t="s">
        <v>1046</v>
      </c>
      <c r="H40" s="16"/>
    </row>
    <row r="41" spans="1:8" ht="27.75" x14ac:dyDescent="0.65">
      <c r="A41" s="308" t="s">
        <v>805</v>
      </c>
      <c r="B41" s="129" t="s">
        <v>1284</v>
      </c>
      <c r="C41" s="127">
        <f>IFERROR(VLOOKUP($A41,'งบทดลอง รพ.'!$A$2:$C$500,3,0),0)</f>
        <v>0</v>
      </c>
      <c r="D41" s="22"/>
      <c r="E41" s="81" t="s">
        <v>943</v>
      </c>
      <c r="F41" s="81" t="s">
        <v>942</v>
      </c>
      <c r="G41" s="125" t="s">
        <v>1046</v>
      </c>
      <c r="H41" s="16"/>
    </row>
    <row r="42" spans="1:8" ht="27.75" x14ac:dyDescent="0.65">
      <c r="A42" s="308" t="s">
        <v>806</v>
      </c>
      <c r="B42" s="129" t="s">
        <v>1285</v>
      </c>
      <c r="C42" s="127">
        <f>IFERROR(VLOOKUP($A42,'งบทดลอง รพ.'!$A$2:$C$500,3,0),0)</f>
        <v>0</v>
      </c>
      <c r="D42" s="22"/>
      <c r="E42" s="81" t="s">
        <v>945</v>
      </c>
      <c r="F42" s="81" t="s">
        <v>942</v>
      </c>
      <c r="G42" s="125" t="s">
        <v>1046</v>
      </c>
      <c r="H42" s="16"/>
    </row>
    <row r="43" spans="1:8" ht="27.75" x14ac:dyDescent="0.65">
      <c r="A43" s="308" t="s">
        <v>807</v>
      </c>
      <c r="B43" s="129" t="s">
        <v>1287</v>
      </c>
      <c r="C43" s="127">
        <f>IFERROR(VLOOKUP($A43,'งบทดลอง รพ.'!$A$2:$C$500,3,0),0)</f>
        <v>0</v>
      </c>
      <c r="D43" s="22"/>
      <c r="E43" s="81" t="s">
        <v>947</v>
      </c>
      <c r="F43" s="81" t="s">
        <v>942</v>
      </c>
      <c r="G43" s="125" t="s">
        <v>1046</v>
      </c>
      <c r="H43" s="16"/>
    </row>
    <row r="44" spans="1:8" ht="27.75" x14ac:dyDescent="0.65">
      <c r="A44" s="308" t="s">
        <v>808</v>
      </c>
      <c r="B44" s="129" t="s">
        <v>1288</v>
      </c>
      <c r="C44" s="127">
        <f>IFERROR(VLOOKUP($A44,'งบทดลอง รพ.'!$A$2:$C$500,3,0),0)</f>
        <v>0</v>
      </c>
      <c r="D44" s="22"/>
      <c r="E44" s="81" t="s">
        <v>947</v>
      </c>
      <c r="F44" s="81" t="s">
        <v>942</v>
      </c>
      <c r="G44" s="125" t="s">
        <v>1046</v>
      </c>
      <c r="H44" s="16"/>
    </row>
    <row r="45" spans="1:8" ht="27.75" x14ac:dyDescent="0.65">
      <c r="A45" s="308" t="s">
        <v>45</v>
      </c>
      <c r="B45" s="129" t="s">
        <v>1058</v>
      </c>
      <c r="C45" s="127">
        <f>IFERROR(VLOOKUP($A45,'งบทดลอง รพ.'!$A$2:$C$500,3,0),0)</f>
        <v>35000000</v>
      </c>
      <c r="D45" s="22"/>
      <c r="E45" s="81" t="s">
        <v>930</v>
      </c>
      <c r="F45" s="81" t="s">
        <v>0</v>
      </c>
      <c r="G45" s="125" t="s">
        <v>1046</v>
      </c>
      <c r="H45" s="16"/>
    </row>
    <row r="46" spans="1:8" ht="27.75" x14ac:dyDescent="0.65">
      <c r="A46" s="307" t="s">
        <v>46</v>
      </c>
      <c r="B46" s="128" t="s">
        <v>1059</v>
      </c>
      <c r="C46" s="127">
        <f>IFERROR(VLOOKUP($A46,'งบทดลอง รพ.'!$A$2:$C$500,3,0),0)</f>
        <v>13000000</v>
      </c>
      <c r="D46" s="22"/>
      <c r="E46" s="81" t="s">
        <v>932</v>
      </c>
      <c r="F46" s="81" t="s">
        <v>0</v>
      </c>
      <c r="G46" s="125" t="s">
        <v>1046</v>
      </c>
      <c r="H46" s="16"/>
    </row>
    <row r="47" spans="1:8" ht="27.75" x14ac:dyDescent="0.65">
      <c r="A47" s="307" t="s">
        <v>47</v>
      </c>
      <c r="B47" s="128" t="s">
        <v>1060</v>
      </c>
      <c r="C47" s="127">
        <f>IFERROR(VLOOKUP($A47,'งบทดลอง รพ.'!$A$2:$C$500,3,0),0)</f>
        <v>1600000</v>
      </c>
      <c r="D47" s="22"/>
      <c r="E47" s="81" t="s">
        <v>930</v>
      </c>
      <c r="F47" s="81" t="s">
        <v>0</v>
      </c>
      <c r="G47" s="125" t="s">
        <v>1046</v>
      </c>
      <c r="H47" s="16"/>
    </row>
    <row r="48" spans="1:8" ht="27.75" x14ac:dyDescent="0.65">
      <c r="A48" s="307" t="s">
        <v>48</v>
      </c>
      <c r="B48" s="128" t="s">
        <v>1061</v>
      </c>
      <c r="C48" s="127">
        <f>IFERROR(VLOOKUP($A48,'งบทดลอง รพ.'!$A$2:$C$500,3,0),0)</f>
        <v>0</v>
      </c>
      <c r="D48" s="22"/>
      <c r="E48" s="81" t="s">
        <v>930</v>
      </c>
      <c r="F48" s="81" t="s">
        <v>0</v>
      </c>
      <c r="G48" s="125" t="s">
        <v>1046</v>
      </c>
      <c r="H48" s="16"/>
    </row>
    <row r="49" spans="1:8" ht="27.75" x14ac:dyDescent="0.65">
      <c r="A49" s="307" t="s">
        <v>49</v>
      </c>
      <c r="B49" s="128" t="s">
        <v>1062</v>
      </c>
      <c r="C49" s="127">
        <f>IFERROR(VLOOKUP($A49,'งบทดลอง รพ.'!$A$2:$C$500,3,0),0)</f>
        <v>29000</v>
      </c>
      <c r="D49" s="22"/>
      <c r="E49" s="81" t="s">
        <v>930</v>
      </c>
      <c r="F49" s="81" t="s">
        <v>0</v>
      </c>
      <c r="G49" s="125" t="s">
        <v>1046</v>
      </c>
      <c r="H49" s="16"/>
    </row>
    <row r="50" spans="1:8" ht="27.75" x14ac:dyDescent="0.65">
      <c r="A50" s="307" t="s">
        <v>210</v>
      </c>
      <c r="B50" s="128" t="s">
        <v>211</v>
      </c>
      <c r="C50" s="127">
        <f>IFERROR(VLOOKUP($A50,'งบทดลอง รพ.'!$A$2:$C$500,3,0),0)</f>
        <v>3742744.84</v>
      </c>
      <c r="D50" s="22"/>
      <c r="E50" s="81" t="s">
        <v>979</v>
      </c>
      <c r="F50" s="81" t="s">
        <v>18</v>
      </c>
      <c r="G50" s="125" t="s">
        <v>1046</v>
      </c>
      <c r="H50" s="16"/>
    </row>
    <row r="51" spans="1:8" ht="27.75" x14ac:dyDescent="0.65">
      <c r="A51" s="308" t="s">
        <v>50</v>
      </c>
      <c r="B51" s="129" t="s">
        <v>1063</v>
      </c>
      <c r="C51" s="127">
        <f>IFERROR(VLOOKUP($A51,'งบทดลอง รพ.'!$A$2:$C$500,3,0),0)</f>
        <v>3000000</v>
      </c>
      <c r="D51" s="22"/>
      <c r="E51" s="81" t="s">
        <v>930</v>
      </c>
      <c r="F51" s="81" t="s">
        <v>0</v>
      </c>
      <c r="G51" s="125" t="s">
        <v>1046</v>
      </c>
      <c r="H51" s="16"/>
    </row>
    <row r="52" spans="1:8" ht="27.75" x14ac:dyDescent="0.65">
      <c r="A52" s="307" t="s">
        <v>51</v>
      </c>
      <c r="B52" s="128" t="s">
        <v>1064</v>
      </c>
      <c r="C52" s="127">
        <f>IFERROR(VLOOKUP($A52,'งบทดลอง รพ.'!$A$2:$C$500,3,0),0)</f>
        <v>1500000</v>
      </c>
      <c r="D52" s="22"/>
      <c r="E52" s="81" t="s">
        <v>935</v>
      </c>
      <c r="F52" s="81" t="s">
        <v>0</v>
      </c>
      <c r="G52" s="125" t="s">
        <v>1046</v>
      </c>
      <c r="H52" s="16"/>
    </row>
    <row r="53" spans="1:8" ht="27.75" x14ac:dyDescent="0.65">
      <c r="A53" s="307" t="s">
        <v>52</v>
      </c>
      <c r="B53" s="128" t="s">
        <v>1065</v>
      </c>
      <c r="C53" s="127">
        <f>IFERROR(VLOOKUP($A53,'งบทดลอง รพ.'!$A$2:$C$500,3,0),0)</f>
        <v>11294447.869999999</v>
      </c>
      <c r="D53" s="22"/>
      <c r="E53" s="81" t="s">
        <v>930</v>
      </c>
      <c r="F53" s="81" t="s">
        <v>0</v>
      </c>
      <c r="G53" s="125" t="s">
        <v>1046</v>
      </c>
      <c r="H53" s="16"/>
    </row>
    <row r="54" spans="1:8" ht="27.75" x14ac:dyDescent="0.65">
      <c r="A54" s="307" t="s">
        <v>53</v>
      </c>
      <c r="B54" s="128" t="s">
        <v>54</v>
      </c>
      <c r="C54" s="127">
        <f>IFERROR(VLOOKUP($A54,'งบทดลอง รพ.'!$A$2:$C$500,3,0),0)</f>
        <v>798000</v>
      </c>
      <c r="D54" s="22"/>
      <c r="E54" s="81" t="s">
        <v>935</v>
      </c>
      <c r="F54" s="81" t="s">
        <v>0</v>
      </c>
      <c r="G54" s="125" t="s">
        <v>1046</v>
      </c>
      <c r="H54" s="16"/>
    </row>
    <row r="55" spans="1:8" ht="27.75" x14ac:dyDescent="0.65">
      <c r="A55" s="307" t="s">
        <v>55</v>
      </c>
      <c r="B55" s="128" t="s">
        <v>1066</v>
      </c>
      <c r="C55" s="127">
        <f>IFERROR(VLOOKUP($A55,'งบทดลอง รพ.'!$A$2:$C$500,3,0),0)</f>
        <v>1200000</v>
      </c>
      <c r="D55" s="22"/>
      <c r="E55" s="81" t="s">
        <v>935</v>
      </c>
      <c r="F55" s="81" t="s">
        <v>0</v>
      </c>
      <c r="G55" s="125" t="s">
        <v>1046</v>
      </c>
      <c r="H55" s="16"/>
    </row>
    <row r="56" spans="1:8" ht="27.75" x14ac:dyDescent="0.65">
      <c r="A56" s="307" t="s">
        <v>56</v>
      </c>
      <c r="B56" s="128" t="s">
        <v>57</v>
      </c>
      <c r="C56" s="127">
        <f>IFERROR(VLOOKUP($A56,'งบทดลอง รพ.'!$A$2:$C$500,3,0),0)</f>
        <v>1360000</v>
      </c>
      <c r="D56" s="22"/>
      <c r="E56" s="81" t="s">
        <v>935</v>
      </c>
      <c r="F56" s="81" t="s">
        <v>0</v>
      </c>
      <c r="G56" s="125" t="s">
        <v>1046</v>
      </c>
      <c r="H56" s="16"/>
    </row>
    <row r="57" spans="1:8" ht="27.75" x14ac:dyDescent="0.65">
      <c r="A57" s="307" t="s">
        <v>58</v>
      </c>
      <c r="B57" s="128" t="s">
        <v>1067</v>
      </c>
      <c r="C57" s="127">
        <f>IFERROR(VLOOKUP($A57,'งบทดลอง รพ.'!$A$2:$C$500,3,0),0)</f>
        <v>0</v>
      </c>
      <c r="D57" s="22"/>
      <c r="E57" s="81" t="s">
        <v>934</v>
      </c>
      <c r="F57" s="81" t="s">
        <v>0</v>
      </c>
      <c r="G57" s="125" t="s">
        <v>1046</v>
      </c>
      <c r="H57" s="16"/>
    </row>
    <row r="58" spans="1:8" ht="27.75" x14ac:dyDescent="0.65">
      <c r="A58" s="307" t="s">
        <v>59</v>
      </c>
      <c r="B58" s="128" t="s">
        <v>1068</v>
      </c>
      <c r="C58" s="127">
        <f>IFERROR(VLOOKUP($A58,'งบทดลอง รพ.'!$A$2:$C$500,3,0),0)</f>
        <v>-390000</v>
      </c>
      <c r="D58" s="22"/>
      <c r="E58" s="81" t="s">
        <v>934</v>
      </c>
      <c r="F58" s="81" t="s">
        <v>0</v>
      </c>
      <c r="G58" s="125" t="s">
        <v>1046</v>
      </c>
      <c r="H58" s="16"/>
    </row>
    <row r="59" spans="1:8" ht="27.75" x14ac:dyDescent="0.65">
      <c r="A59" s="307" t="s">
        <v>60</v>
      </c>
      <c r="B59" s="128" t="s">
        <v>1069</v>
      </c>
      <c r="C59" s="127">
        <f>IFERROR(VLOOKUP($A59,'งบทดลอง รพ.'!$A$2:$C$500,3,0),0)</f>
        <v>360000</v>
      </c>
      <c r="D59" s="22"/>
      <c r="E59" s="81" t="s">
        <v>934</v>
      </c>
      <c r="F59" s="81" t="s">
        <v>0</v>
      </c>
      <c r="G59" s="125" t="s">
        <v>1046</v>
      </c>
      <c r="H59" s="16"/>
    </row>
    <row r="60" spans="1:8" ht="27.75" x14ac:dyDescent="0.65">
      <c r="A60" s="307" t="s">
        <v>61</v>
      </c>
      <c r="B60" s="128" t="s">
        <v>1070</v>
      </c>
      <c r="C60" s="127">
        <f>IFERROR(VLOOKUP($A60,'งบทดลอง รพ.'!$A$2:$C$500,3,0),0)</f>
        <v>-230000</v>
      </c>
      <c r="D60" s="22"/>
      <c r="E60" s="81" t="s">
        <v>934</v>
      </c>
      <c r="F60" s="81" t="s">
        <v>0</v>
      </c>
      <c r="G60" s="125" t="s">
        <v>1046</v>
      </c>
      <c r="H60" s="16"/>
    </row>
    <row r="61" spans="1:8" ht="27.75" x14ac:dyDescent="0.65">
      <c r="A61" s="309" t="s">
        <v>62</v>
      </c>
      <c r="B61" s="128" t="s">
        <v>1071</v>
      </c>
      <c r="C61" s="127">
        <f>IFERROR(VLOOKUP($A61,'งบทดลอง รพ.'!$A$2:$C$500,3,0),0)</f>
        <v>2800000</v>
      </c>
      <c r="D61" s="22"/>
      <c r="E61" s="81" t="s">
        <v>934</v>
      </c>
      <c r="F61" s="81" t="s">
        <v>0</v>
      </c>
      <c r="G61" s="125" t="s">
        <v>1046</v>
      </c>
      <c r="H61" s="16"/>
    </row>
    <row r="62" spans="1:8" ht="27.75" x14ac:dyDescent="0.65">
      <c r="A62" s="307" t="s">
        <v>63</v>
      </c>
      <c r="B62" s="128" t="s">
        <v>1072</v>
      </c>
      <c r="C62" s="127">
        <f>IFERROR(VLOOKUP($A62,'งบทดลอง รพ.'!$A$2:$C$500,3,0),0)</f>
        <v>150000</v>
      </c>
      <c r="D62" s="22"/>
      <c r="E62" s="81" t="s">
        <v>930</v>
      </c>
      <c r="F62" s="81" t="s">
        <v>0</v>
      </c>
      <c r="G62" s="125" t="s">
        <v>1046</v>
      </c>
      <c r="H62" s="16"/>
    </row>
    <row r="63" spans="1:8" ht="27.75" x14ac:dyDescent="0.65">
      <c r="A63" s="307" t="s">
        <v>64</v>
      </c>
      <c r="B63" s="128" t="s">
        <v>65</v>
      </c>
      <c r="C63" s="127">
        <f>IFERROR(VLOOKUP($A63,'งบทดลอง รพ.'!$A$2:$C$500,3,0),0)</f>
        <v>0</v>
      </c>
      <c r="D63" s="22"/>
      <c r="E63" s="81" t="s">
        <v>935</v>
      </c>
      <c r="F63" s="81" t="s">
        <v>0</v>
      </c>
      <c r="G63" s="125" t="s">
        <v>1046</v>
      </c>
      <c r="H63" s="16"/>
    </row>
    <row r="64" spans="1:8" ht="27.75" x14ac:dyDescent="0.65">
      <c r="A64" s="307" t="s">
        <v>66</v>
      </c>
      <c r="B64" s="128" t="s">
        <v>67</v>
      </c>
      <c r="C64" s="127">
        <f>IFERROR(VLOOKUP($A64,'งบทดลอง รพ.'!$A$2:$C$500,3,0),0)</f>
        <v>3999412.14</v>
      </c>
      <c r="D64" s="22"/>
      <c r="E64" s="81" t="s">
        <v>935</v>
      </c>
      <c r="F64" s="81" t="s">
        <v>0</v>
      </c>
      <c r="G64" s="125" t="s">
        <v>1046</v>
      </c>
      <c r="H64" s="16"/>
    </row>
    <row r="65" spans="1:8" ht="27.75" x14ac:dyDescent="0.65">
      <c r="A65" s="307" t="s">
        <v>68</v>
      </c>
      <c r="B65" s="128" t="s">
        <v>1289</v>
      </c>
      <c r="C65" s="127">
        <f>IFERROR(VLOOKUP($A65,'งบทดลอง รพ.'!$A$2:$C$500,3,0),0)</f>
        <v>1125000</v>
      </c>
      <c r="D65" s="22"/>
      <c r="E65" s="81" t="s">
        <v>930</v>
      </c>
      <c r="F65" s="81" t="s">
        <v>0</v>
      </c>
      <c r="G65" s="125" t="s">
        <v>1046</v>
      </c>
      <c r="H65" s="16"/>
    </row>
    <row r="66" spans="1:8" ht="27.75" x14ac:dyDescent="0.65">
      <c r="A66" s="307" t="s">
        <v>69</v>
      </c>
      <c r="B66" s="128" t="s">
        <v>1290</v>
      </c>
      <c r="C66" s="127">
        <f>IFERROR(VLOOKUP($A66,'งบทดลอง รพ.'!$A$2:$C$500,3,0),0)</f>
        <v>720000</v>
      </c>
      <c r="D66" s="22"/>
      <c r="E66" s="81" t="s">
        <v>932</v>
      </c>
      <c r="F66" s="81" t="s">
        <v>0</v>
      </c>
      <c r="G66" s="125" t="s">
        <v>1046</v>
      </c>
      <c r="H66" s="16"/>
    </row>
    <row r="67" spans="1:8" ht="27.75" x14ac:dyDescent="0.65">
      <c r="A67" s="307" t="s">
        <v>70</v>
      </c>
      <c r="B67" s="128" t="s">
        <v>1073</v>
      </c>
      <c r="C67" s="127">
        <f>IFERROR(VLOOKUP($A67,'งบทดลอง รพ.'!$A$2:$C$500,3,0),0)</f>
        <v>-209000</v>
      </c>
      <c r="D67" s="22"/>
      <c r="E67" s="81" t="s">
        <v>934</v>
      </c>
      <c r="F67" s="81" t="s">
        <v>0</v>
      </c>
      <c r="G67" s="125" t="s">
        <v>1046</v>
      </c>
      <c r="H67" s="16"/>
    </row>
    <row r="68" spans="1:8" ht="27.75" x14ac:dyDescent="0.65">
      <c r="A68" s="307" t="s">
        <v>71</v>
      </c>
      <c r="B68" s="128" t="s">
        <v>1074</v>
      </c>
      <c r="C68" s="127">
        <f>IFERROR(VLOOKUP($A68,'งบทดลอง รพ.'!$A$2:$C$500,3,0),0)</f>
        <v>1000</v>
      </c>
      <c r="D68" s="22"/>
      <c r="E68" s="81" t="s">
        <v>934</v>
      </c>
      <c r="F68" s="81" t="s">
        <v>0</v>
      </c>
      <c r="G68" s="125" t="s">
        <v>1046</v>
      </c>
      <c r="H68" s="16"/>
    </row>
    <row r="69" spans="1:8" ht="27.75" x14ac:dyDescent="0.65">
      <c r="A69" s="307" t="s">
        <v>809</v>
      </c>
      <c r="B69" s="128" t="s">
        <v>810</v>
      </c>
      <c r="C69" s="127">
        <f>IFERROR(VLOOKUP($A69,'งบทดลอง รพ.'!$A$2:$C$500,3,0),0)</f>
        <v>0</v>
      </c>
      <c r="D69" s="22"/>
      <c r="E69" s="81" t="s">
        <v>935</v>
      </c>
      <c r="F69" s="81" t="s">
        <v>0</v>
      </c>
      <c r="G69" s="125" t="s">
        <v>1046</v>
      </c>
      <c r="H69" s="16"/>
    </row>
    <row r="70" spans="1:8" ht="27.75" x14ac:dyDescent="0.65">
      <c r="A70" s="307" t="s">
        <v>811</v>
      </c>
      <c r="B70" s="128" t="s">
        <v>812</v>
      </c>
      <c r="C70" s="127">
        <f>IFERROR(VLOOKUP($A70,'งบทดลอง รพ.'!$A$2:$C$500,3,0),0)</f>
        <v>0</v>
      </c>
      <c r="D70" s="22"/>
      <c r="E70" s="81" t="s">
        <v>935</v>
      </c>
      <c r="F70" s="81" t="s">
        <v>0</v>
      </c>
      <c r="G70" s="125" t="s">
        <v>1046</v>
      </c>
      <c r="H70" s="16"/>
    </row>
    <row r="71" spans="1:8" ht="27.75" x14ac:dyDescent="0.65">
      <c r="A71" s="307" t="s">
        <v>813</v>
      </c>
      <c r="B71" s="128" t="s">
        <v>814</v>
      </c>
      <c r="C71" s="127">
        <f>IFERROR(VLOOKUP($A71,'งบทดลอง รพ.'!$A$2:$C$500,3,0),0)</f>
        <v>0</v>
      </c>
      <c r="D71" s="22"/>
      <c r="E71" s="81" t="s">
        <v>934</v>
      </c>
      <c r="F71" s="81" t="s">
        <v>0</v>
      </c>
      <c r="G71" s="125" t="s">
        <v>1046</v>
      </c>
      <c r="H71" s="16"/>
    </row>
    <row r="72" spans="1:8" ht="27.75" x14ac:dyDescent="0.65">
      <c r="A72" s="307" t="s">
        <v>815</v>
      </c>
      <c r="B72" s="128" t="s">
        <v>816</v>
      </c>
      <c r="C72" s="127">
        <f>IFERROR(VLOOKUP($A72,'งบทดลอง รพ.'!$A$2:$C$500,3,0),0)</f>
        <v>0</v>
      </c>
      <c r="D72" s="22"/>
      <c r="E72" s="81" t="s">
        <v>934</v>
      </c>
      <c r="F72" s="81" t="s">
        <v>0</v>
      </c>
      <c r="G72" s="125" t="s">
        <v>1046</v>
      </c>
      <c r="H72" s="16"/>
    </row>
    <row r="73" spans="1:8" ht="27.75" x14ac:dyDescent="0.65">
      <c r="A73" s="307" t="s">
        <v>788</v>
      </c>
      <c r="B73" s="128" t="s">
        <v>1075</v>
      </c>
      <c r="C73" s="127">
        <f>IFERROR(VLOOKUP($A73,'งบทดลอง รพ.'!$A$2:$C$500,3,0),0)</f>
        <v>0</v>
      </c>
      <c r="D73" s="22"/>
      <c r="E73" s="81" t="s">
        <v>934</v>
      </c>
      <c r="F73" s="81" t="s">
        <v>0</v>
      </c>
      <c r="G73" s="125" t="s">
        <v>1046</v>
      </c>
      <c r="H73" s="16"/>
    </row>
    <row r="74" spans="1:8" ht="27.75" x14ac:dyDescent="0.65">
      <c r="A74" s="307" t="s">
        <v>789</v>
      </c>
      <c r="B74" s="128" t="s">
        <v>790</v>
      </c>
      <c r="C74" s="127">
        <f>IFERROR(VLOOKUP($A74,'งบทดลอง รพ.'!$A$2:$C$500,3,0),0)</f>
        <v>0</v>
      </c>
      <c r="D74" s="22"/>
      <c r="E74" s="81" t="s">
        <v>930</v>
      </c>
      <c r="F74" s="81" t="s">
        <v>0</v>
      </c>
      <c r="G74" s="125" t="s">
        <v>1046</v>
      </c>
      <c r="H74" s="16"/>
    </row>
    <row r="75" spans="1:8" ht="27.75" x14ac:dyDescent="0.65">
      <c r="A75" s="307" t="s">
        <v>791</v>
      </c>
      <c r="B75" s="128" t="s">
        <v>792</v>
      </c>
      <c r="C75" s="127">
        <f>IFERROR(VLOOKUP($A75,'งบทดลอง รพ.'!$A$2:$C$500,3,0),0)</f>
        <v>-14999887.08</v>
      </c>
      <c r="D75" s="22"/>
      <c r="E75" s="81" t="s">
        <v>934</v>
      </c>
      <c r="F75" s="81" t="s">
        <v>0</v>
      </c>
      <c r="G75" s="125" t="s">
        <v>1046</v>
      </c>
      <c r="H75" s="16"/>
    </row>
    <row r="76" spans="1:8" ht="27.75" x14ac:dyDescent="0.65">
      <c r="A76" s="307" t="s">
        <v>793</v>
      </c>
      <c r="B76" s="128" t="s">
        <v>794</v>
      </c>
      <c r="C76" s="127">
        <f>IFERROR(VLOOKUP($A76,'งบทดลอง รพ.'!$A$2:$C$500,3,0),0)</f>
        <v>-3194575.05</v>
      </c>
      <c r="D76" s="22"/>
      <c r="E76" s="81" t="s">
        <v>934</v>
      </c>
      <c r="F76" s="81" t="s">
        <v>0</v>
      </c>
      <c r="G76" s="125" t="s">
        <v>1046</v>
      </c>
      <c r="H76" s="16"/>
    </row>
    <row r="77" spans="1:8" ht="27.75" x14ac:dyDescent="0.65">
      <c r="A77" s="307" t="s">
        <v>795</v>
      </c>
      <c r="B77" s="128" t="s">
        <v>796</v>
      </c>
      <c r="C77" s="127">
        <f>IFERROR(VLOOKUP($A77,'งบทดลอง รพ.'!$A$2:$C$500,3,0),0)</f>
        <v>-2685113.42</v>
      </c>
      <c r="D77" s="22"/>
      <c r="E77" s="81" t="s">
        <v>934</v>
      </c>
      <c r="F77" s="81" t="s">
        <v>0</v>
      </c>
      <c r="G77" s="125" t="s">
        <v>1046</v>
      </c>
      <c r="H77" s="16"/>
    </row>
    <row r="78" spans="1:8" ht="27.75" x14ac:dyDescent="0.65">
      <c r="A78" s="307" t="s">
        <v>87</v>
      </c>
      <c r="B78" s="128" t="s">
        <v>88</v>
      </c>
      <c r="C78" s="127">
        <f>IFERROR(VLOOKUP($A78,'งบทดลอง รพ.'!$A$2:$C$500,3,0),0)</f>
        <v>0</v>
      </c>
      <c r="D78" s="22"/>
      <c r="E78" s="81" t="s">
        <v>960</v>
      </c>
      <c r="F78" s="81" t="s">
        <v>8</v>
      </c>
      <c r="G78" s="125" t="s">
        <v>1046</v>
      </c>
      <c r="H78" s="16"/>
    </row>
    <row r="79" spans="1:8" ht="27.75" x14ac:dyDescent="0.65">
      <c r="A79" s="307" t="s">
        <v>89</v>
      </c>
      <c r="B79" s="128" t="s">
        <v>1076</v>
      </c>
      <c r="C79" s="127">
        <f>IFERROR(VLOOKUP($A79,'งบทดลอง รพ.'!$A$2:$C$500,3,0),0)</f>
        <v>1320000</v>
      </c>
      <c r="D79" s="22"/>
      <c r="E79" s="81" t="s">
        <v>956</v>
      </c>
      <c r="F79" s="81" t="s">
        <v>8</v>
      </c>
      <c r="G79" s="125" t="s">
        <v>1046</v>
      </c>
      <c r="H79" s="16"/>
    </row>
    <row r="80" spans="1:8" ht="27.75" x14ac:dyDescent="0.65">
      <c r="A80" s="307" t="s">
        <v>90</v>
      </c>
      <c r="B80" s="128" t="s">
        <v>1077</v>
      </c>
      <c r="C80" s="127">
        <f>IFERROR(VLOOKUP($A80,'งบทดลอง รพ.'!$A$2:$C$500,3,0),0)</f>
        <v>270000</v>
      </c>
      <c r="D80" s="22"/>
      <c r="E80" s="81" t="s">
        <v>958</v>
      </c>
      <c r="F80" s="81" t="s">
        <v>8</v>
      </c>
      <c r="G80" s="125" t="s">
        <v>1046</v>
      </c>
      <c r="H80" s="16"/>
    </row>
    <row r="81" spans="1:8" ht="27.75" x14ac:dyDescent="0.65">
      <c r="A81" s="307" t="s">
        <v>91</v>
      </c>
      <c r="B81" s="128" t="s">
        <v>1078</v>
      </c>
      <c r="C81" s="127">
        <f>IFERROR(VLOOKUP($A81,'งบทดลอง รพ.'!$A$2:$C$500,3,0),0)</f>
        <v>0</v>
      </c>
      <c r="D81" s="22"/>
      <c r="E81" s="81" t="s">
        <v>956</v>
      </c>
      <c r="F81" s="81" t="s">
        <v>8</v>
      </c>
      <c r="G81" s="125" t="s">
        <v>1046</v>
      </c>
      <c r="H81" s="16"/>
    </row>
    <row r="82" spans="1:8" ht="27.75" x14ac:dyDescent="0.65">
      <c r="A82" s="307" t="s">
        <v>92</v>
      </c>
      <c r="B82" s="128" t="s">
        <v>1079</v>
      </c>
      <c r="C82" s="127">
        <f>IFERROR(VLOOKUP($A82,'งบทดลอง รพ.'!$A$2:$C$500,3,0),0)</f>
        <v>0</v>
      </c>
      <c r="D82" s="22"/>
      <c r="E82" s="81" t="s">
        <v>958</v>
      </c>
      <c r="F82" s="81" t="s">
        <v>8</v>
      </c>
      <c r="G82" s="125" t="s">
        <v>1046</v>
      </c>
      <c r="H82" s="16"/>
    </row>
    <row r="83" spans="1:8" ht="27.75" x14ac:dyDescent="0.65">
      <c r="A83" s="307" t="s">
        <v>93</v>
      </c>
      <c r="B83" s="128" t="s">
        <v>94</v>
      </c>
      <c r="C83" s="127">
        <f>IFERROR(VLOOKUP($A83,'งบทดลอง รพ.'!$A$2:$C$500,3,0),0)</f>
        <v>196000</v>
      </c>
      <c r="D83" s="22"/>
      <c r="E83" s="81" t="s">
        <v>960</v>
      </c>
      <c r="F83" s="81" t="s">
        <v>8</v>
      </c>
      <c r="G83" s="125" t="s">
        <v>1046</v>
      </c>
      <c r="H83" s="16"/>
    </row>
    <row r="84" spans="1:8" ht="27.75" x14ac:dyDescent="0.65">
      <c r="A84" s="307" t="s">
        <v>95</v>
      </c>
      <c r="B84" s="128" t="s">
        <v>96</v>
      </c>
      <c r="C84" s="127">
        <f>IFERROR(VLOOKUP($A84,'งบทดลอง รพ.'!$A$2:$C$500,3,0),0)</f>
        <v>154000</v>
      </c>
      <c r="D84" s="22"/>
      <c r="E84" s="81" t="s">
        <v>958</v>
      </c>
      <c r="F84" s="81" t="s">
        <v>8</v>
      </c>
      <c r="G84" s="125" t="s">
        <v>1046</v>
      </c>
      <c r="H84" s="16"/>
    </row>
    <row r="85" spans="1:8" ht="27.75" x14ac:dyDescent="0.65">
      <c r="A85" s="307" t="s">
        <v>97</v>
      </c>
      <c r="B85" s="128" t="s">
        <v>1080</v>
      </c>
      <c r="C85" s="127">
        <f>IFERROR(VLOOKUP($A85,'งบทดลอง รพ.'!$A$2:$C$500,3,0),0)</f>
        <v>12000</v>
      </c>
      <c r="D85" s="22"/>
      <c r="E85" s="81" t="s">
        <v>956</v>
      </c>
      <c r="F85" s="81" t="s">
        <v>8</v>
      </c>
      <c r="G85" s="125" t="s">
        <v>1046</v>
      </c>
      <c r="H85" s="16"/>
    </row>
    <row r="86" spans="1:8" ht="27.75" x14ac:dyDescent="0.65">
      <c r="A86" s="307" t="s">
        <v>98</v>
      </c>
      <c r="B86" s="128" t="s">
        <v>1081</v>
      </c>
      <c r="C86" s="127">
        <f>IFERROR(VLOOKUP($A86,'งบทดลอง รพ.'!$A$2:$C$500,3,0),0)</f>
        <v>0</v>
      </c>
      <c r="D86" s="22"/>
      <c r="E86" s="81" t="s">
        <v>958</v>
      </c>
      <c r="F86" s="81" t="s">
        <v>8</v>
      </c>
      <c r="G86" s="125" t="s">
        <v>1046</v>
      </c>
      <c r="H86" s="16"/>
    </row>
    <row r="87" spans="1:8" ht="27.75" x14ac:dyDescent="0.65">
      <c r="A87" s="307" t="s">
        <v>99</v>
      </c>
      <c r="B87" s="128" t="s">
        <v>1082</v>
      </c>
      <c r="C87" s="127">
        <f>IFERROR(VLOOKUP($A87,'งบทดลอง รพ.'!$A$2:$C$500,3,0),0)</f>
        <v>-276000</v>
      </c>
      <c r="D87" s="22"/>
      <c r="E87" s="81" t="s">
        <v>955</v>
      </c>
      <c r="F87" s="81" t="s">
        <v>8</v>
      </c>
      <c r="G87" s="125" t="s">
        <v>1046</v>
      </c>
      <c r="H87" s="16"/>
    </row>
    <row r="88" spans="1:8" ht="27.75" x14ac:dyDescent="0.65">
      <c r="A88" s="307" t="s">
        <v>100</v>
      </c>
      <c r="B88" s="128" t="s">
        <v>1083</v>
      </c>
      <c r="C88" s="127">
        <f>IFERROR(VLOOKUP($A88,'งบทดลอง รพ.'!$A$2:$C$500,3,0),0)</f>
        <v>0</v>
      </c>
      <c r="D88" s="22"/>
      <c r="E88" s="81" t="s">
        <v>955</v>
      </c>
      <c r="F88" s="81" t="s">
        <v>8</v>
      </c>
      <c r="G88" s="125" t="s">
        <v>1046</v>
      </c>
      <c r="H88" s="16"/>
    </row>
    <row r="89" spans="1:8" ht="27.75" x14ac:dyDescent="0.65">
      <c r="A89" s="307" t="s">
        <v>101</v>
      </c>
      <c r="B89" s="128" t="s">
        <v>1084</v>
      </c>
      <c r="C89" s="127">
        <f>IFERROR(VLOOKUP($A89,'งบทดลอง รพ.'!$A$2:$C$500,3,0),0)</f>
        <v>-40000</v>
      </c>
      <c r="D89" s="22"/>
      <c r="E89" s="81" t="s">
        <v>955</v>
      </c>
      <c r="F89" s="81" t="s">
        <v>8</v>
      </c>
      <c r="G89" s="125" t="s">
        <v>1046</v>
      </c>
      <c r="H89" s="16"/>
    </row>
    <row r="90" spans="1:8" ht="27.75" x14ac:dyDescent="0.65">
      <c r="A90" s="307" t="s">
        <v>102</v>
      </c>
      <c r="B90" s="128" t="s">
        <v>1085</v>
      </c>
      <c r="C90" s="127">
        <f>IFERROR(VLOOKUP($A90,'งบทดลอง รพ.'!$A$2:$C$500,3,0),0)</f>
        <v>0</v>
      </c>
      <c r="D90" s="22"/>
      <c r="E90" s="81" t="s">
        <v>955</v>
      </c>
      <c r="F90" s="81" t="s">
        <v>8</v>
      </c>
      <c r="G90" s="125" t="s">
        <v>1046</v>
      </c>
      <c r="H90" s="16"/>
    </row>
    <row r="91" spans="1:8" ht="27.75" x14ac:dyDescent="0.65">
      <c r="A91" s="307" t="s">
        <v>817</v>
      </c>
      <c r="B91" s="128" t="s">
        <v>103</v>
      </c>
      <c r="C91" s="127">
        <f>IFERROR(VLOOKUP($A91,'งบทดลอง รพ.'!$A$2:$C$500,3,0),0)</f>
        <v>0</v>
      </c>
      <c r="D91" s="22"/>
      <c r="E91" s="81" t="s">
        <v>960</v>
      </c>
      <c r="F91" s="81" t="s">
        <v>8</v>
      </c>
      <c r="G91" s="125" t="s">
        <v>1046</v>
      </c>
      <c r="H91" s="16"/>
    </row>
    <row r="92" spans="1:8" ht="27.75" x14ac:dyDescent="0.65">
      <c r="A92" s="307" t="s">
        <v>818</v>
      </c>
      <c r="B92" s="128" t="s">
        <v>104</v>
      </c>
      <c r="C92" s="127">
        <f>IFERROR(VLOOKUP($A92,'งบทดลอง รพ.'!$A$2:$C$500,3,0),0)</f>
        <v>0</v>
      </c>
      <c r="D92" s="22"/>
      <c r="E92" s="81" t="s">
        <v>960</v>
      </c>
      <c r="F92" s="81" t="s">
        <v>8</v>
      </c>
      <c r="G92" s="125" t="s">
        <v>1046</v>
      </c>
      <c r="H92" s="16"/>
    </row>
    <row r="93" spans="1:8" ht="27.75" x14ac:dyDescent="0.65">
      <c r="A93" s="307" t="s">
        <v>1377</v>
      </c>
      <c r="B93" s="128" t="s">
        <v>1378</v>
      </c>
      <c r="C93" s="127">
        <f>IFERROR(VLOOKUP($A93,'งบทดลอง รพ.'!$A$2:$C$500,3,0),0)</f>
        <v>0</v>
      </c>
      <c r="D93" s="22"/>
      <c r="E93" s="81" t="s">
        <v>962</v>
      </c>
      <c r="F93" s="81" t="s">
        <v>10</v>
      </c>
      <c r="G93" s="125"/>
      <c r="H93" s="16"/>
    </row>
    <row r="94" spans="1:8" ht="27.75" x14ac:dyDescent="0.65">
      <c r="A94" s="307" t="s">
        <v>105</v>
      </c>
      <c r="B94" s="128" t="s">
        <v>1086</v>
      </c>
      <c r="C94" s="127">
        <f>IFERROR(VLOOKUP($A94,'งบทดลอง รพ.'!$A$2:$C$500,3,0),0)</f>
        <v>280000</v>
      </c>
      <c r="D94" s="22"/>
      <c r="E94" s="81" t="s">
        <v>963</v>
      </c>
      <c r="F94" s="81" t="s">
        <v>10</v>
      </c>
      <c r="G94" s="125" t="s">
        <v>1046</v>
      </c>
      <c r="H94" s="16"/>
    </row>
    <row r="95" spans="1:8" ht="27.75" x14ac:dyDescent="0.65">
      <c r="A95" s="307" t="s">
        <v>106</v>
      </c>
      <c r="B95" s="128" t="s">
        <v>1087</v>
      </c>
      <c r="C95" s="127">
        <f>IFERROR(VLOOKUP($A95,'งบทดลอง รพ.'!$A$2:$C$500,3,0),0)</f>
        <v>350000</v>
      </c>
      <c r="D95" s="22"/>
      <c r="E95" s="81" t="s">
        <v>965</v>
      </c>
      <c r="F95" s="81" t="s">
        <v>10</v>
      </c>
      <c r="G95" s="125" t="s">
        <v>1046</v>
      </c>
      <c r="H95" s="16"/>
    </row>
    <row r="96" spans="1:8" ht="27.75" x14ac:dyDescent="0.65">
      <c r="A96" s="307" t="s">
        <v>107</v>
      </c>
      <c r="B96" s="128" t="s">
        <v>1088</v>
      </c>
      <c r="C96" s="127">
        <f>IFERROR(VLOOKUP($A96,'งบทดลอง รพ.'!$A$2:$C$500,3,0),0)</f>
        <v>0</v>
      </c>
      <c r="D96" s="22"/>
      <c r="E96" s="81" t="s">
        <v>962</v>
      </c>
      <c r="F96" s="81" t="s">
        <v>10</v>
      </c>
      <c r="G96" s="125" t="s">
        <v>1046</v>
      </c>
      <c r="H96" s="16"/>
    </row>
    <row r="97" spans="1:8" ht="27.75" x14ac:dyDescent="0.65">
      <c r="A97" s="307" t="s">
        <v>108</v>
      </c>
      <c r="B97" s="128" t="s">
        <v>1089</v>
      </c>
      <c r="C97" s="127">
        <f>IFERROR(VLOOKUP($A97,'งบทดลอง รพ.'!$A$2:$C$500,3,0),0)</f>
        <v>0</v>
      </c>
      <c r="D97" s="22"/>
      <c r="E97" s="81" t="s">
        <v>962</v>
      </c>
      <c r="F97" s="81" t="s">
        <v>10</v>
      </c>
      <c r="G97" s="125" t="s">
        <v>1046</v>
      </c>
      <c r="H97" s="16"/>
    </row>
    <row r="98" spans="1:8" ht="27.75" x14ac:dyDescent="0.65">
      <c r="A98" s="307" t="s">
        <v>109</v>
      </c>
      <c r="B98" s="128" t="s">
        <v>1090</v>
      </c>
      <c r="C98" s="127">
        <f>IFERROR(VLOOKUP($A98,'งบทดลอง รพ.'!$A$2:$C$500,3,0),0)</f>
        <v>0</v>
      </c>
      <c r="D98" s="22"/>
      <c r="E98" s="81" t="s">
        <v>963</v>
      </c>
      <c r="F98" s="81" t="s">
        <v>10</v>
      </c>
      <c r="G98" s="125" t="s">
        <v>1046</v>
      </c>
      <c r="H98" s="16"/>
    </row>
    <row r="99" spans="1:8" ht="27.75" x14ac:dyDescent="0.65">
      <c r="A99" s="307" t="s">
        <v>110</v>
      </c>
      <c r="B99" s="128" t="s">
        <v>1091</v>
      </c>
      <c r="C99" s="127">
        <f>IFERROR(VLOOKUP($A99,'งบทดลอง รพ.'!$A$2:$C$500,3,0),0)</f>
        <v>0</v>
      </c>
      <c r="D99" s="22"/>
      <c r="E99" s="81" t="s">
        <v>962</v>
      </c>
      <c r="F99" s="81" t="s">
        <v>10</v>
      </c>
      <c r="G99" s="125" t="s">
        <v>1046</v>
      </c>
      <c r="H99" s="16"/>
    </row>
    <row r="100" spans="1:8" ht="27.75" x14ac:dyDescent="0.65">
      <c r="A100" s="307" t="s">
        <v>111</v>
      </c>
      <c r="B100" s="128" t="s">
        <v>1092</v>
      </c>
      <c r="C100" s="127">
        <f>IFERROR(VLOOKUP($A100,'งบทดลอง รพ.'!$A$2:$C$500,3,0),0)</f>
        <v>0</v>
      </c>
      <c r="D100" s="22"/>
      <c r="E100" s="81" t="s">
        <v>962</v>
      </c>
      <c r="F100" s="81" t="s">
        <v>10</v>
      </c>
      <c r="G100" s="125" t="s">
        <v>1046</v>
      </c>
      <c r="H100" s="16"/>
    </row>
    <row r="101" spans="1:8" ht="27.75" x14ac:dyDescent="0.65">
      <c r="A101" s="307" t="s">
        <v>819</v>
      </c>
      <c r="B101" s="128" t="s">
        <v>820</v>
      </c>
      <c r="C101" s="127">
        <f>IFERROR(VLOOKUP($A101,'งบทดลอง รพ.'!$A$2:$C$500,3,0),0)</f>
        <v>0</v>
      </c>
      <c r="D101" s="22"/>
      <c r="E101" s="81" t="s">
        <v>963</v>
      </c>
      <c r="F101" s="81" t="s">
        <v>10</v>
      </c>
      <c r="G101" s="125" t="s">
        <v>1046</v>
      </c>
      <c r="H101" s="16"/>
    </row>
    <row r="102" spans="1:8" ht="27.75" x14ac:dyDescent="0.65">
      <c r="A102" s="307" t="s">
        <v>821</v>
      </c>
      <c r="B102" s="128" t="s">
        <v>822</v>
      </c>
      <c r="C102" s="127">
        <f>IFERROR(VLOOKUP($A102,'งบทดลอง รพ.'!$A$2:$C$500,3,0),0)</f>
        <v>0</v>
      </c>
      <c r="D102" s="22"/>
      <c r="E102" s="81" t="s">
        <v>965</v>
      </c>
      <c r="F102" s="81" t="s">
        <v>10</v>
      </c>
      <c r="G102" s="125" t="s">
        <v>1046</v>
      </c>
      <c r="H102" s="16"/>
    </row>
    <row r="103" spans="1:8" ht="27.75" x14ac:dyDescent="0.65">
      <c r="A103" s="307" t="s">
        <v>823</v>
      </c>
      <c r="B103" s="128" t="s">
        <v>824</v>
      </c>
      <c r="C103" s="127">
        <f>IFERROR(VLOOKUP($A103,'งบทดลอง รพ.'!$A$2:$C$500,3,0),0)</f>
        <v>0</v>
      </c>
      <c r="D103" s="22"/>
      <c r="E103" s="81" t="s">
        <v>965</v>
      </c>
      <c r="F103" s="81" t="s">
        <v>10</v>
      </c>
      <c r="G103" s="125" t="s">
        <v>1046</v>
      </c>
      <c r="H103" s="16"/>
    </row>
    <row r="104" spans="1:8" ht="27.75" x14ac:dyDescent="0.65">
      <c r="A104" s="307" t="s">
        <v>825</v>
      </c>
      <c r="B104" s="128" t="s">
        <v>826</v>
      </c>
      <c r="C104" s="127">
        <f>IFERROR(VLOOKUP($A104,'งบทดลอง รพ.'!$A$2:$C$500,3,0),0)</f>
        <v>0</v>
      </c>
      <c r="D104" s="22"/>
      <c r="E104" s="81" t="s">
        <v>962</v>
      </c>
      <c r="F104" s="81" t="s">
        <v>10</v>
      </c>
      <c r="G104" s="125" t="s">
        <v>1046</v>
      </c>
      <c r="H104" s="16"/>
    </row>
    <row r="105" spans="1:8" ht="27.75" x14ac:dyDescent="0.65">
      <c r="A105" s="307" t="s">
        <v>827</v>
      </c>
      <c r="B105" s="128" t="s">
        <v>828</v>
      </c>
      <c r="C105" s="127">
        <f>IFERROR(VLOOKUP($A105,'งบทดลอง รพ.'!$A$2:$C$500,3,0),0)</f>
        <v>656000</v>
      </c>
      <c r="D105" s="22"/>
      <c r="E105" s="81" t="s">
        <v>967</v>
      </c>
      <c r="F105" s="81" t="s">
        <v>10</v>
      </c>
      <c r="G105" s="125" t="s">
        <v>1046</v>
      </c>
      <c r="H105" s="16"/>
    </row>
    <row r="106" spans="1:8" ht="27.75" x14ac:dyDescent="0.65">
      <c r="A106" s="307" t="s">
        <v>829</v>
      </c>
      <c r="B106" s="128" t="s">
        <v>112</v>
      </c>
      <c r="C106" s="127">
        <f>IFERROR(VLOOKUP($A106,'งบทดลอง รพ.'!$A$2:$C$500,3,0),0)</f>
        <v>0</v>
      </c>
      <c r="D106" s="22"/>
      <c r="E106" s="81" t="s">
        <v>967</v>
      </c>
      <c r="F106" s="81" t="s">
        <v>10</v>
      </c>
      <c r="G106" s="125" t="s">
        <v>1046</v>
      </c>
      <c r="H106" s="16"/>
    </row>
    <row r="107" spans="1:8" ht="27.75" x14ac:dyDescent="0.65">
      <c r="A107" s="307" t="s">
        <v>830</v>
      </c>
      <c r="B107" s="128" t="s">
        <v>831</v>
      </c>
      <c r="C107" s="127">
        <f>IFERROR(VLOOKUP($A107,'งบทดลอง รพ.'!$A$2:$C$500,3,0),0)</f>
        <v>0</v>
      </c>
      <c r="D107" s="22"/>
      <c r="E107" s="81" t="s">
        <v>967</v>
      </c>
      <c r="F107" s="81" t="s">
        <v>10</v>
      </c>
      <c r="G107" s="125" t="s">
        <v>1046</v>
      </c>
      <c r="H107" s="16"/>
    </row>
    <row r="108" spans="1:8" ht="27.75" x14ac:dyDescent="0.65">
      <c r="A108" s="307" t="s">
        <v>1333</v>
      </c>
      <c r="B108" s="128" t="s">
        <v>1338</v>
      </c>
      <c r="C108" s="127">
        <f>IFERROR(VLOOKUP($A108,'งบทดลอง รพ.'!$A$2:$C$500,3,0),0)</f>
        <v>0</v>
      </c>
      <c r="D108" s="22"/>
      <c r="E108" s="81" t="s">
        <v>962</v>
      </c>
      <c r="F108" s="81" t="s">
        <v>10</v>
      </c>
      <c r="G108" s="125" t="s">
        <v>1046</v>
      </c>
      <c r="H108" s="16"/>
    </row>
    <row r="109" spans="1:8" ht="27.75" x14ac:dyDescent="0.65">
      <c r="A109" s="307" t="s">
        <v>128</v>
      </c>
      <c r="B109" s="128" t="s">
        <v>1093</v>
      </c>
      <c r="C109" s="127">
        <f>IFERROR(VLOOKUP($A109,'งบทดลอง รพ.'!$A$2:$C$500,3,0),0)</f>
        <v>1000</v>
      </c>
      <c r="D109" s="22"/>
      <c r="E109" s="81" t="s">
        <v>971</v>
      </c>
      <c r="F109" s="81" t="s">
        <v>12</v>
      </c>
      <c r="G109" s="125" t="s">
        <v>1046</v>
      </c>
      <c r="H109" s="16"/>
    </row>
    <row r="110" spans="1:8" ht="27.75" x14ac:dyDescent="0.65">
      <c r="A110" s="307" t="s">
        <v>129</v>
      </c>
      <c r="B110" s="128" t="s">
        <v>1094</v>
      </c>
      <c r="C110" s="127">
        <f>IFERROR(VLOOKUP($A110,'งบทดลอง รพ.'!$A$2:$C$500,3,0),0)</f>
        <v>0</v>
      </c>
      <c r="D110" s="22"/>
      <c r="E110" s="81" t="s">
        <v>971</v>
      </c>
      <c r="F110" s="81" t="s">
        <v>12</v>
      </c>
      <c r="G110" s="125" t="s">
        <v>1046</v>
      </c>
      <c r="H110" s="16"/>
    </row>
    <row r="111" spans="1:8" ht="27.75" x14ac:dyDescent="0.65">
      <c r="A111" s="307" t="s">
        <v>130</v>
      </c>
      <c r="B111" s="128" t="s">
        <v>1095</v>
      </c>
      <c r="C111" s="127">
        <f>IFERROR(VLOOKUP($A111,'งบทดลอง รพ.'!$A$2:$C$500,3,0),0)</f>
        <v>0</v>
      </c>
      <c r="D111" s="22"/>
      <c r="E111" s="81" t="s">
        <v>971</v>
      </c>
      <c r="F111" s="81" t="s">
        <v>12</v>
      </c>
      <c r="G111" s="125" t="s">
        <v>1046</v>
      </c>
      <c r="H111" s="16"/>
    </row>
    <row r="112" spans="1:8" ht="27.75" x14ac:dyDescent="0.65">
      <c r="A112" s="307" t="s">
        <v>131</v>
      </c>
      <c r="B112" s="128" t="s">
        <v>132</v>
      </c>
      <c r="C112" s="127">
        <f>IFERROR(VLOOKUP($A112,'งบทดลอง รพ.'!$A$2:$C$500,3,0),0)</f>
        <v>0</v>
      </c>
      <c r="D112" s="22"/>
      <c r="E112" s="81" t="s">
        <v>969</v>
      </c>
      <c r="F112" s="81" t="s">
        <v>12</v>
      </c>
      <c r="G112" s="125" t="s">
        <v>1046</v>
      </c>
      <c r="H112" s="16"/>
    </row>
    <row r="113" spans="1:8" ht="27.75" x14ac:dyDescent="0.65">
      <c r="A113" s="307" t="s">
        <v>133</v>
      </c>
      <c r="B113" s="128" t="s">
        <v>134</v>
      </c>
      <c r="C113" s="127">
        <f>IFERROR(VLOOKUP($A113,'งบทดลอง รพ.'!$A$2:$C$500,3,0),0)</f>
        <v>0</v>
      </c>
      <c r="D113" s="22"/>
      <c r="E113" s="81" t="s">
        <v>969</v>
      </c>
      <c r="F113" s="81" t="s">
        <v>12</v>
      </c>
      <c r="G113" s="125" t="s">
        <v>1046</v>
      </c>
      <c r="H113" s="16"/>
    </row>
    <row r="114" spans="1:8" ht="27.75" x14ac:dyDescent="0.65">
      <c r="A114" s="307" t="s">
        <v>832</v>
      </c>
      <c r="B114" s="128" t="s">
        <v>833</v>
      </c>
      <c r="C114" s="127">
        <f>IFERROR(VLOOKUP($A114,'งบทดลอง รพ.'!$A$2:$C$500,3,0),0)</f>
        <v>0</v>
      </c>
      <c r="D114" s="22"/>
      <c r="E114" s="81" t="s">
        <v>971</v>
      </c>
      <c r="F114" s="81" t="s">
        <v>12</v>
      </c>
      <c r="G114" s="125" t="s">
        <v>1046</v>
      </c>
      <c r="H114" s="16"/>
    </row>
    <row r="115" spans="1:8" ht="27.75" x14ac:dyDescent="0.65">
      <c r="A115" s="307" t="s">
        <v>834</v>
      </c>
      <c r="B115" s="128" t="s">
        <v>835</v>
      </c>
      <c r="C115" s="127">
        <f>IFERROR(VLOOKUP($A115,'งบทดลอง รพ.'!$A$2:$C$500,3,0),0)</f>
        <v>0</v>
      </c>
      <c r="D115" s="22"/>
      <c r="E115" s="81" t="s">
        <v>973</v>
      </c>
      <c r="F115" s="81" t="s">
        <v>12</v>
      </c>
      <c r="G115" s="125" t="s">
        <v>1046</v>
      </c>
      <c r="H115" s="16"/>
    </row>
    <row r="116" spans="1:8" ht="27.75" x14ac:dyDescent="0.65">
      <c r="A116" s="307" t="s">
        <v>836</v>
      </c>
      <c r="B116" s="128" t="s">
        <v>837</v>
      </c>
      <c r="C116" s="127">
        <f>IFERROR(VLOOKUP($A116,'งบทดลอง รพ.'!$A$2:$C$500,3,0),0)</f>
        <v>0</v>
      </c>
      <c r="D116" s="22"/>
      <c r="E116" s="81" t="s">
        <v>971</v>
      </c>
      <c r="F116" s="81" t="s">
        <v>12</v>
      </c>
      <c r="G116" s="125" t="s">
        <v>1046</v>
      </c>
      <c r="H116" s="16"/>
    </row>
    <row r="117" spans="1:8" ht="27.75" x14ac:dyDescent="0.65">
      <c r="A117" s="307" t="s">
        <v>838</v>
      </c>
      <c r="B117" s="128" t="s">
        <v>839</v>
      </c>
      <c r="C117" s="127">
        <f>IFERROR(VLOOKUP($A117,'งบทดลอง รพ.'!$A$2:$C$500,3,0),0)</f>
        <v>20000</v>
      </c>
      <c r="D117" s="22"/>
      <c r="E117" s="81" t="s">
        <v>969</v>
      </c>
      <c r="F117" s="81" t="s">
        <v>12</v>
      </c>
      <c r="G117" s="125" t="s">
        <v>1046</v>
      </c>
      <c r="H117" s="16"/>
    </row>
    <row r="118" spans="1:8" ht="27.75" x14ac:dyDescent="0.65">
      <c r="A118" s="307" t="s">
        <v>157</v>
      </c>
      <c r="B118" s="128" t="s">
        <v>158</v>
      </c>
      <c r="C118" s="127">
        <f>IFERROR(VLOOKUP($A118,'งบทดลอง รพ.'!$A$2:$C$500,3,0),0)</f>
        <v>0</v>
      </c>
      <c r="D118" s="22"/>
      <c r="E118" s="81" t="s">
        <v>976</v>
      </c>
      <c r="F118" s="81" t="s">
        <v>16</v>
      </c>
      <c r="G118" s="125" t="s">
        <v>1046</v>
      </c>
      <c r="H118" s="16"/>
    </row>
    <row r="119" spans="1:8" ht="27.75" x14ac:dyDescent="0.65">
      <c r="A119" s="307" t="s">
        <v>159</v>
      </c>
      <c r="B119" s="128" t="s">
        <v>1096</v>
      </c>
      <c r="C119" s="127">
        <f>IFERROR(VLOOKUP($A119,'งบทดลอง รพ.'!$A$2:$C$500,3,0),0)</f>
        <v>0</v>
      </c>
      <c r="D119" s="22"/>
      <c r="E119" s="81" t="s">
        <v>976</v>
      </c>
      <c r="F119" s="81" t="s">
        <v>16</v>
      </c>
      <c r="G119" s="125" t="s">
        <v>1046</v>
      </c>
      <c r="H119" s="16"/>
    </row>
    <row r="120" spans="1:8" ht="27.75" x14ac:dyDescent="0.65">
      <c r="A120" s="307" t="s">
        <v>160</v>
      </c>
      <c r="B120" s="128" t="s">
        <v>1097</v>
      </c>
      <c r="C120" s="127">
        <f>IFERROR(VLOOKUP($A120,'งบทดลอง รพ.'!$A$2:$C$500,3,0),0)</f>
        <v>0</v>
      </c>
      <c r="D120" s="22"/>
      <c r="E120" s="81" t="s">
        <v>976</v>
      </c>
      <c r="F120" s="81" t="s">
        <v>16</v>
      </c>
      <c r="G120" s="125" t="s">
        <v>1046</v>
      </c>
      <c r="H120" s="16"/>
    </row>
    <row r="121" spans="1:8" ht="27.75" x14ac:dyDescent="0.65">
      <c r="A121" s="307" t="s">
        <v>161</v>
      </c>
      <c r="B121" s="128" t="s">
        <v>162</v>
      </c>
      <c r="C121" s="127">
        <f>IFERROR(VLOOKUP($A121,'งบทดลอง รพ.'!$A$2:$C$500,3,0),0)</f>
        <v>420000</v>
      </c>
      <c r="D121" s="22"/>
      <c r="E121" s="81" t="s">
        <v>976</v>
      </c>
      <c r="F121" s="81" t="s">
        <v>16</v>
      </c>
      <c r="G121" s="125" t="s">
        <v>1046</v>
      </c>
      <c r="H121" s="16"/>
    </row>
    <row r="122" spans="1:8" ht="27.75" x14ac:dyDescent="0.65">
      <c r="A122" s="307" t="s">
        <v>163</v>
      </c>
      <c r="B122" s="128" t="s">
        <v>164</v>
      </c>
      <c r="C122" s="127">
        <f>IFERROR(VLOOKUP($A122,'งบทดลอง รพ.'!$A$2:$C$500,3,0),0)</f>
        <v>0</v>
      </c>
      <c r="D122" s="22"/>
      <c r="E122" s="81" t="s">
        <v>976</v>
      </c>
      <c r="F122" s="81" t="s">
        <v>16</v>
      </c>
      <c r="G122" s="125" t="s">
        <v>1046</v>
      </c>
      <c r="H122" s="16"/>
    </row>
    <row r="123" spans="1:8" ht="27.75" x14ac:dyDescent="0.65">
      <c r="A123" s="307" t="s">
        <v>165</v>
      </c>
      <c r="B123" s="128" t="s">
        <v>166</v>
      </c>
      <c r="C123" s="127">
        <f>IFERROR(VLOOKUP($A123,'งบทดลอง รพ.'!$A$2:$C$500,3,0),0)</f>
        <v>0</v>
      </c>
      <c r="D123" s="22"/>
      <c r="E123" s="81" t="s">
        <v>977</v>
      </c>
      <c r="F123" s="81" t="s">
        <v>18</v>
      </c>
      <c r="G123" s="125" t="s">
        <v>1046</v>
      </c>
      <c r="H123" s="16"/>
    </row>
    <row r="124" spans="1:8" ht="27.75" x14ac:dyDescent="0.65">
      <c r="A124" s="307" t="s">
        <v>167</v>
      </c>
      <c r="B124" s="128" t="s">
        <v>168</v>
      </c>
      <c r="C124" s="127">
        <f>IFERROR(VLOOKUP($A124,'งบทดลอง รพ.'!$A$2:$C$500,3,0),0)</f>
        <v>0</v>
      </c>
      <c r="D124" s="22"/>
      <c r="E124" s="81" t="s">
        <v>977</v>
      </c>
      <c r="F124" s="81" t="s">
        <v>18</v>
      </c>
      <c r="G124" s="125" t="s">
        <v>1046</v>
      </c>
      <c r="H124" s="16"/>
    </row>
    <row r="125" spans="1:8" ht="27.75" x14ac:dyDescent="0.65">
      <c r="A125" s="307" t="s">
        <v>169</v>
      </c>
      <c r="B125" s="128" t="s">
        <v>1098</v>
      </c>
      <c r="C125" s="127">
        <f>IFERROR(VLOOKUP($A125,'งบทดลอง รพ.'!$A$2:$C$500,3,0),0)</f>
        <v>285000</v>
      </c>
      <c r="D125" s="22"/>
      <c r="E125" s="81" t="s">
        <v>976</v>
      </c>
      <c r="F125" s="81" t="s">
        <v>16</v>
      </c>
      <c r="G125" s="125" t="s">
        <v>1046</v>
      </c>
      <c r="H125" s="16"/>
    </row>
    <row r="126" spans="1:8" ht="27.75" x14ac:dyDescent="0.65">
      <c r="A126" s="307" t="s">
        <v>840</v>
      </c>
      <c r="B126" s="128" t="s">
        <v>841</v>
      </c>
      <c r="C126" s="127">
        <f>IFERROR(VLOOKUP($A126,'งบทดลอง รพ.'!$A$2:$C$500,3,0),0)</f>
        <v>1200000</v>
      </c>
      <c r="D126" s="22"/>
      <c r="E126" s="81" t="s">
        <v>976</v>
      </c>
      <c r="F126" s="81" t="s">
        <v>16</v>
      </c>
      <c r="G126" s="125" t="s">
        <v>1046</v>
      </c>
      <c r="H126" s="16"/>
    </row>
    <row r="127" spans="1:8" ht="27.75" x14ac:dyDescent="0.65">
      <c r="A127" s="307" t="s">
        <v>842</v>
      </c>
      <c r="B127" s="128" t="s">
        <v>843</v>
      </c>
      <c r="C127" s="127">
        <f>IFERROR(VLOOKUP($A127,'งบทดลอง รพ.'!$A$2:$C$500,3,0),0)</f>
        <v>0</v>
      </c>
      <c r="D127" s="22"/>
      <c r="E127" s="81" t="s">
        <v>976</v>
      </c>
      <c r="F127" s="81" t="s">
        <v>1379</v>
      </c>
      <c r="G127" s="125" t="s">
        <v>1046</v>
      </c>
      <c r="H127" s="16"/>
    </row>
    <row r="128" spans="1:8" ht="27.75" x14ac:dyDescent="0.65">
      <c r="A128" s="307" t="s">
        <v>170</v>
      </c>
      <c r="B128" s="128" t="s">
        <v>1099</v>
      </c>
      <c r="C128" s="127">
        <f>IFERROR(VLOOKUP($A128,'งบทดลอง รพ.'!$A$2:$C$500,3,0),0)</f>
        <v>130000</v>
      </c>
      <c r="D128" s="22"/>
      <c r="E128" s="81" t="s">
        <v>976</v>
      </c>
      <c r="F128" s="81" t="s">
        <v>16</v>
      </c>
      <c r="G128" s="125" t="s">
        <v>1046</v>
      </c>
      <c r="H128" s="16"/>
    </row>
    <row r="129" spans="1:8" ht="27.75" x14ac:dyDescent="0.65">
      <c r="A129" s="307" t="s">
        <v>171</v>
      </c>
      <c r="B129" s="128" t="s">
        <v>172</v>
      </c>
      <c r="C129" s="127">
        <f>IFERROR(VLOOKUP($A129,'งบทดลอง รพ.'!$A$2:$C$500,3,0),0)</f>
        <v>0</v>
      </c>
      <c r="D129" s="22"/>
      <c r="E129" s="81" t="s">
        <v>976</v>
      </c>
      <c r="F129" s="81" t="s">
        <v>16</v>
      </c>
      <c r="G129" s="125" t="s">
        <v>1046</v>
      </c>
      <c r="H129" s="16"/>
    </row>
    <row r="130" spans="1:8" ht="27.75" x14ac:dyDescent="0.65">
      <c r="A130" s="307" t="s">
        <v>173</v>
      </c>
      <c r="B130" s="128" t="s">
        <v>174</v>
      </c>
      <c r="C130" s="127">
        <f>IFERROR(VLOOKUP($A130,'งบทดลอง รพ.'!$A$2:$C$500,3,0),0)</f>
        <v>0</v>
      </c>
      <c r="D130" s="22"/>
      <c r="E130" s="81" t="s">
        <v>976</v>
      </c>
      <c r="F130" s="81" t="s">
        <v>16</v>
      </c>
      <c r="G130" s="125" t="s">
        <v>1046</v>
      </c>
      <c r="H130" s="16"/>
    </row>
    <row r="131" spans="1:8" ht="27.75" x14ac:dyDescent="0.65">
      <c r="A131" s="307" t="s">
        <v>844</v>
      </c>
      <c r="B131" s="128" t="s">
        <v>845</v>
      </c>
      <c r="C131" s="127">
        <f>IFERROR(VLOOKUP($A131,'งบทดลอง รพ.'!$A$2:$C$500,3,0),0)</f>
        <v>0</v>
      </c>
      <c r="D131" s="22"/>
      <c r="E131" s="81" t="s">
        <v>976</v>
      </c>
      <c r="F131" s="81" t="s">
        <v>16</v>
      </c>
      <c r="G131" s="125" t="s">
        <v>1046</v>
      </c>
      <c r="H131" s="16"/>
    </row>
    <row r="132" spans="1:8" ht="27.75" x14ac:dyDescent="0.65">
      <c r="A132" s="308" t="s">
        <v>139</v>
      </c>
      <c r="B132" s="129" t="s">
        <v>1100</v>
      </c>
      <c r="C132" s="127">
        <f>IFERROR(VLOOKUP($A132,'งบทดลอง รพ.'!$A$2:$C$500,3,0),0)</f>
        <v>28300000</v>
      </c>
      <c r="D132" s="22"/>
      <c r="E132" s="81" t="s">
        <v>975</v>
      </c>
      <c r="F132" s="81" t="s">
        <v>14</v>
      </c>
      <c r="G132" s="125" t="s">
        <v>1046</v>
      </c>
      <c r="H132" s="16"/>
    </row>
    <row r="133" spans="1:8" ht="27.75" x14ac:dyDescent="0.65">
      <c r="A133" s="308" t="s">
        <v>212</v>
      </c>
      <c r="B133" s="129" t="s">
        <v>1101</v>
      </c>
      <c r="C133" s="127">
        <f>IFERROR(VLOOKUP($A133,'งบทดลอง รพ.'!$A$2:$C$500,3,0),0)</f>
        <v>0</v>
      </c>
      <c r="D133" s="22"/>
      <c r="E133" s="81" t="s">
        <v>978</v>
      </c>
      <c r="F133" s="81" t="s">
        <v>18</v>
      </c>
      <c r="G133" s="125" t="s">
        <v>1046</v>
      </c>
      <c r="H133" s="16"/>
    </row>
    <row r="134" spans="1:8" ht="27.75" x14ac:dyDescent="0.65">
      <c r="A134" s="307" t="s">
        <v>175</v>
      </c>
      <c r="B134" s="128" t="s">
        <v>1102</v>
      </c>
      <c r="C134" s="127">
        <f>IFERROR(VLOOKUP($A134,'งบทดลอง รพ.'!$A$2:$C$500,3,0),0)</f>
        <v>0</v>
      </c>
      <c r="D134" s="22"/>
      <c r="E134" s="81" t="s">
        <v>976</v>
      </c>
      <c r="F134" s="81" t="s">
        <v>16</v>
      </c>
      <c r="G134" s="125" t="s">
        <v>1046</v>
      </c>
      <c r="H134" s="16"/>
    </row>
    <row r="135" spans="1:8" ht="27.75" x14ac:dyDescent="0.65">
      <c r="A135" s="307" t="s">
        <v>176</v>
      </c>
      <c r="B135" s="128" t="s">
        <v>1103</v>
      </c>
      <c r="C135" s="127">
        <f>IFERROR(VLOOKUP($A135,'งบทดลอง รพ.'!$A$2:$C$500,3,0),0)</f>
        <v>0</v>
      </c>
      <c r="D135" s="22"/>
      <c r="E135" s="81" t="s">
        <v>976</v>
      </c>
      <c r="F135" s="81" t="s">
        <v>16</v>
      </c>
      <c r="G135" s="125" t="s">
        <v>1046</v>
      </c>
      <c r="H135" s="16"/>
    </row>
    <row r="136" spans="1:8" ht="27.75" x14ac:dyDescent="0.65">
      <c r="A136" s="307" t="s">
        <v>177</v>
      </c>
      <c r="B136" s="128" t="s">
        <v>1104</v>
      </c>
      <c r="C136" s="127">
        <f>IFERROR(VLOOKUP($A136,'งบทดลอง รพ.'!$A$2:$C$500,3,0),0)</f>
        <v>0</v>
      </c>
      <c r="D136" s="22"/>
      <c r="E136" s="81" t="s">
        <v>976</v>
      </c>
      <c r="F136" s="81" t="s">
        <v>16</v>
      </c>
      <c r="G136" s="125" t="s">
        <v>1046</v>
      </c>
      <c r="H136" s="16"/>
    </row>
    <row r="137" spans="1:8" ht="27.75" x14ac:dyDescent="0.65">
      <c r="A137" s="307" t="s">
        <v>178</v>
      </c>
      <c r="B137" s="128" t="s">
        <v>1105</v>
      </c>
      <c r="C137" s="127">
        <f>IFERROR(VLOOKUP($A137,'งบทดลอง รพ.'!$A$2:$C$500,3,0),0)</f>
        <v>1160000</v>
      </c>
      <c r="D137" s="22"/>
      <c r="E137" s="81" t="s">
        <v>976</v>
      </c>
      <c r="F137" s="81" t="s">
        <v>16</v>
      </c>
      <c r="G137" s="125" t="s">
        <v>1046</v>
      </c>
      <c r="H137" s="16"/>
    </row>
    <row r="138" spans="1:8" ht="27.75" x14ac:dyDescent="0.65">
      <c r="A138" s="307" t="s">
        <v>179</v>
      </c>
      <c r="B138" s="128" t="s">
        <v>1106</v>
      </c>
      <c r="C138" s="127">
        <f>IFERROR(VLOOKUP($A138,'งบทดลอง รพ.'!$A$2:$C$500,3,0),0)</f>
        <v>0</v>
      </c>
      <c r="D138" s="22"/>
      <c r="E138" s="81" t="s">
        <v>976</v>
      </c>
      <c r="F138" s="81" t="s">
        <v>16</v>
      </c>
      <c r="G138" s="125" t="s">
        <v>1046</v>
      </c>
      <c r="H138" s="16"/>
    </row>
    <row r="139" spans="1:8" ht="27.75" x14ac:dyDescent="0.65">
      <c r="A139" s="307" t="s">
        <v>846</v>
      </c>
      <c r="B139" s="128" t="s">
        <v>847</v>
      </c>
      <c r="C139" s="127">
        <f>IFERROR(VLOOKUP($A139,'งบทดลอง รพ.'!$A$2:$C$500,3,0),0)</f>
        <v>0</v>
      </c>
      <c r="D139" s="22"/>
      <c r="E139" s="81" t="s">
        <v>976</v>
      </c>
      <c r="F139" s="81" t="s">
        <v>1379</v>
      </c>
      <c r="G139" s="125" t="s">
        <v>1046</v>
      </c>
      <c r="H139" s="16"/>
    </row>
    <row r="140" spans="1:8" ht="27.75" x14ac:dyDescent="0.65">
      <c r="A140" s="307" t="s">
        <v>848</v>
      </c>
      <c r="B140" s="128" t="s">
        <v>849</v>
      </c>
      <c r="C140" s="127">
        <f>IFERROR(VLOOKUP($A140,'งบทดลอง รพ.'!$A$2:$C$500,3,0),0)</f>
        <v>0</v>
      </c>
      <c r="D140" s="22"/>
      <c r="E140" s="81" t="s">
        <v>976</v>
      </c>
      <c r="F140" s="81" t="s">
        <v>1379</v>
      </c>
      <c r="G140" s="125" t="s">
        <v>1046</v>
      </c>
      <c r="H140" s="16"/>
    </row>
    <row r="141" spans="1:8" ht="27.75" x14ac:dyDescent="0.65">
      <c r="A141" s="307" t="s">
        <v>850</v>
      </c>
      <c r="B141" s="128" t="s">
        <v>851</v>
      </c>
      <c r="C141" s="127">
        <f>IFERROR(VLOOKUP($A141,'งบทดลอง รพ.'!$A$2:$C$500,3,0),0)</f>
        <v>0</v>
      </c>
      <c r="D141" s="22"/>
      <c r="E141" s="81" t="s">
        <v>976</v>
      </c>
      <c r="F141" s="81" t="s">
        <v>1379</v>
      </c>
      <c r="G141" s="125" t="s">
        <v>1046</v>
      </c>
      <c r="H141" s="16"/>
    </row>
    <row r="142" spans="1:8" ht="27.75" x14ac:dyDescent="0.65">
      <c r="A142" s="307" t="s">
        <v>180</v>
      </c>
      <c r="B142" s="128" t="s">
        <v>1107</v>
      </c>
      <c r="C142" s="127">
        <f>IFERROR(VLOOKUP($A142,'งบทดลอง รพ.'!$A$2:$C$500,3,0),0)</f>
        <v>0</v>
      </c>
      <c r="D142" s="22"/>
      <c r="E142" s="81" t="s">
        <v>976</v>
      </c>
      <c r="F142" s="81" t="s">
        <v>1379</v>
      </c>
      <c r="G142" s="125" t="s">
        <v>1046</v>
      </c>
      <c r="H142" s="16"/>
    </row>
    <row r="143" spans="1:8" ht="27.75" x14ac:dyDescent="0.65">
      <c r="A143" s="308" t="s">
        <v>852</v>
      </c>
      <c r="B143" s="129" t="s">
        <v>853</v>
      </c>
      <c r="C143" s="127">
        <f>IFERROR(VLOOKUP($A143,'งบทดลอง รพ.'!$A$2:$C$500,3,0),0)</f>
        <v>0</v>
      </c>
      <c r="D143" s="22"/>
      <c r="E143" s="81" t="s">
        <v>976</v>
      </c>
      <c r="F143" s="81" t="s">
        <v>1379</v>
      </c>
      <c r="G143" s="125" t="s">
        <v>1046</v>
      </c>
      <c r="H143" s="16"/>
    </row>
    <row r="144" spans="1:8" ht="27.75" x14ac:dyDescent="0.65">
      <c r="A144" s="307" t="s">
        <v>181</v>
      </c>
      <c r="B144" s="128" t="s">
        <v>1108</v>
      </c>
      <c r="C144" s="127">
        <f>IFERROR(VLOOKUP($A144,'งบทดลอง รพ.'!$A$2:$C$500,3,0),0)</f>
        <v>0</v>
      </c>
      <c r="D144" s="22"/>
      <c r="E144" s="81" t="s">
        <v>976</v>
      </c>
      <c r="F144" s="81" t="s">
        <v>1379</v>
      </c>
      <c r="G144" s="125" t="s">
        <v>1046</v>
      </c>
      <c r="H144" s="16"/>
    </row>
    <row r="145" spans="1:8" ht="27.75" x14ac:dyDescent="0.65">
      <c r="A145" s="307" t="s">
        <v>182</v>
      </c>
      <c r="B145" s="128" t="s">
        <v>183</v>
      </c>
      <c r="C145" s="127">
        <f>IFERROR(VLOOKUP($A145,'งบทดลอง รพ.'!$A$2:$C$500,3,0),0)</f>
        <v>0</v>
      </c>
      <c r="D145" s="22"/>
      <c r="E145" s="81" t="s">
        <v>976</v>
      </c>
      <c r="F145" s="81" t="s">
        <v>16</v>
      </c>
      <c r="G145" s="125" t="s">
        <v>1046</v>
      </c>
      <c r="H145" s="16"/>
    </row>
    <row r="146" spans="1:8" ht="27.75" x14ac:dyDescent="0.65">
      <c r="A146" s="307" t="s">
        <v>184</v>
      </c>
      <c r="B146" s="128" t="s">
        <v>185</v>
      </c>
      <c r="C146" s="127">
        <f>IFERROR(VLOOKUP($A146,'งบทดลอง รพ.'!$A$2:$C$500,3,0),0)</f>
        <v>100000</v>
      </c>
      <c r="D146" s="22"/>
      <c r="E146" s="81" t="s">
        <v>976</v>
      </c>
      <c r="F146" s="81" t="s">
        <v>16</v>
      </c>
      <c r="G146" s="125" t="s">
        <v>1046</v>
      </c>
      <c r="H146" s="16"/>
    </row>
    <row r="147" spans="1:8" ht="27.75" x14ac:dyDescent="0.65">
      <c r="A147" s="307" t="s">
        <v>135</v>
      </c>
      <c r="B147" s="128" t="s">
        <v>136</v>
      </c>
      <c r="C147" s="127">
        <f>IFERROR(VLOOKUP($A147,'งบทดลอง รพ.'!$A$2:$C$500,3,0),0)</f>
        <v>0</v>
      </c>
      <c r="D147" s="22"/>
      <c r="E147" s="81" t="s">
        <v>969</v>
      </c>
      <c r="F147" s="81" t="s">
        <v>12</v>
      </c>
      <c r="G147" s="125" t="s">
        <v>1046</v>
      </c>
      <c r="H147" s="16"/>
    </row>
    <row r="148" spans="1:8" ht="27.75" x14ac:dyDescent="0.65">
      <c r="A148" s="307" t="s">
        <v>137</v>
      </c>
      <c r="B148" s="128" t="s">
        <v>138</v>
      </c>
      <c r="C148" s="127">
        <f>IFERROR(VLOOKUP($A148,'งบทดลอง รพ.'!$A$2:$C$500,3,0),0)</f>
        <v>0</v>
      </c>
      <c r="D148" s="22"/>
      <c r="E148" s="81" t="s">
        <v>969</v>
      </c>
      <c r="F148" s="81" t="s">
        <v>12</v>
      </c>
      <c r="G148" s="125" t="s">
        <v>1046</v>
      </c>
      <c r="H148" s="16"/>
    </row>
    <row r="149" spans="1:8" ht="27.75" x14ac:dyDescent="0.65">
      <c r="A149" s="307" t="s">
        <v>186</v>
      </c>
      <c r="B149" s="128" t="s">
        <v>187</v>
      </c>
      <c r="C149" s="127">
        <f>IFERROR(VLOOKUP($A149,'งบทดลอง รพ.'!$A$2:$C$500,3,0),0)</f>
        <v>0</v>
      </c>
      <c r="D149" s="22"/>
      <c r="E149" s="81" t="s">
        <v>976</v>
      </c>
      <c r="F149" s="81" t="s">
        <v>16</v>
      </c>
      <c r="G149" s="125" t="s">
        <v>1046</v>
      </c>
      <c r="H149" s="16"/>
    </row>
    <row r="150" spans="1:8" ht="27.75" x14ac:dyDescent="0.65">
      <c r="A150" s="307" t="s">
        <v>188</v>
      </c>
      <c r="B150" s="128" t="s">
        <v>189</v>
      </c>
      <c r="C150" s="127">
        <f>IFERROR(VLOOKUP($A150,'งบทดลอง รพ.'!$A$2:$C$500,3,0),0)</f>
        <v>0</v>
      </c>
      <c r="D150" s="22"/>
      <c r="E150" s="81" t="s">
        <v>976</v>
      </c>
      <c r="F150" s="81" t="s">
        <v>16</v>
      </c>
      <c r="G150" s="125" t="s">
        <v>1046</v>
      </c>
      <c r="H150" s="16"/>
    </row>
    <row r="151" spans="1:8" ht="27.75" x14ac:dyDescent="0.65">
      <c r="A151" s="307" t="s">
        <v>190</v>
      </c>
      <c r="B151" s="128" t="s">
        <v>191</v>
      </c>
      <c r="C151" s="127">
        <f>IFERROR(VLOOKUP($A151,'งบทดลอง รพ.'!$A$2:$C$500,3,0),0)</f>
        <v>0</v>
      </c>
      <c r="D151" s="22"/>
      <c r="E151" s="81" t="s">
        <v>976</v>
      </c>
      <c r="F151" s="81" t="s">
        <v>16</v>
      </c>
      <c r="G151" s="125" t="s">
        <v>1046</v>
      </c>
      <c r="H151" s="16"/>
    </row>
    <row r="152" spans="1:8" ht="27.75" x14ac:dyDescent="0.65">
      <c r="A152" s="307" t="s">
        <v>192</v>
      </c>
      <c r="B152" s="128" t="s">
        <v>193</v>
      </c>
      <c r="C152" s="127">
        <f>IFERROR(VLOOKUP($A152,'งบทดลอง รพ.'!$A$2:$C$500,3,0),0)</f>
        <v>52800</v>
      </c>
      <c r="D152" s="22"/>
      <c r="E152" s="81" t="s">
        <v>976</v>
      </c>
      <c r="F152" s="81" t="s">
        <v>16</v>
      </c>
      <c r="G152" s="125" t="s">
        <v>1046</v>
      </c>
      <c r="H152" s="16"/>
    </row>
    <row r="153" spans="1:8" ht="27.75" x14ac:dyDescent="0.65">
      <c r="A153" s="307" t="s">
        <v>194</v>
      </c>
      <c r="B153" s="128" t="s">
        <v>195</v>
      </c>
      <c r="C153" s="127">
        <f>IFERROR(VLOOKUP($A153,'งบทดลอง รพ.'!$A$2:$C$500,3,0),0)</f>
        <v>26400</v>
      </c>
      <c r="D153" s="22"/>
      <c r="E153" s="81" t="s">
        <v>976</v>
      </c>
      <c r="F153" s="81" t="s">
        <v>16</v>
      </c>
      <c r="G153" s="125" t="s">
        <v>1046</v>
      </c>
      <c r="H153" s="16"/>
    </row>
    <row r="154" spans="1:8" ht="27.75" x14ac:dyDescent="0.65">
      <c r="A154" s="307" t="s">
        <v>196</v>
      </c>
      <c r="B154" s="128" t="s">
        <v>1109</v>
      </c>
      <c r="C154" s="127">
        <f>IFERROR(VLOOKUP($A154,'งบทดลอง รพ.'!$A$2:$C$500,3,0),0)</f>
        <v>0</v>
      </c>
      <c r="D154" s="22"/>
      <c r="E154" s="81" t="s">
        <v>976</v>
      </c>
      <c r="F154" s="81" t="s">
        <v>16</v>
      </c>
      <c r="G154" s="125" t="s">
        <v>1046</v>
      </c>
      <c r="H154" s="16"/>
    </row>
    <row r="155" spans="1:8" ht="27.75" x14ac:dyDescent="0.65">
      <c r="A155" s="307" t="s">
        <v>197</v>
      </c>
      <c r="B155" s="128" t="s">
        <v>1110</v>
      </c>
      <c r="C155" s="127">
        <f>IFERROR(VLOOKUP($A155,'งบทดลอง รพ.'!$A$2:$C$500,3,0),0)</f>
        <v>0</v>
      </c>
      <c r="D155" s="22"/>
      <c r="E155" s="81" t="s">
        <v>976</v>
      </c>
      <c r="F155" s="81" t="s">
        <v>16</v>
      </c>
      <c r="G155" s="125" t="s">
        <v>1046</v>
      </c>
      <c r="H155" s="16"/>
    </row>
    <row r="156" spans="1:8" ht="27.75" x14ac:dyDescent="0.65">
      <c r="A156" s="307" t="s">
        <v>198</v>
      </c>
      <c r="B156" s="128" t="s">
        <v>199</v>
      </c>
      <c r="C156" s="127">
        <f>IFERROR(VLOOKUP($A156,'งบทดลอง รพ.'!$A$2:$C$500,3,0),0)</f>
        <v>0</v>
      </c>
      <c r="D156" s="22"/>
      <c r="E156" s="81" t="s">
        <v>976</v>
      </c>
      <c r="F156" s="81" t="s">
        <v>16</v>
      </c>
      <c r="G156" s="125" t="s">
        <v>1046</v>
      </c>
      <c r="H156" s="16"/>
    </row>
    <row r="157" spans="1:8" ht="27.75" x14ac:dyDescent="0.65">
      <c r="A157" s="307" t="s">
        <v>200</v>
      </c>
      <c r="B157" s="128" t="s">
        <v>201</v>
      </c>
      <c r="C157" s="127">
        <f>IFERROR(VLOOKUP($A157,'งบทดลอง รพ.'!$A$2:$C$500,3,0),0)</f>
        <v>100000</v>
      </c>
      <c r="D157" s="22"/>
      <c r="E157" s="81" t="s">
        <v>976</v>
      </c>
      <c r="F157" s="81" t="s">
        <v>16</v>
      </c>
      <c r="G157" s="125" t="s">
        <v>1046</v>
      </c>
      <c r="H157" s="16"/>
    </row>
    <row r="158" spans="1:8" ht="27.75" x14ac:dyDescent="0.65">
      <c r="A158" s="307" t="s">
        <v>213</v>
      </c>
      <c r="B158" s="128" t="s">
        <v>214</v>
      </c>
      <c r="C158" s="127">
        <f>IFERROR(VLOOKUP($A158,'งบทดลอง รพ.'!$A$2:$C$500,3,0),0)</f>
        <v>0</v>
      </c>
      <c r="D158" s="22"/>
      <c r="E158" s="81" t="s">
        <v>978</v>
      </c>
      <c r="F158" s="81" t="s">
        <v>18</v>
      </c>
      <c r="G158" s="125" t="s">
        <v>1046</v>
      </c>
      <c r="H158" s="16"/>
    </row>
    <row r="159" spans="1:8" ht="27.75" x14ac:dyDescent="0.65">
      <c r="A159" s="307" t="s">
        <v>202</v>
      </c>
      <c r="B159" s="128" t="s">
        <v>1111</v>
      </c>
      <c r="C159" s="127">
        <f>IFERROR(VLOOKUP($A159,'งบทดลอง รพ.'!$A$2:$C$500,3,0),0)</f>
        <v>2400000</v>
      </c>
      <c r="D159" s="22"/>
      <c r="E159" s="81" t="s">
        <v>976</v>
      </c>
      <c r="F159" s="81" t="s">
        <v>16</v>
      </c>
      <c r="G159" s="125" t="s">
        <v>1046</v>
      </c>
      <c r="H159" s="16"/>
    </row>
    <row r="160" spans="1:8" ht="27.75" x14ac:dyDescent="0.65">
      <c r="A160" s="307" t="s">
        <v>203</v>
      </c>
      <c r="B160" s="128" t="s">
        <v>204</v>
      </c>
      <c r="C160" s="127">
        <f>IFERROR(VLOOKUP($A160,'งบทดลอง รพ.'!$A$2:$C$500,3,0),0)</f>
        <v>0</v>
      </c>
      <c r="D160" s="22"/>
      <c r="E160" s="81" t="s">
        <v>976</v>
      </c>
      <c r="F160" s="81" t="s">
        <v>16</v>
      </c>
      <c r="G160" s="125" t="s">
        <v>1046</v>
      </c>
      <c r="H160" s="16"/>
    </row>
    <row r="161" spans="1:8" ht="27.75" x14ac:dyDescent="0.65">
      <c r="A161" s="307" t="s">
        <v>205</v>
      </c>
      <c r="B161" s="128" t="s">
        <v>1112</v>
      </c>
      <c r="C161" s="127">
        <f>IFERROR(VLOOKUP($A161,'งบทดลอง รพ.'!$A$2:$C$500,3,0),0)</f>
        <v>0</v>
      </c>
      <c r="D161" s="22"/>
      <c r="E161" s="81" t="s">
        <v>976</v>
      </c>
      <c r="F161" s="81" t="s">
        <v>16</v>
      </c>
      <c r="G161" s="125" t="s">
        <v>1046</v>
      </c>
      <c r="H161" s="16"/>
    </row>
    <row r="162" spans="1:8" ht="27.75" x14ac:dyDescent="0.65">
      <c r="A162" s="307" t="s">
        <v>206</v>
      </c>
      <c r="B162" s="128" t="s">
        <v>207</v>
      </c>
      <c r="C162" s="127">
        <f>IFERROR(VLOOKUP($A162,'งบทดลอง รพ.'!$A$2:$C$500,3,0),0)</f>
        <v>160000</v>
      </c>
      <c r="D162" s="22"/>
      <c r="E162" s="81" t="s">
        <v>976</v>
      </c>
      <c r="F162" s="81" t="s">
        <v>16</v>
      </c>
      <c r="G162" s="125" t="s">
        <v>1046</v>
      </c>
      <c r="H162" s="16"/>
    </row>
    <row r="163" spans="1:8" ht="27.75" x14ac:dyDescent="0.65">
      <c r="A163" s="307" t="s">
        <v>208</v>
      </c>
      <c r="B163" s="128" t="s">
        <v>209</v>
      </c>
      <c r="C163" s="127">
        <f>IFERROR(VLOOKUP($A163,'งบทดลอง รพ.'!$A$2:$C$500,3,0),0)</f>
        <v>600000</v>
      </c>
      <c r="D163" s="22"/>
      <c r="E163" s="81" t="s">
        <v>976</v>
      </c>
      <c r="F163" s="81" t="s">
        <v>16</v>
      </c>
      <c r="G163" s="125" t="s">
        <v>1046</v>
      </c>
      <c r="H163" s="16"/>
    </row>
    <row r="164" spans="1:8" ht="27.75" x14ac:dyDescent="0.65">
      <c r="A164" s="307" t="s">
        <v>224</v>
      </c>
      <c r="B164" s="128" t="s">
        <v>225</v>
      </c>
      <c r="C164" s="127">
        <f>IFERROR(VLOOKUP($A164,'งบทดลอง รพ.'!$A$2:$C$500,3,0),0)</f>
        <v>23100000</v>
      </c>
      <c r="D164" s="22"/>
      <c r="E164" s="81" t="s">
        <v>990</v>
      </c>
      <c r="F164" s="81" t="s">
        <v>25</v>
      </c>
      <c r="G164" s="125" t="s">
        <v>1046</v>
      </c>
      <c r="H164" s="16"/>
    </row>
    <row r="165" spans="1:8" ht="27.75" x14ac:dyDescent="0.65">
      <c r="A165" s="307" t="s">
        <v>226</v>
      </c>
      <c r="B165" s="128" t="s">
        <v>227</v>
      </c>
      <c r="C165" s="127">
        <f>IFERROR(VLOOKUP($A165,'งบทดลอง รพ.'!$A$2:$C$500,3,0),0)</f>
        <v>1260000</v>
      </c>
      <c r="D165" s="22"/>
      <c r="E165" s="81" t="s">
        <v>990</v>
      </c>
      <c r="F165" s="81" t="s">
        <v>25</v>
      </c>
      <c r="G165" s="125" t="s">
        <v>1046</v>
      </c>
      <c r="H165" s="16"/>
    </row>
    <row r="166" spans="1:8" ht="27.75" x14ac:dyDescent="0.65">
      <c r="A166" s="307" t="s">
        <v>228</v>
      </c>
      <c r="B166" s="128" t="s">
        <v>229</v>
      </c>
      <c r="C166" s="127">
        <f>IFERROR(VLOOKUP($A166,'งบทดลอง รพ.'!$A$2:$C$500,3,0),0)</f>
        <v>0</v>
      </c>
      <c r="D166" s="22"/>
      <c r="E166" s="81" t="s">
        <v>990</v>
      </c>
      <c r="F166" s="81" t="s">
        <v>25</v>
      </c>
      <c r="G166" s="125" t="s">
        <v>1046</v>
      </c>
      <c r="H166" s="16"/>
    </row>
    <row r="167" spans="1:8" ht="27.75" x14ac:dyDescent="0.65">
      <c r="A167" s="307" t="s">
        <v>230</v>
      </c>
      <c r="B167" s="128" t="s">
        <v>231</v>
      </c>
      <c r="C167" s="127">
        <f>IFERROR(VLOOKUP($A167,'งบทดลอง รพ.'!$A$2:$C$500,3,0),0)</f>
        <v>940000</v>
      </c>
      <c r="D167" s="22"/>
      <c r="E167" s="81" t="s">
        <v>990</v>
      </c>
      <c r="F167" s="81" t="s">
        <v>25</v>
      </c>
      <c r="G167" s="125" t="s">
        <v>1046</v>
      </c>
      <c r="H167" s="16"/>
    </row>
    <row r="168" spans="1:8" ht="27.75" x14ac:dyDescent="0.65">
      <c r="A168" s="308" t="s">
        <v>232</v>
      </c>
      <c r="B168" s="129" t="s">
        <v>233</v>
      </c>
      <c r="C168" s="127">
        <f>IFERROR(VLOOKUP($A168,'งบทดลอง รพ.'!$A$2:$C$500,3,0),0)</f>
        <v>0</v>
      </c>
      <c r="D168" s="22"/>
      <c r="E168" s="81" t="s">
        <v>990</v>
      </c>
      <c r="F168" s="81" t="s">
        <v>25</v>
      </c>
      <c r="G168" s="125" t="s">
        <v>1046</v>
      </c>
      <c r="H168" s="16"/>
    </row>
    <row r="169" spans="1:8" ht="27.75" x14ac:dyDescent="0.65">
      <c r="A169" s="307" t="s">
        <v>234</v>
      </c>
      <c r="B169" s="128" t="s">
        <v>235</v>
      </c>
      <c r="C169" s="127">
        <f>IFERROR(VLOOKUP($A169,'งบทดลอง รพ.'!$A$2:$C$500,3,0),0)</f>
        <v>0</v>
      </c>
      <c r="D169" s="22"/>
      <c r="E169" s="81" t="s">
        <v>992</v>
      </c>
      <c r="F169" s="81" t="s">
        <v>29</v>
      </c>
      <c r="G169" s="125" t="s">
        <v>1046</v>
      </c>
      <c r="H169" s="16"/>
    </row>
    <row r="170" spans="1:8" ht="27.75" x14ac:dyDescent="0.65">
      <c r="A170" s="307" t="s">
        <v>236</v>
      </c>
      <c r="B170" s="128" t="s">
        <v>237</v>
      </c>
      <c r="C170" s="127">
        <f>IFERROR(VLOOKUP($A170,'งบทดลอง รพ.'!$A$2:$C$500,3,0),0)</f>
        <v>0</v>
      </c>
      <c r="D170" s="22"/>
      <c r="E170" s="81" t="s">
        <v>990</v>
      </c>
      <c r="F170" s="81" t="s">
        <v>25</v>
      </c>
      <c r="G170" s="125" t="s">
        <v>1046</v>
      </c>
      <c r="H170" s="16"/>
    </row>
    <row r="171" spans="1:8" ht="27.75" x14ac:dyDescent="0.65">
      <c r="A171" s="307" t="s">
        <v>238</v>
      </c>
      <c r="B171" s="128" t="s">
        <v>239</v>
      </c>
      <c r="C171" s="127">
        <f>IFERROR(VLOOKUP($A171,'งบทดลอง รพ.'!$A$2:$C$500,3,0),0)</f>
        <v>0</v>
      </c>
      <c r="D171" s="22"/>
      <c r="E171" s="81" t="s">
        <v>990</v>
      </c>
      <c r="F171" s="81" t="s">
        <v>25</v>
      </c>
      <c r="G171" s="125" t="s">
        <v>1046</v>
      </c>
      <c r="H171" s="16"/>
    </row>
    <row r="172" spans="1:8" ht="27.75" x14ac:dyDescent="0.65">
      <c r="A172" s="307" t="s">
        <v>240</v>
      </c>
      <c r="B172" s="128" t="s">
        <v>241</v>
      </c>
      <c r="C172" s="127">
        <f>IFERROR(VLOOKUP($A172,'งบทดลอง รพ.'!$A$2:$C$500,3,0),0)</f>
        <v>0</v>
      </c>
      <c r="D172" s="22"/>
      <c r="E172" s="81" t="s">
        <v>990</v>
      </c>
      <c r="F172" s="81" t="s">
        <v>25</v>
      </c>
      <c r="G172" s="125" t="s">
        <v>1046</v>
      </c>
      <c r="H172" s="16"/>
    </row>
    <row r="173" spans="1:8" ht="27.75" x14ac:dyDescent="0.65">
      <c r="A173" s="307" t="s">
        <v>242</v>
      </c>
      <c r="B173" s="128" t="s">
        <v>243</v>
      </c>
      <c r="C173" s="127">
        <f>IFERROR(VLOOKUP($A173,'งบทดลอง รพ.'!$A$2:$C$500,3,0),0)</f>
        <v>0</v>
      </c>
      <c r="D173" s="22"/>
      <c r="E173" s="81" t="s">
        <v>990</v>
      </c>
      <c r="F173" s="81" t="s">
        <v>25</v>
      </c>
      <c r="G173" s="125" t="s">
        <v>1046</v>
      </c>
      <c r="H173" s="16"/>
    </row>
    <row r="174" spans="1:8" ht="27.75" x14ac:dyDescent="0.65">
      <c r="A174" s="307" t="s">
        <v>244</v>
      </c>
      <c r="B174" s="128" t="s">
        <v>245</v>
      </c>
      <c r="C174" s="127">
        <f>IFERROR(VLOOKUP($A174,'งบทดลอง รพ.'!$A$2:$C$500,3,0),0)</f>
        <v>876000</v>
      </c>
      <c r="D174" s="22"/>
      <c r="E174" s="81" t="s">
        <v>990</v>
      </c>
      <c r="F174" s="81" t="s">
        <v>25</v>
      </c>
      <c r="G174" s="125" t="s">
        <v>1046</v>
      </c>
      <c r="H174" s="16"/>
    </row>
    <row r="175" spans="1:8" ht="27.75" x14ac:dyDescent="0.65">
      <c r="A175" s="307" t="s">
        <v>246</v>
      </c>
      <c r="B175" s="128" t="s">
        <v>247</v>
      </c>
      <c r="C175" s="127">
        <f>IFERROR(VLOOKUP($A175,'งบทดลอง รพ.'!$A$2:$C$500,3,0),0)</f>
        <v>528000</v>
      </c>
      <c r="D175" s="22"/>
      <c r="E175" s="81" t="s">
        <v>990</v>
      </c>
      <c r="F175" s="81" t="s">
        <v>25</v>
      </c>
      <c r="G175" s="125" t="s">
        <v>1046</v>
      </c>
      <c r="H175" s="16"/>
    </row>
    <row r="176" spans="1:8" ht="27.75" x14ac:dyDescent="0.65">
      <c r="A176" s="307" t="s">
        <v>256</v>
      </c>
      <c r="B176" s="128" t="s">
        <v>257</v>
      </c>
      <c r="C176" s="127">
        <f>IFERROR(VLOOKUP($A176,'งบทดลอง รพ.'!$A$2:$C$500,3,0),0)</f>
        <v>3500000</v>
      </c>
      <c r="D176" s="22"/>
      <c r="E176" s="81" t="s">
        <v>994</v>
      </c>
      <c r="F176" s="81" t="s">
        <v>27</v>
      </c>
      <c r="G176" s="125" t="s">
        <v>1046</v>
      </c>
      <c r="H176" s="16"/>
    </row>
    <row r="177" spans="1:8" ht="27.75" x14ac:dyDescent="0.65">
      <c r="A177" s="307" t="s">
        <v>258</v>
      </c>
      <c r="B177" s="128" t="s">
        <v>259</v>
      </c>
      <c r="C177" s="127">
        <f>IFERROR(VLOOKUP($A177,'งบทดลอง รพ.'!$A$2:$C$500,3,0),0)</f>
        <v>1570000</v>
      </c>
      <c r="D177" s="22"/>
      <c r="E177" s="81" t="s">
        <v>994</v>
      </c>
      <c r="F177" s="81" t="s">
        <v>27</v>
      </c>
      <c r="G177" s="125" t="s">
        <v>1046</v>
      </c>
      <c r="H177" s="16"/>
    </row>
    <row r="178" spans="1:8" ht="27.75" x14ac:dyDescent="0.65">
      <c r="A178" s="307" t="s">
        <v>260</v>
      </c>
      <c r="B178" s="128" t="s">
        <v>1113</v>
      </c>
      <c r="C178" s="127">
        <f>IFERROR(VLOOKUP($A178,'งบทดลอง รพ.'!$A$2:$C$500,3,0),0)</f>
        <v>2926000</v>
      </c>
      <c r="D178" s="22"/>
      <c r="E178" s="81" t="s">
        <v>996</v>
      </c>
      <c r="F178" s="81" t="s">
        <v>27</v>
      </c>
      <c r="G178" s="125" t="s">
        <v>1046</v>
      </c>
      <c r="H178" s="16"/>
    </row>
    <row r="179" spans="1:8" ht="27.75" x14ac:dyDescent="0.65">
      <c r="A179" s="307" t="s">
        <v>261</v>
      </c>
      <c r="B179" s="128" t="s">
        <v>262</v>
      </c>
      <c r="C179" s="127">
        <f>IFERROR(VLOOKUP($A179,'งบทดลอง รพ.'!$A$2:$C$500,3,0),0)</f>
        <v>2100000</v>
      </c>
      <c r="D179" s="22"/>
      <c r="E179" s="81" t="s">
        <v>996</v>
      </c>
      <c r="F179" s="81" t="s">
        <v>27</v>
      </c>
      <c r="G179" s="125" t="s">
        <v>1046</v>
      </c>
      <c r="H179" s="16"/>
    </row>
    <row r="180" spans="1:8" ht="27.75" x14ac:dyDescent="0.65">
      <c r="A180" s="307" t="s">
        <v>263</v>
      </c>
      <c r="B180" s="128" t="s">
        <v>264</v>
      </c>
      <c r="C180" s="127">
        <f>IFERROR(VLOOKUP($A180,'งบทดลอง รพ.'!$A$2:$C$500,3,0),0)</f>
        <v>0</v>
      </c>
      <c r="D180" s="22"/>
      <c r="E180" s="81" t="s">
        <v>998</v>
      </c>
      <c r="F180" s="81" t="s">
        <v>27</v>
      </c>
      <c r="G180" s="125" t="s">
        <v>1046</v>
      </c>
      <c r="H180" s="16"/>
    </row>
    <row r="181" spans="1:8" ht="27.75" x14ac:dyDescent="0.65">
      <c r="A181" s="307" t="s">
        <v>265</v>
      </c>
      <c r="B181" s="128" t="s">
        <v>607</v>
      </c>
      <c r="C181" s="127">
        <f>IFERROR(VLOOKUP($A181,'งบทดลอง รพ.'!$A$2:$C$500,3,0),0)</f>
        <v>0</v>
      </c>
      <c r="D181" s="22"/>
      <c r="E181" s="81" t="s">
        <v>998</v>
      </c>
      <c r="F181" s="81" t="s">
        <v>27</v>
      </c>
      <c r="G181" s="125" t="s">
        <v>1046</v>
      </c>
      <c r="H181" s="16"/>
    </row>
    <row r="182" spans="1:8" ht="27.75" x14ac:dyDescent="0.65">
      <c r="A182" s="307" t="s">
        <v>248</v>
      </c>
      <c r="B182" s="128" t="s">
        <v>1114</v>
      </c>
      <c r="C182" s="127">
        <f>IFERROR(VLOOKUP($A182,'งบทดลอง รพ.'!$A$2:$C$500,3,0),0)</f>
        <v>0</v>
      </c>
      <c r="D182" s="22"/>
      <c r="E182" s="81" t="s">
        <v>990</v>
      </c>
      <c r="F182" s="81" t="s">
        <v>25</v>
      </c>
      <c r="G182" s="125" t="s">
        <v>1046</v>
      </c>
      <c r="H182" s="16"/>
    </row>
    <row r="183" spans="1:8" ht="27.75" x14ac:dyDescent="0.65">
      <c r="A183" s="307" t="s">
        <v>249</v>
      </c>
      <c r="B183" s="128" t="s">
        <v>1115</v>
      </c>
      <c r="C183" s="127">
        <f>IFERROR(VLOOKUP($A183,'งบทดลอง รพ.'!$A$2:$C$500,3,0),0)</f>
        <v>1038000</v>
      </c>
      <c r="D183" s="22"/>
      <c r="E183" s="81" t="s">
        <v>990</v>
      </c>
      <c r="F183" s="81" t="s">
        <v>25</v>
      </c>
      <c r="G183" s="125" t="s">
        <v>1046</v>
      </c>
      <c r="H183" s="16"/>
    </row>
    <row r="184" spans="1:8" ht="27.75" x14ac:dyDescent="0.65">
      <c r="A184" s="307" t="s">
        <v>250</v>
      </c>
      <c r="B184" s="128" t="s">
        <v>1116</v>
      </c>
      <c r="C184" s="127">
        <f>IFERROR(VLOOKUP($A184,'งบทดลอง รพ.'!$A$2:$C$500,3,0),0)</f>
        <v>0</v>
      </c>
      <c r="D184" s="22"/>
      <c r="E184" s="81" t="s">
        <v>990</v>
      </c>
      <c r="F184" s="81" t="s">
        <v>25</v>
      </c>
      <c r="G184" s="125" t="s">
        <v>1046</v>
      </c>
      <c r="H184" s="16"/>
    </row>
    <row r="185" spans="1:8" ht="27.75" x14ac:dyDescent="0.65">
      <c r="A185" s="307" t="s">
        <v>251</v>
      </c>
      <c r="B185" s="128" t="s">
        <v>1117</v>
      </c>
      <c r="C185" s="127">
        <f>IFERROR(VLOOKUP($A185,'งบทดลอง รพ.'!$A$2:$C$500,3,0),0)</f>
        <v>0</v>
      </c>
      <c r="D185" s="22"/>
      <c r="E185" s="81" t="s">
        <v>990</v>
      </c>
      <c r="F185" s="81" t="s">
        <v>25</v>
      </c>
      <c r="G185" s="125" t="s">
        <v>1046</v>
      </c>
      <c r="H185" s="16"/>
    </row>
    <row r="186" spans="1:8" ht="27.75" x14ac:dyDescent="0.65">
      <c r="A186" s="307" t="s">
        <v>252</v>
      </c>
      <c r="B186" s="128" t="s">
        <v>1118</v>
      </c>
      <c r="C186" s="127">
        <f>IFERROR(VLOOKUP($A186,'งบทดลอง รพ.'!$A$2:$C$500,3,0),0)</f>
        <v>0</v>
      </c>
      <c r="D186" s="22"/>
      <c r="E186" s="81" t="s">
        <v>990</v>
      </c>
      <c r="F186" s="81" t="s">
        <v>25</v>
      </c>
      <c r="G186" s="125" t="s">
        <v>1046</v>
      </c>
      <c r="H186" s="16"/>
    </row>
    <row r="187" spans="1:8" ht="27.75" x14ac:dyDescent="0.65">
      <c r="A187" s="307" t="s">
        <v>253</v>
      </c>
      <c r="B187" s="128" t="s">
        <v>1119</v>
      </c>
      <c r="C187" s="127">
        <f>IFERROR(VLOOKUP($A187,'งบทดลอง รพ.'!$A$2:$C$500,3,0),0)</f>
        <v>0</v>
      </c>
      <c r="D187" s="22"/>
      <c r="E187" s="81" t="s">
        <v>990</v>
      </c>
      <c r="F187" s="81" t="s">
        <v>25</v>
      </c>
      <c r="G187" s="125" t="s">
        <v>1046</v>
      </c>
      <c r="H187" s="16"/>
    </row>
    <row r="188" spans="1:8" ht="27.75" x14ac:dyDescent="0.65">
      <c r="A188" s="307" t="s">
        <v>254</v>
      </c>
      <c r="B188" s="128" t="s">
        <v>1120</v>
      </c>
      <c r="C188" s="127">
        <f>IFERROR(VLOOKUP($A188,'งบทดลอง รพ.'!$A$2:$C$500,3,0),0)</f>
        <v>0</v>
      </c>
      <c r="D188" s="22"/>
      <c r="E188" s="81" t="s">
        <v>990</v>
      </c>
      <c r="F188" s="81" t="s">
        <v>25</v>
      </c>
      <c r="G188" s="125" t="s">
        <v>1046</v>
      </c>
      <c r="H188" s="16"/>
    </row>
    <row r="189" spans="1:8" ht="27.75" x14ac:dyDescent="0.65">
      <c r="A189" s="307" t="s">
        <v>255</v>
      </c>
      <c r="B189" s="128" t="s">
        <v>1121</v>
      </c>
      <c r="C189" s="127">
        <f>IFERROR(VLOOKUP($A189,'งบทดลอง รพ.'!$A$2:$C$500,3,0),0)</f>
        <v>0</v>
      </c>
      <c r="D189" s="22"/>
      <c r="E189" s="81" t="s">
        <v>990</v>
      </c>
      <c r="F189" s="81" t="s">
        <v>25</v>
      </c>
      <c r="G189" s="125" t="s">
        <v>1046</v>
      </c>
      <c r="H189" s="16"/>
    </row>
    <row r="190" spans="1:8" ht="27.75" x14ac:dyDescent="0.65">
      <c r="A190" s="307" t="s">
        <v>854</v>
      </c>
      <c r="B190" s="128" t="s">
        <v>855</v>
      </c>
      <c r="C190" s="127">
        <f>IFERROR(VLOOKUP($A190,'งบทดลอง รพ.'!$A$2:$C$500,3,0),0)</f>
        <v>80000</v>
      </c>
      <c r="D190" s="22"/>
      <c r="E190" s="81" t="s">
        <v>990</v>
      </c>
      <c r="F190" s="81" t="s">
        <v>25</v>
      </c>
      <c r="G190" s="125" t="s">
        <v>1046</v>
      </c>
      <c r="H190" s="16"/>
    </row>
    <row r="191" spans="1:8" ht="27.75" x14ac:dyDescent="0.65">
      <c r="A191" s="307" t="s">
        <v>856</v>
      </c>
      <c r="B191" s="128" t="s">
        <v>857</v>
      </c>
      <c r="C191" s="127">
        <f>IFERROR(VLOOKUP($A191,'งบทดลอง รพ.'!$A$2:$C$500,3,0),0)</f>
        <v>0</v>
      </c>
      <c r="D191" s="22"/>
      <c r="E191" s="81" t="s">
        <v>990</v>
      </c>
      <c r="F191" s="81" t="s">
        <v>25</v>
      </c>
      <c r="G191" s="125" t="s">
        <v>1046</v>
      </c>
      <c r="H191" s="16"/>
    </row>
    <row r="192" spans="1:8" ht="27.75" x14ac:dyDescent="0.65">
      <c r="A192" s="307" t="s">
        <v>858</v>
      </c>
      <c r="B192" s="128" t="s">
        <v>1150</v>
      </c>
      <c r="C192" s="127">
        <f>IFERROR(VLOOKUP($A192,'งบทดลอง รพ.'!$A$2:$C$500,3,0),0)</f>
        <v>340000</v>
      </c>
      <c r="D192" s="22"/>
      <c r="E192" s="81" t="s">
        <v>992</v>
      </c>
      <c r="F192" s="81" t="s">
        <v>29</v>
      </c>
      <c r="G192" s="125" t="s">
        <v>1046</v>
      </c>
      <c r="H192" s="16"/>
    </row>
    <row r="193" spans="1:8" ht="27.75" x14ac:dyDescent="0.65">
      <c r="A193" s="307" t="s">
        <v>276</v>
      </c>
      <c r="B193" s="128" t="s">
        <v>277</v>
      </c>
      <c r="C193" s="127">
        <f>IFERROR(VLOOKUP($A193,'งบทดลอง รพ.'!$A$2:$C$500,3,0),0)</f>
        <v>0</v>
      </c>
      <c r="D193" s="22"/>
      <c r="E193" s="81" t="s">
        <v>1000</v>
      </c>
      <c r="F193" s="81" t="s">
        <v>31</v>
      </c>
      <c r="G193" s="125" t="s">
        <v>1046</v>
      </c>
      <c r="H193" s="16"/>
    </row>
    <row r="194" spans="1:8" ht="27.75" x14ac:dyDescent="0.65">
      <c r="A194" s="307" t="s">
        <v>278</v>
      </c>
      <c r="B194" s="128" t="s">
        <v>279</v>
      </c>
      <c r="C194" s="127">
        <f>IFERROR(VLOOKUP($A194,'งบทดลอง รพ.'!$A$2:$C$500,3,0),0)</f>
        <v>0</v>
      </c>
      <c r="D194" s="22"/>
      <c r="E194" s="81" t="s">
        <v>1000</v>
      </c>
      <c r="F194" s="81" t="s">
        <v>31</v>
      </c>
      <c r="G194" s="125" t="s">
        <v>1046</v>
      </c>
      <c r="H194" s="16"/>
    </row>
    <row r="195" spans="1:8" ht="27.75" x14ac:dyDescent="0.65">
      <c r="A195" s="307" t="s">
        <v>280</v>
      </c>
      <c r="B195" s="128" t="s">
        <v>281</v>
      </c>
      <c r="C195" s="127">
        <f>IFERROR(VLOOKUP($A195,'งบทดลอง รพ.'!$A$2:$C$500,3,0),0)</f>
        <v>451000</v>
      </c>
      <c r="D195" s="22"/>
      <c r="E195" s="81" t="s">
        <v>1000</v>
      </c>
      <c r="F195" s="81" t="s">
        <v>31</v>
      </c>
      <c r="G195" s="125" t="s">
        <v>1046</v>
      </c>
      <c r="H195" s="16"/>
    </row>
    <row r="196" spans="1:8" ht="27.75" x14ac:dyDescent="0.65">
      <c r="A196" s="307" t="s">
        <v>282</v>
      </c>
      <c r="B196" s="128" t="s">
        <v>283</v>
      </c>
      <c r="C196" s="127">
        <f>IFERROR(VLOOKUP($A196,'งบทดลอง รพ.'!$A$2:$C$500,3,0),0)</f>
        <v>671000</v>
      </c>
      <c r="D196" s="22"/>
      <c r="E196" s="81" t="s">
        <v>1000</v>
      </c>
      <c r="F196" s="81" t="s">
        <v>31</v>
      </c>
      <c r="G196" s="125" t="s">
        <v>1046</v>
      </c>
      <c r="H196" s="16"/>
    </row>
    <row r="197" spans="1:8" ht="27.75" x14ac:dyDescent="0.65">
      <c r="A197" s="307" t="s">
        <v>284</v>
      </c>
      <c r="B197" s="128" t="s">
        <v>285</v>
      </c>
      <c r="C197" s="127">
        <f>IFERROR(VLOOKUP($A197,'งบทดลอง รพ.'!$A$2:$C$500,3,0),0)</f>
        <v>42000</v>
      </c>
      <c r="D197" s="22"/>
      <c r="E197" s="81" t="s">
        <v>1000</v>
      </c>
      <c r="F197" s="81" t="s">
        <v>31</v>
      </c>
      <c r="G197" s="125" t="s">
        <v>1046</v>
      </c>
      <c r="H197" s="16"/>
    </row>
    <row r="198" spans="1:8" ht="27.75" x14ac:dyDescent="0.65">
      <c r="A198" s="307" t="s">
        <v>1334</v>
      </c>
      <c r="B198" s="128" t="s">
        <v>1292</v>
      </c>
      <c r="C198" s="127">
        <f>IFERROR(VLOOKUP($A198,'งบทดลอง รพ.'!$A$2:$C$500,3,0),0)</f>
        <v>0</v>
      </c>
      <c r="D198" s="22"/>
      <c r="E198" s="81" t="s">
        <v>1000</v>
      </c>
      <c r="F198" s="81" t="s">
        <v>31</v>
      </c>
      <c r="G198" s="125" t="s">
        <v>1046</v>
      </c>
      <c r="H198" s="16"/>
    </row>
    <row r="199" spans="1:8" ht="27.75" x14ac:dyDescent="0.65">
      <c r="A199" s="307" t="s">
        <v>1335</v>
      </c>
      <c r="B199" s="128" t="s">
        <v>1293</v>
      </c>
      <c r="C199" s="127">
        <f>IFERROR(VLOOKUP($A199,'งบทดลอง รพ.'!$A$2:$C$500,3,0),0)</f>
        <v>460000</v>
      </c>
      <c r="D199" s="22"/>
      <c r="E199" s="81" t="s">
        <v>1000</v>
      </c>
      <c r="F199" s="81" t="s">
        <v>31</v>
      </c>
      <c r="G199" s="125" t="s">
        <v>1046</v>
      </c>
      <c r="H199" s="16"/>
    </row>
    <row r="200" spans="1:8" ht="27.75" x14ac:dyDescent="0.65">
      <c r="A200" s="307" t="s">
        <v>286</v>
      </c>
      <c r="B200" s="128" t="s">
        <v>287</v>
      </c>
      <c r="C200" s="127">
        <f>IFERROR(VLOOKUP($A200,'งบทดลอง รพ.'!$A$2:$C$500,3,0),0)</f>
        <v>0</v>
      </c>
      <c r="D200" s="22"/>
      <c r="E200" s="81" t="s">
        <v>1000</v>
      </c>
      <c r="F200" s="81" t="s">
        <v>31</v>
      </c>
      <c r="G200" s="125" t="s">
        <v>1046</v>
      </c>
      <c r="H200" s="16"/>
    </row>
    <row r="201" spans="1:8" ht="27.75" x14ac:dyDescent="0.65">
      <c r="A201" s="307" t="s">
        <v>288</v>
      </c>
      <c r="B201" s="128" t="s">
        <v>289</v>
      </c>
      <c r="C201" s="127">
        <f>IFERROR(VLOOKUP($A201,'งบทดลอง รพ.'!$A$2:$C$500,3,0),0)</f>
        <v>38000</v>
      </c>
      <c r="D201" s="22"/>
      <c r="E201" s="81" t="s">
        <v>1000</v>
      </c>
      <c r="F201" s="81" t="s">
        <v>31</v>
      </c>
      <c r="G201" s="125" t="s">
        <v>1046</v>
      </c>
      <c r="H201" s="16"/>
    </row>
    <row r="202" spans="1:8" ht="27.75" x14ac:dyDescent="0.65">
      <c r="A202" s="307" t="s">
        <v>269</v>
      </c>
      <c r="B202" s="128" t="s">
        <v>270</v>
      </c>
      <c r="C202" s="127">
        <f>IFERROR(VLOOKUP($A202,'งบทดลอง รพ.'!$A$2:$C$500,3,0),0)</f>
        <v>1482000</v>
      </c>
      <c r="D202" s="22"/>
      <c r="E202" s="81" t="s">
        <v>1004</v>
      </c>
      <c r="F202" s="81" t="s">
        <v>29</v>
      </c>
      <c r="G202" s="125" t="s">
        <v>1046</v>
      </c>
      <c r="H202" s="16"/>
    </row>
    <row r="203" spans="1:8" ht="27.75" x14ac:dyDescent="0.65">
      <c r="A203" s="307" t="s">
        <v>272</v>
      </c>
      <c r="B203" s="128" t="s">
        <v>273</v>
      </c>
      <c r="C203" s="127">
        <f>IFERROR(VLOOKUP($A203,'งบทดลอง รพ.'!$A$2:$C$500,3,0),0)</f>
        <v>120000</v>
      </c>
      <c r="D203" s="22"/>
      <c r="E203" s="81" t="s">
        <v>1004</v>
      </c>
      <c r="F203" s="81" t="s">
        <v>29</v>
      </c>
      <c r="G203" s="125" t="s">
        <v>1046</v>
      </c>
      <c r="H203" s="16"/>
    </row>
    <row r="204" spans="1:8" ht="27.75" x14ac:dyDescent="0.65">
      <c r="A204" s="307" t="s">
        <v>274</v>
      </c>
      <c r="B204" s="128" t="s">
        <v>1339</v>
      </c>
      <c r="C204" s="127">
        <f>IFERROR(VLOOKUP($A204,'งบทดลอง รพ.'!$A$2:$C$500,3,0),0)</f>
        <v>0</v>
      </c>
      <c r="D204" s="22"/>
      <c r="E204" s="81" t="s">
        <v>1006</v>
      </c>
      <c r="F204" s="81" t="s">
        <v>29</v>
      </c>
      <c r="G204" s="125" t="s">
        <v>1046</v>
      </c>
      <c r="H204" s="16"/>
    </row>
    <row r="205" spans="1:8" ht="27.75" x14ac:dyDescent="0.65">
      <c r="A205" s="307" t="s">
        <v>275</v>
      </c>
      <c r="B205" s="128" t="s">
        <v>1340</v>
      </c>
      <c r="C205" s="127">
        <f>IFERROR(VLOOKUP($A205,'งบทดลอง รพ.'!$A$2:$C$500,3,0),0)</f>
        <v>0</v>
      </c>
      <c r="D205" s="22"/>
      <c r="E205" s="81" t="s">
        <v>1006</v>
      </c>
      <c r="F205" s="81" t="s">
        <v>29</v>
      </c>
      <c r="G205" s="125" t="s">
        <v>1046</v>
      </c>
      <c r="H205" s="16"/>
    </row>
    <row r="206" spans="1:8" ht="27.75" x14ac:dyDescent="0.65">
      <c r="A206" s="307" t="s">
        <v>859</v>
      </c>
      <c r="B206" s="128" t="s">
        <v>1341</v>
      </c>
      <c r="C206" s="127">
        <f>IFERROR(VLOOKUP($A206,'งบทดลอง รพ.'!$A$2:$C$500,3,0),0)</f>
        <v>0</v>
      </c>
      <c r="D206" s="22"/>
      <c r="E206" s="81" t="s">
        <v>1002</v>
      </c>
      <c r="F206" s="81" t="s">
        <v>29</v>
      </c>
      <c r="G206" s="125" t="s">
        <v>1046</v>
      </c>
      <c r="H206" s="16"/>
    </row>
    <row r="207" spans="1:8" ht="27.75" x14ac:dyDescent="0.65">
      <c r="A207" s="307" t="s">
        <v>860</v>
      </c>
      <c r="B207" s="128" t="s">
        <v>1342</v>
      </c>
      <c r="C207" s="127">
        <f>IFERROR(VLOOKUP($A207,'งบทดลอง รพ.'!$A$2:$C$500,3,0),0)</f>
        <v>0</v>
      </c>
      <c r="D207" s="22"/>
      <c r="E207" s="81" t="s">
        <v>1002</v>
      </c>
      <c r="F207" s="81" t="s">
        <v>29</v>
      </c>
      <c r="G207" s="125" t="s">
        <v>1046</v>
      </c>
      <c r="H207" s="16"/>
    </row>
    <row r="208" spans="1:8" ht="27.75" x14ac:dyDescent="0.65">
      <c r="A208" s="307" t="s">
        <v>1298</v>
      </c>
      <c r="B208" s="128" t="s">
        <v>1343</v>
      </c>
      <c r="C208" s="127">
        <f>IFERROR(VLOOKUP($A208,'งบทดลอง รพ.'!$A$2:$C$500,3,0),0)</f>
        <v>0</v>
      </c>
      <c r="D208" s="22"/>
      <c r="E208" s="81" t="s">
        <v>1006</v>
      </c>
      <c r="F208" s="81" t="s">
        <v>29</v>
      </c>
      <c r="G208" s="125" t="s">
        <v>1046</v>
      </c>
      <c r="H208" s="16"/>
    </row>
    <row r="209" spans="1:8" ht="27.75" x14ac:dyDescent="0.65">
      <c r="A209" s="307" t="s">
        <v>1299</v>
      </c>
      <c r="B209" s="128" t="s">
        <v>1344</v>
      </c>
      <c r="C209" s="127">
        <f>IFERROR(VLOOKUP($A209,'งบทดลอง รพ.'!$A$2:$C$500,3,0),0)</f>
        <v>0</v>
      </c>
      <c r="D209" s="22"/>
      <c r="E209" s="81" t="s">
        <v>1006</v>
      </c>
      <c r="F209" s="81" t="s">
        <v>29</v>
      </c>
      <c r="G209" s="125" t="s">
        <v>1046</v>
      </c>
      <c r="H209" s="16"/>
    </row>
    <row r="210" spans="1:8" ht="27.75" x14ac:dyDescent="0.65">
      <c r="A210" s="307" t="s">
        <v>1300</v>
      </c>
      <c r="B210" s="128" t="s">
        <v>1345</v>
      </c>
      <c r="C210" s="127">
        <f>IFERROR(VLOOKUP($A210,'งบทดลอง รพ.'!$A$2:$C$500,3,0),0)</f>
        <v>4594800</v>
      </c>
      <c r="D210" s="22"/>
      <c r="E210" s="81" t="s">
        <v>1002</v>
      </c>
      <c r="F210" s="81" t="s">
        <v>29</v>
      </c>
      <c r="G210" s="125" t="s">
        <v>1046</v>
      </c>
      <c r="H210" s="16"/>
    </row>
    <row r="211" spans="1:8" ht="27.75" x14ac:dyDescent="0.65">
      <c r="A211" s="307" t="s">
        <v>1303</v>
      </c>
      <c r="B211" s="128" t="s">
        <v>1346</v>
      </c>
      <c r="C211" s="127">
        <f>IFERROR(VLOOKUP($A211,'งบทดลอง รพ.'!$A$2:$C$500,3,0),0)</f>
        <v>0</v>
      </c>
      <c r="D211" s="22"/>
      <c r="E211" s="81" t="s">
        <v>1002</v>
      </c>
      <c r="F211" s="81" t="s">
        <v>29</v>
      </c>
      <c r="G211" s="125" t="s">
        <v>1046</v>
      </c>
      <c r="H211" s="16"/>
    </row>
    <row r="212" spans="1:8" ht="27.75" x14ac:dyDescent="0.65">
      <c r="A212" s="307" t="s">
        <v>861</v>
      </c>
      <c r="B212" s="128" t="s">
        <v>862</v>
      </c>
      <c r="C212" s="127">
        <f>IFERROR(VLOOKUP($A212,'งบทดลอง รพ.'!$A$2:$C$500,3,0),0)</f>
        <v>0</v>
      </c>
      <c r="D212" s="22"/>
      <c r="E212" s="81" t="s">
        <v>1006</v>
      </c>
      <c r="F212" s="81" t="s">
        <v>29</v>
      </c>
      <c r="G212" s="125" t="s">
        <v>1046</v>
      </c>
      <c r="H212" s="16"/>
    </row>
    <row r="213" spans="1:8" ht="27.75" x14ac:dyDescent="0.65">
      <c r="A213" s="309" t="s">
        <v>1373</v>
      </c>
      <c r="B213" s="128" t="s">
        <v>1374</v>
      </c>
      <c r="C213" s="127">
        <f>IFERROR(VLOOKUP($A213,'งบทดลอง รพ.'!$A$2:$C$500,3,0),0)</f>
        <v>0</v>
      </c>
      <c r="D213" s="22"/>
      <c r="E213" s="81" t="s">
        <v>1000</v>
      </c>
      <c r="F213" s="81" t="s">
        <v>31</v>
      </c>
      <c r="G213" s="125" t="s">
        <v>1046</v>
      </c>
      <c r="H213" s="16"/>
    </row>
    <row r="214" spans="1:8" ht="27.75" x14ac:dyDescent="0.65">
      <c r="A214" s="309" t="s">
        <v>1375</v>
      </c>
      <c r="B214" s="128" t="s">
        <v>1376</v>
      </c>
      <c r="C214" s="127">
        <f>IFERROR(VLOOKUP($A214,'งบทดลอง รพ.'!$A$2:$C$500,3,0),0)</f>
        <v>20500</v>
      </c>
      <c r="D214" s="22"/>
      <c r="E214" s="81" t="s">
        <v>1000</v>
      </c>
      <c r="F214" s="81" t="s">
        <v>31</v>
      </c>
      <c r="G214" s="125" t="s">
        <v>1046</v>
      </c>
      <c r="H214" s="16"/>
    </row>
    <row r="215" spans="1:8" ht="27.75" x14ac:dyDescent="0.65">
      <c r="A215" s="307" t="s">
        <v>863</v>
      </c>
      <c r="B215" s="128" t="s">
        <v>864</v>
      </c>
      <c r="C215" s="127">
        <f>IFERROR(VLOOKUP($A215,'งบทดลอง รพ.'!$A$2:$C$500,3,0),0)</f>
        <v>0</v>
      </c>
      <c r="D215" s="22"/>
      <c r="E215" s="81" t="s">
        <v>1006</v>
      </c>
      <c r="F215" s="81" t="s">
        <v>29</v>
      </c>
      <c r="G215" s="125" t="s">
        <v>1046</v>
      </c>
      <c r="H215" s="16"/>
    </row>
    <row r="216" spans="1:8" ht="27.75" x14ac:dyDescent="0.65">
      <c r="A216" s="307" t="s">
        <v>865</v>
      </c>
      <c r="B216" s="128" t="s">
        <v>866</v>
      </c>
      <c r="C216" s="127">
        <f>IFERROR(VLOOKUP($A216,'งบทดลอง รพ.'!$A$2:$C$500,3,0),0)</f>
        <v>0</v>
      </c>
      <c r="D216" s="22"/>
      <c r="E216" s="81" t="s">
        <v>1006</v>
      </c>
      <c r="F216" s="81" t="s">
        <v>29</v>
      </c>
      <c r="G216" s="125" t="s">
        <v>1046</v>
      </c>
      <c r="H216" s="16"/>
    </row>
    <row r="217" spans="1:8" ht="27.75" x14ac:dyDescent="0.65">
      <c r="A217" s="307" t="s">
        <v>290</v>
      </c>
      <c r="B217" s="128" t="s">
        <v>291</v>
      </c>
      <c r="C217" s="127">
        <f>IFERROR(VLOOKUP($A217,'งบทดลอง รพ.'!$A$2:$C$500,3,0),0)</f>
        <v>160000</v>
      </c>
      <c r="D217" s="22"/>
      <c r="E217" s="81" t="s">
        <v>1000</v>
      </c>
      <c r="F217" s="81" t="s">
        <v>31</v>
      </c>
      <c r="G217" s="125" t="s">
        <v>1046</v>
      </c>
      <c r="H217" s="16"/>
    </row>
    <row r="218" spans="1:8" ht="27.75" x14ac:dyDescent="0.65">
      <c r="A218" s="307" t="s">
        <v>292</v>
      </c>
      <c r="B218" s="128" t="s">
        <v>293</v>
      </c>
      <c r="C218" s="127">
        <f>IFERROR(VLOOKUP($A218,'งบทดลอง รพ.'!$A$2:$C$500,3,0),0)</f>
        <v>47000</v>
      </c>
      <c r="D218" s="22"/>
      <c r="E218" s="81" t="s">
        <v>1000</v>
      </c>
      <c r="F218" s="81" t="s">
        <v>31</v>
      </c>
      <c r="G218" s="125" t="s">
        <v>1046</v>
      </c>
      <c r="H218" s="16"/>
    </row>
    <row r="219" spans="1:8" ht="27.75" x14ac:dyDescent="0.65">
      <c r="A219" s="307" t="s">
        <v>867</v>
      </c>
      <c r="B219" s="128" t="s">
        <v>868</v>
      </c>
      <c r="C219" s="127">
        <f>IFERROR(VLOOKUP($A219,'งบทดลอง รพ.'!$A$2:$C$500,3,0),0)</f>
        <v>0</v>
      </c>
      <c r="D219" s="22"/>
      <c r="E219" s="81" t="s">
        <v>1000</v>
      </c>
      <c r="F219" s="81" t="s">
        <v>31</v>
      </c>
      <c r="G219" s="125" t="s">
        <v>1046</v>
      </c>
      <c r="H219" s="16"/>
    </row>
    <row r="220" spans="1:8" ht="27.75" x14ac:dyDescent="0.65">
      <c r="A220" s="307" t="s">
        <v>294</v>
      </c>
      <c r="B220" s="128" t="s">
        <v>295</v>
      </c>
      <c r="C220" s="127">
        <f>IFERROR(VLOOKUP($A220,'งบทดลอง รพ.'!$A$2:$C$500,3,0),0)</f>
        <v>0</v>
      </c>
      <c r="D220" s="22"/>
      <c r="E220" s="81" t="s">
        <v>1000</v>
      </c>
      <c r="F220" s="81" t="s">
        <v>31</v>
      </c>
      <c r="G220" s="125" t="s">
        <v>1046</v>
      </c>
      <c r="H220" s="16"/>
    </row>
    <row r="221" spans="1:8" ht="27.75" x14ac:dyDescent="0.65">
      <c r="A221" s="307" t="s">
        <v>296</v>
      </c>
      <c r="B221" s="128" t="s">
        <v>297</v>
      </c>
      <c r="C221" s="127">
        <f>IFERROR(VLOOKUP($A221,'งบทดลอง รพ.'!$A$2:$C$500,3,0),0)</f>
        <v>0</v>
      </c>
      <c r="D221" s="22"/>
      <c r="E221" s="81" t="s">
        <v>1000</v>
      </c>
      <c r="F221" s="81" t="s">
        <v>31</v>
      </c>
      <c r="G221" s="125" t="s">
        <v>1046</v>
      </c>
      <c r="H221" s="16"/>
    </row>
    <row r="222" spans="1:8" ht="27.75" x14ac:dyDescent="0.65">
      <c r="A222" s="307" t="s">
        <v>298</v>
      </c>
      <c r="B222" s="128" t="s">
        <v>1122</v>
      </c>
      <c r="C222" s="127">
        <f>IFERROR(VLOOKUP($A222,'งบทดลอง รพ.'!$A$2:$C$500,3,0),0)</f>
        <v>0</v>
      </c>
      <c r="D222" s="22"/>
      <c r="E222" s="81" t="s">
        <v>1000</v>
      </c>
      <c r="F222" s="81" t="s">
        <v>31</v>
      </c>
      <c r="G222" s="125" t="s">
        <v>1046</v>
      </c>
      <c r="H222" s="16"/>
    </row>
    <row r="223" spans="1:8" ht="27.75" x14ac:dyDescent="0.65">
      <c r="A223" s="307" t="s">
        <v>299</v>
      </c>
      <c r="B223" s="128" t="s">
        <v>300</v>
      </c>
      <c r="C223" s="127">
        <f>IFERROR(VLOOKUP($A223,'งบทดลอง รพ.'!$A$2:$C$500,3,0),0)</f>
        <v>0</v>
      </c>
      <c r="D223" s="22"/>
      <c r="E223" s="81" t="s">
        <v>1000</v>
      </c>
      <c r="F223" s="81" t="s">
        <v>31</v>
      </c>
      <c r="G223" s="125" t="s">
        <v>1046</v>
      </c>
      <c r="H223" s="16"/>
    </row>
    <row r="224" spans="1:8" ht="27.75" x14ac:dyDescent="0.65">
      <c r="A224" s="307" t="s">
        <v>301</v>
      </c>
      <c r="B224" s="128" t="s">
        <v>302</v>
      </c>
      <c r="C224" s="127">
        <f>IFERROR(VLOOKUP($A224,'งบทดลอง รพ.'!$A$2:$C$500,3,0),0)</f>
        <v>0</v>
      </c>
      <c r="D224" s="22"/>
      <c r="E224" s="81" t="s">
        <v>1000</v>
      </c>
      <c r="F224" s="81" t="s">
        <v>31</v>
      </c>
      <c r="G224" s="125" t="s">
        <v>1046</v>
      </c>
      <c r="H224" s="16"/>
    </row>
    <row r="225" spans="1:8" ht="27.75" x14ac:dyDescent="0.65">
      <c r="A225" s="307" t="s">
        <v>303</v>
      </c>
      <c r="B225" s="128" t="s">
        <v>304</v>
      </c>
      <c r="C225" s="127">
        <f>IFERROR(VLOOKUP($A225,'งบทดลอง รพ.'!$A$2:$C$500,3,0),0)</f>
        <v>0</v>
      </c>
      <c r="D225" s="22"/>
      <c r="E225" s="81" t="s">
        <v>1000</v>
      </c>
      <c r="F225" s="81" t="s">
        <v>31</v>
      </c>
      <c r="G225" s="125" t="s">
        <v>1046</v>
      </c>
      <c r="H225" s="16"/>
    </row>
    <row r="226" spans="1:8" ht="27.75" x14ac:dyDescent="0.65">
      <c r="A226" s="307" t="s">
        <v>305</v>
      </c>
      <c r="B226" s="128" t="s">
        <v>291</v>
      </c>
      <c r="C226" s="127">
        <f>IFERROR(VLOOKUP($A226,'งบทดลอง รพ.'!$A$2:$C$500,3,0),0)</f>
        <v>0</v>
      </c>
      <c r="D226" s="22"/>
      <c r="E226" s="81" t="s">
        <v>1000</v>
      </c>
      <c r="F226" s="81" t="s">
        <v>31</v>
      </c>
      <c r="G226" s="125" t="s">
        <v>1046</v>
      </c>
      <c r="H226" s="16"/>
    </row>
    <row r="227" spans="1:8" ht="27.75" x14ac:dyDescent="0.65">
      <c r="A227" s="307" t="s">
        <v>306</v>
      </c>
      <c r="B227" s="128" t="s">
        <v>307</v>
      </c>
      <c r="C227" s="127">
        <f>IFERROR(VLOOKUP($A227,'งบทดลอง รพ.'!$A$2:$C$500,3,0),0)</f>
        <v>0</v>
      </c>
      <c r="D227" s="22"/>
      <c r="E227" s="81" t="s">
        <v>1000</v>
      </c>
      <c r="F227" s="81" t="s">
        <v>31</v>
      </c>
      <c r="G227" s="125" t="s">
        <v>1046</v>
      </c>
      <c r="H227" s="16"/>
    </row>
    <row r="228" spans="1:8" ht="27.75" x14ac:dyDescent="0.65">
      <c r="A228" s="307" t="s">
        <v>869</v>
      </c>
      <c r="B228" s="128" t="s">
        <v>870</v>
      </c>
      <c r="C228" s="127">
        <f>IFERROR(VLOOKUP($A228,'งบทดลอง รพ.'!$A$2:$C$500,3,0),0)</f>
        <v>0</v>
      </c>
      <c r="D228" s="22"/>
      <c r="E228" s="81" t="s">
        <v>1000</v>
      </c>
      <c r="F228" s="81" t="s">
        <v>31</v>
      </c>
      <c r="G228" s="125" t="s">
        <v>1046</v>
      </c>
      <c r="H228" s="16"/>
    </row>
    <row r="229" spans="1:8" ht="27.75" x14ac:dyDescent="0.65">
      <c r="A229" s="307" t="s">
        <v>308</v>
      </c>
      <c r="B229" s="128" t="s">
        <v>309</v>
      </c>
      <c r="C229" s="127">
        <f>IFERROR(VLOOKUP($A229,'งบทดลอง รพ.'!$A$2:$C$500,3,0),0)</f>
        <v>0</v>
      </c>
      <c r="D229" s="22"/>
      <c r="E229" s="81" t="s">
        <v>1000</v>
      </c>
      <c r="F229" s="81" t="s">
        <v>31</v>
      </c>
      <c r="G229" s="125" t="s">
        <v>1046</v>
      </c>
      <c r="H229" s="16"/>
    </row>
    <row r="230" spans="1:8" ht="27.75" x14ac:dyDescent="0.65">
      <c r="A230" s="307" t="s">
        <v>310</v>
      </c>
      <c r="B230" s="128" t="s">
        <v>311</v>
      </c>
      <c r="C230" s="127">
        <f>IFERROR(VLOOKUP($A230,'งบทดลอง รพ.'!$A$2:$C$500,3,0),0)</f>
        <v>0</v>
      </c>
      <c r="D230" s="22"/>
      <c r="E230" s="81" t="s">
        <v>1000</v>
      </c>
      <c r="F230" s="81" t="s">
        <v>31</v>
      </c>
      <c r="G230" s="125" t="s">
        <v>1046</v>
      </c>
      <c r="H230" s="16"/>
    </row>
    <row r="231" spans="1:8" ht="27.75" x14ac:dyDescent="0.65">
      <c r="A231" s="307" t="s">
        <v>312</v>
      </c>
      <c r="B231" s="128" t="s">
        <v>313</v>
      </c>
      <c r="C231" s="127">
        <f>IFERROR(VLOOKUP($A231,'งบทดลอง รพ.'!$A$2:$C$500,3,0),0)</f>
        <v>0</v>
      </c>
      <c r="D231" s="22"/>
      <c r="E231" s="81" t="s">
        <v>1000</v>
      </c>
      <c r="F231" s="81" t="s">
        <v>31</v>
      </c>
      <c r="G231" s="125" t="s">
        <v>1046</v>
      </c>
      <c r="H231" s="16"/>
    </row>
    <row r="232" spans="1:8" ht="27.75" x14ac:dyDescent="0.65">
      <c r="A232" s="307" t="s">
        <v>314</v>
      </c>
      <c r="B232" s="128" t="s">
        <v>1311</v>
      </c>
      <c r="C232" s="127">
        <f>IFERROR(VLOOKUP($A232,'งบทดลอง รพ.'!$A$2:$C$500,3,0),0)</f>
        <v>4000</v>
      </c>
      <c r="D232" s="22"/>
      <c r="E232" s="81" t="s">
        <v>1000</v>
      </c>
      <c r="F232" s="81" t="s">
        <v>31</v>
      </c>
      <c r="G232" s="125" t="s">
        <v>1046</v>
      </c>
      <c r="H232" s="16"/>
    </row>
    <row r="233" spans="1:8" ht="27.75" x14ac:dyDescent="0.65">
      <c r="A233" s="307" t="s">
        <v>1306</v>
      </c>
      <c r="B233" s="128" t="s">
        <v>1309</v>
      </c>
      <c r="C233" s="127">
        <f>IFERROR(VLOOKUP($A233,'งบทดลอง รพ.'!$A$2:$C$500,3,0),0)</f>
        <v>400000</v>
      </c>
      <c r="D233" s="22"/>
      <c r="E233" s="81" t="s">
        <v>1000</v>
      </c>
      <c r="F233" s="81" t="s">
        <v>31</v>
      </c>
      <c r="G233" s="125" t="s">
        <v>1046</v>
      </c>
      <c r="H233" s="16"/>
    </row>
    <row r="234" spans="1:8" ht="27.75" x14ac:dyDescent="0.65">
      <c r="A234" s="307" t="s">
        <v>315</v>
      </c>
      <c r="B234" s="128" t="s">
        <v>1310</v>
      </c>
      <c r="C234" s="127">
        <f>IFERROR(VLOOKUP($A234,'งบทดลอง รพ.'!$A$2:$C$500,3,0),0)</f>
        <v>0</v>
      </c>
      <c r="D234" s="22"/>
      <c r="E234" s="81" t="s">
        <v>1000</v>
      </c>
      <c r="F234" s="81" t="s">
        <v>31</v>
      </c>
      <c r="G234" s="125" t="s">
        <v>1046</v>
      </c>
      <c r="H234" s="16"/>
    </row>
    <row r="235" spans="1:8" ht="27.75" x14ac:dyDescent="0.65">
      <c r="A235" s="307" t="s">
        <v>1307</v>
      </c>
      <c r="B235" s="128" t="s">
        <v>1312</v>
      </c>
      <c r="C235" s="127">
        <f>IFERROR(VLOOKUP($A235,'งบทดลอง รพ.'!$A$2:$C$500,3,0),0)</f>
        <v>0</v>
      </c>
      <c r="D235" s="22"/>
      <c r="E235" s="81" t="s">
        <v>1000</v>
      </c>
      <c r="F235" s="81" t="s">
        <v>31</v>
      </c>
      <c r="G235" s="125" t="s">
        <v>1046</v>
      </c>
      <c r="H235" s="16"/>
    </row>
    <row r="236" spans="1:8" ht="27.75" x14ac:dyDescent="0.65">
      <c r="A236" s="307" t="s">
        <v>316</v>
      </c>
      <c r="B236" s="128" t="s">
        <v>1315</v>
      </c>
      <c r="C236" s="127">
        <f>IFERROR(VLOOKUP($A236,'งบทดลอง รพ.'!$A$2:$C$500,3,0),0)</f>
        <v>0</v>
      </c>
      <c r="D236" s="22"/>
      <c r="E236" s="81" t="s">
        <v>1008</v>
      </c>
      <c r="F236" s="81" t="s">
        <v>33</v>
      </c>
      <c r="G236" s="125" t="s">
        <v>1046</v>
      </c>
      <c r="H236" s="16"/>
    </row>
    <row r="237" spans="1:8" ht="27.75" x14ac:dyDescent="0.65">
      <c r="A237" s="307" t="s">
        <v>1308</v>
      </c>
      <c r="B237" s="128" t="s">
        <v>1316</v>
      </c>
      <c r="C237" s="127">
        <f>IFERROR(VLOOKUP($A237,'งบทดลอง รพ.'!$A$2:$C$500,3,0),0)</f>
        <v>5300</v>
      </c>
      <c r="D237" s="22"/>
      <c r="E237" s="81" t="s">
        <v>1008</v>
      </c>
      <c r="F237" s="81" t="s">
        <v>33</v>
      </c>
      <c r="G237" s="125" t="s">
        <v>1046</v>
      </c>
      <c r="H237" s="16"/>
    </row>
    <row r="238" spans="1:8" ht="27.75" x14ac:dyDescent="0.65">
      <c r="A238" s="307" t="s">
        <v>317</v>
      </c>
      <c r="B238" s="128" t="s">
        <v>1317</v>
      </c>
      <c r="C238" s="127">
        <f>IFERROR(VLOOKUP($A238,'งบทดลอง รพ.'!$A$2:$C$500,3,0),0)</f>
        <v>0</v>
      </c>
      <c r="D238" s="22"/>
      <c r="E238" s="81" t="s">
        <v>1008</v>
      </c>
      <c r="F238" s="81" t="s">
        <v>33</v>
      </c>
      <c r="G238" s="125" t="s">
        <v>1046</v>
      </c>
      <c r="H238" s="16"/>
    </row>
    <row r="239" spans="1:8" ht="27.75" x14ac:dyDescent="0.65">
      <c r="A239" s="307" t="s">
        <v>1313</v>
      </c>
      <c r="B239" s="128" t="s">
        <v>1318</v>
      </c>
      <c r="C239" s="127">
        <f>IFERROR(VLOOKUP($A239,'งบทดลอง รพ.'!$A$2:$C$500,3,0),0)</f>
        <v>10000</v>
      </c>
      <c r="D239" s="22"/>
      <c r="E239" s="81" t="s">
        <v>1008</v>
      </c>
      <c r="F239" s="81" t="s">
        <v>33</v>
      </c>
      <c r="G239" s="125" t="s">
        <v>1046</v>
      </c>
      <c r="H239" s="16"/>
    </row>
    <row r="240" spans="1:8" ht="27.75" x14ac:dyDescent="0.65">
      <c r="A240" s="307" t="s">
        <v>318</v>
      </c>
      <c r="B240" s="128" t="s">
        <v>1319</v>
      </c>
      <c r="C240" s="127">
        <f>IFERROR(VLOOKUP($A240,'งบทดลอง รพ.'!$A$2:$C$500,3,0),0)</f>
        <v>0</v>
      </c>
      <c r="D240" s="22"/>
      <c r="E240" s="81" t="s">
        <v>1008</v>
      </c>
      <c r="F240" s="81" t="s">
        <v>33</v>
      </c>
      <c r="G240" s="125" t="s">
        <v>1046</v>
      </c>
      <c r="H240" s="16"/>
    </row>
    <row r="241" spans="1:8" ht="27.75" x14ac:dyDescent="0.65">
      <c r="A241" s="307" t="s">
        <v>1314</v>
      </c>
      <c r="B241" s="128" t="s">
        <v>1320</v>
      </c>
      <c r="C241" s="127">
        <f>IFERROR(VLOOKUP($A241,'งบทดลอง รพ.'!$A$2:$C$500,3,0),0)</f>
        <v>2300</v>
      </c>
      <c r="D241" s="22"/>
      <c r="E241" s="81" t="s">
        <v>1008</v>
      </c>
      <c r="F241" s="81" t="s">
        <v>33</v>
      </c>
      <c r="G241" s="125" t="s">
        <v>1046</v>
      </c>
      <c r="H241" s="16"/>
    </row>
    <row r="242" spans="1:8" ht="27.75" x14ac:dyDescent="0.65">
      <c r="A242" s="307" t="s">
        <v>871</v>
      </c>
      <c r="B242" s="128" t="s">
        <v>384</v>
      </c>
      <c r="C242" s="127">
        <f>IFERROR(VLOOKUP($A242,'งบทดลอง รพ.'!$A$2:$C$500,3,0),0)</f>
        <v>250000</v>
      </c>
      <c r="D242" s="22"/>
      <c r="E242" s="81" t="s">
        <v>1020</v>
      </c>
      <c r="F242" s="81" t="s">
        <v>37</v>
      </c>
      <c r="G242" s="125" t="s">
        <v>1046</v>
      </c>
      <c r="H242" s="16"/>
    </row>
    <row r="243" spans="1:8" ht="27.75" x14ac:dyDescent="0.65">
      <c r="A243" s="307" t="s">
        <v>872</v>
      </c>
      <c r="B243" s="128" t="s">
        <v>385</v>
      </c>
      <c r="C243" s="127">
        <f>IFERROR(VLOOKUP($A243,'งบทดลอง รพ.'!$A$2:$C$500,3,0),0)</f>
        <v>10000</v>
      </c>
      <c r="D243" s="22"/>
      <c r="E243" s="81" t="s">
        <v>1020</v>
      </c>
      <c r="F243" s="81" t="s">
        <v>37</v>
      </c>
      <c r="G243" s="125" t="s">
        <v>1046</v>
      </c>
      <c r="H243" s="16"/>
    </row>
    <row r="244" spans="1:8" ht="27.75" x14ac:dyDescent="0.65">
      <c r="A244" s="307" t="s">
        <v>873</v>
      </c>
      <c r="B244" s="128" t="s">
        <v>386</v>
      </c>
      <c r="C244" s="127">
        <f>IFERROR(VLOOKUP($A244,'งบทดลอง รพ.'!$A$2:$C$500,3,0),0)</f>
        <v>100000</v>
      </c>
      <c r="D244" s="22"/>
      <c r="E244" s="81" t="s">
        <v>1020</v>
      </c>
      <c r="F244" s="81" t="s">
        <v>37</v>
      </c>
      <c r="G244" s="125" t="s">
        <v>1046</v>
      </c>
      <c r="H244" s="16"/>
    </row>
    <row r="245" spans="1:8" ht="27.75" x14ac:dyDescent="0.65">
      <c r="A245" s="307" t="s">
        <v>874</v>
      </c>
      <c r="B245" s="128" t="s">
        <v>387</v>
      </c>
      <c r="C245" s="127">
        <f>IFERROR(VLOOKUP($A245,'งบทดลอง รพ.'!$A$2:$C$500,3,0),0)</f>
        <v>10000</v>
      </c>
      <c r="D245" s="22"/>
      <c r="E245" s="81" t="s">
        <v>1020</v>
      </c>
      <c r="F245" s="81" t="s">
        <v>37</v>
      </c>
      <c r="G245" s="125" t="s">
        <v>1046</v>
      </c>
      <c r="H245" s="16"/>
    </row>
    <row r="246" spans="1:8" ht="27.75" x14ac:dyDescent="0.65">
      <c r="A246" s="307" t="s">
        <v>875</v>
      </c>
      <c r="B246" s="128" t="s">
        <v>388</v>
      </c>
      <c r="C246" s="127">
        <f>IFERROR(VLOOKUP($A246,'งบทดลอง รพ.'!$A$2:$C$500,3,0),0)</f>
        <v>500000</v>
      </c>
      <c r="D246" s="22"/>
      <c r="E246" s="81" t="s">
        <v>1020</v>
      </c>
      <c r="F246" s="81" t="s">
        <v>37</v>
      </c>
      <c r="G246" s="125" t="s">
        <v>1046</v>
      </c>
      <c r="H246" s="16"/>
    </row>
    <row r="247" spans="1:8" ht="27.75" x14ac:dyDescent="0.65">
      <c r="A247" s="307" t="s">
        <v>876</v>
      </c>
      <c r="B247" s="128" t="s">
        <v>389</v>
      </c>
      <c r="C247" s="127">
        <f>IFERROR(VLOOKUP($A247,'งบทดลอง รพ.'!$A$2:$C$500,3,0),0)</f>
        <v>350000</v>
      </c>
      <c r="D247" s="22"/>
      <c r="E247" s="81" t="s">
        <v>1020</v>
      </c>
      <c r="F247" s="81" t="s">
        <v>37</v>
      </c>
      <c r="G247" s="125" t="s">
        <v>1046</v>
      </c>
      <c r="H247" s="16"/>
    </row>
    <row r="248" spans="1:8" ht="27.75" x14ac:dyDescent="0.65">
      <c r="A248" s="307" t="s">
        <v>877</v>
      </c>
      <c r="B248" s="128" t="s">
        <v>394</v>
      </c>
      <c r="C248" s="127">
        <f>IFERROR(VLOOKUP($A248,'งบทดลอง รพ.'!$A$2:$C$500,3,0),0)</f>
        <v>80000</v>
      </c>
      <c r="D248" s="22"/>
      <c r="E248" s="81" t="s">
        <v>1020</v>
      </c>
      <c r="F248" s="81" t="s">
        <v>37</v>
      </c>
      <c r="G248" s="125" t="s">
        <v>1046</v>
      </c>
      <c r="H248" s="16"/>
    </row>
    <row r="249" spans="1:8" ht="27.75" x14ac:dyDescent="0.65">
      <c r="A249" s="307" t="s">
        <v>878</v>
      </c>
      <c r="B249" s="128" t="s">
        <v>395</v>
      </c>
      <c r="C249" s="127">
        <f>IFERROR(VLOOKUP($A249,'งบทดลอง รพ.'!$A$2:$C$500,3,0),0)</f>
        <v>26000</v>
      </c>
      <c r="D249" s="22"/>
      <c r="E249" s="81" t="s">
        <v>1020</v>
      </c>
      <c r="F249" s="81" t="s">
        <v>37</v>
      </c>
      <c r="G249" s="125" t="s">
        <v>1046</v>
      </c>
      <c r="H249" s="16"/>
    </row>
    <row r="250" spans="1:8" ht="27.75" x14ac:dyDescent="0.65">
      <c r="A250" s="307" t="s">
        <v>879</v>
      </c>
      <c r="B250" s="128" t="s">
        <v>396</v>
      </c>
      <c r="C250" s="127">
        <f>IFERROR(VLOOKUP($A250,'งบทดลอง รพ.'!$A$2:$C$500,3,0),0)</f>
        <v>0</v>
      </c>
      <c r="D250" s="22"/>
      <c r="E250" s="81" t="s">
        <v>1020</v>
      </c>
      <c r="F250" s="81" t="s">
        <v>37</v>
      </c>
      <c r="G250" s="125" t="s">
        <v>1046</v>
      </c>
      <c r="H250" s="16"/>
    </row>
    <row r="251" spans="1:8" ht="27.75" x14ac:dyDescent="0.65">
      <c r="A251" s="307" t="s">
        <v>319</v>
      </c>
      <c r="B251" s="128" t="s">
        <v>320</v>
      </c>
      <c r="C251" s="127">
        <f>IFERROR(VLOOKUP($A251,'งบทดลอง รพ.'!$A$2:$C$500,3,0),0)</f>
        <v>91000</v>
      </c>
      <c r="D251" s="22"/>
      <c r="E251" s="81" t="s">
        <v>1010</v>
      </c>
      <c r="F251" s="81" t="s">
        <v>33</v>
      </c>
      <c r="G251" s="125" t="s">
        <v>1046</v>
      </c>
      <c r="H251" s="16"/>
    </row>
    <row r="252" spans="1:8" ht="27.75" x14ac:dyDescent="0.65">
      <c r="A252" s="307" t="s">
        <v>321</v>
      </c>
      <c r="B252" s="128" t="s">
        <v>322</v>
      </c>
      <c r="C252" s="127">
        <f>IFERROR(VLOOKUP($A252,'งบทดลอง รพ.'!$A$2:$C$500,3,0),0)</f>
        <v>60000</v>
      </c>
      <c r="D252" s="22"/>
      <c r="E252" s="81" t="s">
        <v>1010</v>
      </c>
      <c r="F252" s="81" t="s">
        <v>33</v>
      </c>
      <c r="G252" s="125" t="s">
        <v>1046</v>
      </c>
      <c r="H252" s="16"/>
    </row>
    <row r="253" spans="1:8" ht="27.75" x14ac:dyDescent="0.65">
      <c r="A253" s="307" t="s">
        <v>323</v>
      </c>
      <c r="B253" s="128" t="s">
        <v>324</v>
      </c>
      <c r="C253" s="127">
        <f>IFERROR(VLOOKUP($A253,'งบทดลอง รพ.'!$A$2:$C$500,3,0),0)</f>
        <v>150000</v>
      </c>
      <c r="D253" s="22"/>
      <c r="E253" s="81" t="s">
        <v>1010</v>
      </c>
      <c r="F253" s="81" t="s">
        <v>33</v>
      </c>
      <c r="G253" s="125" t="s">
        <v>1046</v>
      </c>
      <c r="H253" s="16"/>
    </row>
    <row r="254" spans="1:8" ht="27.75" x14ac:dyDescent="0.65">
      <c r="A254" s="307" t="s">
        <v>325</v>
      </c>
      <c r="B254" s="128" t="s">
        <v>326</v>
      </c>
      <c r="C254" s="127">
        <f>IFERROR(VLOOKUP($A254,'งบทดลอง รพ.'!$A$2:$C$500,3,0),0)</f>
        <v>200000</v>
      </c>
      <c r="D254" s="22"/>
      <c r="E254" s="81" t="s">
        <v>1010</v>
      </c>
      <c r="F254" s="81" t="s">
        <v>33</v>
      </c>
      <c r="G254" s="125" t="s">
        <v>1046</v>
      </c>
      <c r="H254" s="16"/>
    </row>
    <row r="255" spans="1:8" ht="27.75" x14ac:dyDescent="0.65">
      <c r="A255" s="307" t="s">
        <v>327</v>
      </c>
      <c r="B255" s="128" t="s">
        <v>328</v>
      </c>
      <c r="C255" s="127">
        <f>IFERROR(VLOOKUP($A255,'งบทดลอง รพ.'!$A$2:$C$500,3,0),0)</f>
        <v>0</v>
      </c>
      <c r="D255" s="22"/>
      <c r="E255" s="81" t="s">
        <v>1010</v>
      </c>
      <c r="F255" s="81" t="s">
        <v>33</v>
      </c>
      <c r="G255" s="125" t="s">
        <v>1046</v>
      </c>
      <c r="H255" s="16"/>
    </row>
    <row r="256" spans="1:8" ht="27.75" x14ac:dyDescent="0.65">
      <c r="A256" s="307" t="s">
        <v>329</v>
      </c>
      <c r="B256" s="128" t="s">
        <v>330</v>
      </c>
      <c r="C256" s="127">
        <f>IFERROR(VLOOKUP($A256,'งบทดลอง รพ.'!$A$2:$C$500,3,0),0)</f>
        <v>60000</v>
      </c>
      <c r="D256" s="22"/>
      <c r="E256" s="81" t="s">
        <v>1010</v>
      </c>
      <c r="F256" s="81" t="s">
        <v>33</v>
      </c>
      <c r="G256" s="125" t="s">
        <v>1046</v>
      </c>
      <c r="H256" s="16"/>
    </row>
    <row r="257" spans="1:8" ht="27.75" x14ac:dyDescent="0.65">
      <c r="A257" s="307" t="s">
        <v>331</v>
      </c>
      <c r="B257" s="128" t="s">
        <v>332</v>
      </c>
      <c r="C257" s="127">
        <f>IFERROR(VLOOKUP($A257,'งบทดลอง รพ.'!$A$2:$C$500,3,0),0)</f>
        <v>6700</v>
      </c>
      <c r="D257" s="22"/>
      <c r="E257" s="81" t="s">
        <v>1010</v>
      </c>
      <c r="F257" s="81" t="s">
        <v>33</v>
      </c>
      <c r="G257" s="125" t="s">
        <v>1046</v>
      </c>
      <c r="H257" s="16"/>
    </row>
    <row r="258" spans="1:8" ht="27.75" x14ac:dyDescent="0.65">
      <c r="A258" s="307" t="s">
        <v>333</v>
      </c>
      <c r="B258" s="128" t="s">
        <v>334</v>
      </c>
      <c r="C258" s="127">
        <f>IFERROR(VLOOKUP($A258,'งบทดลอง รพ.'!$A$2:$C$500,3,0),0)</f>
        <v>30000</v>
      </c>
      <c r="D258" s="22"/>
      <c r="E258" s="81" t="s">
        <v>1010</v>
      </c>
      <c r="F258" s="81" t="s">
        <v>33</v>
      </c>
      <c r="G258" s="125" t="s">
        <v>1046</v>
      </c>
      <c r="H258" s="16"/>
    </row>
    <row r="259" spans="1:8" ht="27.75" x14ac:dyDescent="0.65">
      <c r="A259" s="307" t="s">
        <v>335</v>
      </c>
      <c r="B259" s="128" t="s">
        <v>336</v>
      </c>
      <c r="C259" s="127">
        <f>IFERROR(VLOOKUP($A259,'งบทดลอง รพ.'!$A$2:$C$500,3,0),0)</f>
        <v>0</v>
      </c>
      <c r="D259" s="22"/>
      <c r="E259" s="81" t="s">
        <v>1012</v>
      </c>
      <c r="F259" s="81" t="s">
        <v>33</v>
      </c>
      <c r="G259" s="125" t="s">
        <v>1046</v>
      </c>
      <c r="H259" s="16"/>
    </row>
    <row r="260" spans="1:8" ht="27.75" x14ac:dyDescent="0.65">
      <c r="A260" s="307" t="s">
        <v>337</v>
      </c>
      <c r="B260" s="128" t="s">
        <v>338</v>
      </c>
      <c r="C260" s="127">
        <f>IFERROR(VLOOKUP($A260,'งบทดลอง รพ.'!$A$2:$C$500,3,0),0)</f>
        <v>0</v>
      </c>
      <c r="D260" s="22"/>
      <c r="E260" s="81" t="s">
        <v>1012</v>
      </c>
      <c r="F260" s="81" t="s">
        <v>33</v>
      </c>
      <c r="G260" s="125" t="s">
        <v>1046</v>
      </c>
      <c r="H260" s="16"/>
    </row>
    <row r="261" spans="1:8" ht="27.75" x14ac:dyDescent="0.65">
      <c r="A261" s="307" t="s">
        <v>339</v>
      </c>
      <c r="B261" s="128" t="s">
        <v>1123</v>
      </c>
      <c r="C261" s="127">
        <f>IFERROR(VLOOKUP($A261,'งบทดลอง รพ.'!$A$2:$C$500,3,0),0)</f>
        <v>0</v>
      </c>
      <c r="D261" s="22"/>
      <c r="E261" s="81" t="s">
        <v>1012</v>
      </c>
      <c r="F261" s="81" t="s">
        <v>33</v>
      </c>
      <c r="G261" s="125" t="s">
        <v>1046</v>
      </c>
      <c r="H261" s="16"/>
    </row>
    <row r="262" spans="1:8" ht="27.75" x14ac:dyDescent="0.65">
      <c r="A262" s="307" t="s">
        <v>340</v>
      </c>
      <c r="B262" s="128" t="s">
        <v>341</v>
      </c>
      <c r="C262" s="127">
        <f>IFERROR(VLOOKUP($A262,'งบทดลอง รพ.'!$A$2:$C$500,3,0),0)</f>
        <v>90000</v>
      </c>
      <c r="D262" s="22"/>
      <c r="E262" s="81" t="s">
        <v>1012</v>
      </c>
      <c r="F262" s="81" t="s">
        <v>33</v>
      </c>
      <c r="G262" s="125" t="s">
        <v>1046</v>
      </c>
      <c r="H262" s="16"/>
    </row>
    <row r="263" spans="1:8" ht="27.75" x14ac:dyDescent="0.65">
      <c r="A263" s="307" t="s">
        <v>342</v>
      </c>
      <c r="B263" s="128" t="s">
        <v>343</v>
      </c>
      <c r="C263" s="127">
        <f>IFERROR(VLOOKUP($A263,'งบทดลอง รพ.'!$A$2:$C$500,3,0),0)</f>
        <v>0</v>
      </c>
      <c r="D263" s="22"/>
      <c r="E263" s="81" t="s">
        <v>1012</v>
      </c>
      <c r="F263" s="81" t="s">
        <v>33</v>
      </c>
      <c r="G263" s="125" t="s">
        <v>1046</v>
      </c>
      <c r="H263" s="16"/>
    </row>
    <row r="264" spans="1:8" ht="27.75" x14ac:dyDescent="0.65">
      <c r="A264" s="307" t="s">
        <v>880</v>
      </c>
      <c r="B264" s="128" t="s">
        <v>881</v>
      </c>
      <c r="C264" s="127">
        <f>IFERROR(VLOOKUP($A264,'งบทดลอง รพ.'!$A$2:$C$500,3,0),0)</f>
        <v>390000</v>
      </c>
      <c r="D264" s="22"/>
      <c r="E264" s="81" t="s">
        <v>1020</v>
      </c>
      <c r="F264" s="81" t="s">
        <v>37</v>
      </c>
      <c r="G264" s="125" t="s">
        <v>1046</v>
      </c>
      <c r="H264" s="16"/>
    </row>
    <row r="265" spans="1:8" ht="27.75" x14ac:dyDescent="0.65">
      <c r="A265" s="307" t="s">
        <v>344</v>
      </c>
      <c r="B265" s="128" t="s">
        <v>345</v>
      </c>
      <c r="C265" s="127">
        <f>IFERROR(VLOOKUP($A265,'งบทดลอง รพ.'!$A$2:$C$500,3,0),0)</f>
        <v>1100000</v>
      </c>
      <c r="D265" s="22"/>
      <c r="E265" s="81" t="s">
        <v>1014</v>
      </c>
      <c r="F265" s="81" t="s">
        <v>33</v>
      </c>
      <c r="G265" s="125" t="s">
        <v>1046</v>
      </c>
      <c r="H265" s="16"/>
    </row>
    <row r="266" spans="1:8" ht="27.75" x14ac:dyDescent="0.65">
      <c r="A266" s="307" t="s">
        <v>346</v>
      </c>
      <c r="B266" s="128" t="s">
        <v>347</v>
      </c>
      <c r="C266" s="127">
        <f>IFERROR(VLOOKUP($A266,'งบทดลอง รพ.'!$A$2:$C$500,3,0),0)</f>
        <v>720000</v>
      </c>
      <c r="D266" s="22"/>
      <c r="E266" s="81" t="s">
        <v>1014</v>
      </c>
      <c r="F266" s="81" t="s">
        <v>33</v>
      </c>
      <c r="G266" s="125" t="s">
        <v>1046</v>
      </c>
      <c r="H266" s="16"/>
    </row>
    <row r="267" spans="1:8" ht="27.75" x14ac:dyDescent="0.65">
      <c r="A267" s="307" t="s">
        <v>348</v>
      </c>
      <c r="B267" s="128" t="s">
        <v>349</v>
      </c>
      <c r="C267" s="127">
        <f>IFERROR(VLOOKUP($A267,'งบทดลอง รพ.'!$A$2:$C$500,3,0),0)</f>
        <v>0</v>
      </c>
      <c r="D267" s="22"/>
      <c r="E267" s="81" t="s">
        <v>1014</v>
      </c>
      <c r="F267" s="81" t="s">
        <v>33</v>
      </c>
      <c r="G267" s="125" t="s">
        <v>1046</v>
      </c>
      <c r="H267" s="16"/>
    </row>
    <row r="268" spans="1:8" ht="27.75" x14ac:dyDescent="0.65">
      <c r="A268" s="307" t="s">
        <v>350</v>
      </c>
      <c r="B268" s="128" t="s">
        <v>351</v>
      </c>
      <c r="C268" s="127">
        <f>IFERROR(VLOOKUP($A268,'งบทดลอง รพ.'!$A$2:$C$500,3,0),0)</f>
        <v>0</v>
      </c>
      <c r="D268" s="22"/>
      <c r="E268" s="81" t="s">
        <v>1014</v>
      </c>
      <c r="F268" s="81" t="s">
        <v>33</v>
      </c>
      <c r="G268" s="125" t="s">
        <v>1046</v>
      </c>
      <c r="H268" s="16"/>
    </row>
    <row r="269" spans="1:8" ht="27.75" x14ac:dyDescent="0.65">
      <c r="A269" s="307" t="s">
        <v>352</v>
      </c>
      <c r="B269" s="128" t="s">
        <v>353</v>
      </c>
      <c r="C269" s="127">
        <f>IFERROR(VLOOKUP($A269,'งบทดลอง รพ.'!$A$2:$C$500,3,0),0)</f>
        <v>0</v>
      </c>
      <c r="D269" s="22"/>
      <c r="E269" s="81" t="s">
        <v>1014</v>
      </c>
      <c r="F269" s="81" t="s">
        <v>33</v>
      </c>
      <c r="G269" s="125" t="s">
        <v>1046</v>
      </c>
      <c r="H269" s="16"/>
    </row>
    <row r="270" spans="1:8" ht="27.75" x14ac:dyDescent="0.65">
      <c r="A270" s="307" t="s">
        <v>354</v>
      </c>
      <c r="B270" s="128" t="s">
        <v>355</v>
      </c>
      <c r="C270" s="127">
        <f>IFERROR(VLOOKUP($A270,'งบทดลอง รพ.'!$A$2:$C$500,3,0),0)</f>
        <v>120000</v>
      </c>
      <c r="D270" s="22"/>
      <c r="E270" s="81" t="s">
        <v>1014</v>
      </c>
      <c r="F270" s="81" t="s">
        <v>33</v>
      </c>
      <c r="G270" s="125" t="s">
        <v>1046</v>
      </c>
      <c r="H270" s="16"/>
    </row>
    <row r="271" spans="1:8" ht="27.75" x14ac:dyDescent="0.65">
      <c r="A271" s="307" t="s">
        <v>356</v>
      </c>
      <c r="B271" s="128" t="s">
        <v>1124</v>
      </c>
      <c r="C271" s="127">
        <f>IFERROR(VLOOKUP($A271,'งบทดลอง รพ.'!$A$2:$C$500,3,0),0)</f>
        <v>0</v>
      </c>
      <c r="D271" s="22"/>
      <c r="E271" s="81" t="s">
        <v>1016</v>
      </c>
      <c r="F271" s="81" t="s">
        <v>33</v>
      </c>
      <c r="G271" s="125" t="s">
        <v>1046</v>
      </c>
      <c r="H271" s="16"/>
    </row>
    <row r="272" spans="1:8" ht="27.75" x14ac:dyDescent="0.65">
      <c r="A272" s="307" t="s">
        <v>358</v>
      </c>
      <c r="B272" s="128" t="s">
        <v>1125</v>
      </c>
      <c r="C272" s="127">
        <f>IFERROR(VLOOKUP($A272,'งบทดลอง รพ.'!$A$2:$C$500,3,0),0)</f>
        <v>200000</v>
      </c>
      <c r="D272" s="22"/>
      <c r="E272" s="81" t="s">
        <v>1014</v>
      </c>
      <c r="F272" s="81" t="s">
        <v>33</v>
      </c>
      <c r="G272" s="125" t="s">
        <v>1046</v>
      </c>
      <c r="H272" s="16"/>
    </row>
    <row r="273" spans="1:8" ht="27.75" x14ac:dyDescent="0.65">
      <c r="A273" s="307" t="s">
        <v>359</v>
      </c>
      <c r="B273" s="128" t="s">
        <v>360</v>
      </c>
      <c r="C273" s="127">
        <f>IFERROR(VLOOKUP($A273,'งบทดลอง รพ.'!$A$2:$C$500,3,0),0)</f>
        <v>1400000</v>
      </c>
      <c r="D273" s="22"/>
      <c r="E273" s="81" t="s">
        <v>1016</v>
      </c>
      <c r="F273" s="81" t="s">
        <v>33</v>
      </c>
      <c r="G273" s="125" t="s">
        <v>1046</v>
      </c>
      <c r="H273" s="16"/>
    </row>
    <row r="274" spans="1:8" ht="27.75" x14ac:dyDescent="0.65">
      <c r="A274" s="307" t="s">
        <v>361</v>
      </c>
      <c r="B274" s="128" t="s">
        <v>362</v>
      </c>
      <c r="C274" s="127">
        <f>IFERROR(VLOOKUP($A274,'งบทดลอง รพ.'!$A$2:$C$500,3,0),0)</f>
        <v>1000000</v>
      </c>
      <c r="D274" s="22"/>
      <c r="E274" s="81" t="s">
        <v>1016</v>
      </c>
      <c r="F274" s="81" t="s">
        <v>33</v>
      </c>
      <c r="G274" s="125" t="s">
        <v>1046</v>
      </c>
      <c r="H274" s="16"/>
    </row>
    <row r="275" spans="1:8" ht="27.75" x14ac:dyDescent="0.65">
      <c r="A275" s="307" t="s">
        <v>363</v>
      </c>
      <c r="B275" s="128" t="s">
        <v>364</v>
      </c>
      <c r="C275" s="127">
        <f>IFERROR(VLOOKUP($A275,'งบทดลอง รพ.'!$A$2:$C$500,3,0),0)</f>
        <v>0</v>
      </c>
      <c r="D275" s="22"/>
      <c r="E275" s="81" t="s">
        <v>1008</v>
      </c>
      <c r="F275" s="81" t="s">
        <v>33</v>
      </c>
      <c r="G275" s="125" t="s">
        <v>1046</v>
      </c>
      <c r="H275" s="16"/>
    </row>
    <row r="276" spans="1:8" ht="27.75" x14ac:dyDescent="0.65">
      <c r="A276" s="307" t="s">
        <v>365</v>
      </c>
      <c r="B276" s="128" t="s">
        <v>366</v>
      </c>
      <c r="C276" s="127">
        <f>IFERROR(VLOOKUP($A276,'งบทดลอง รพ.'!$A$2:$C$500,3,0),0)</f>
        <v>0</v>
      </c>
      <c r="D276" s="22"/>
      <c r="E276" s="81" t="s">
        <v>1008</v>
      </c>
      <c r="F276" s="81" t="s">
        <v>33</v>
      </c>
      <c r="G276" s="125" t="s">
        <v>1046</v>
      </c>
      <c r="H276" s="16"/>
    </row>
    <row r="277" spans="1:8" ht="27.75" x14ac:dyDescent="0.65">
      <c r="A277" s="307" t="s">
        <v>375</v>
      </c>
      <c r="B277" s="128" t="s">
        <v>376</v>
      </c>
      <c r="C277" s="127">
        <f>IFERROR(VLOOKUP($A277,'งบทดลอง รพ.'!$A$2:$C$500,3,0),0)</f>
        <v>2300000</v>
      </c>
      <c r="D277" s="22"/>
      <c r="E277" s="81" t="s">
        <v>1018</v>
      </c>
      <c r="F277" s="81" t="s">
        <v>35</v>
      </c>
      <c r="G277" s="125" t="s">
        <v>1046</v>
      </c>
      <c r="H277" s="16"/>
    </row>
    <row r="278" spans="1:8" ht="27.75" x14ac:dyDescent="0.65">
      <c r="A278" s="307" t="s">
        <v>377</v>
      </c>
      <c r="B278" s="128" t="s">
        <v>1126</v>
      </c>
      <c r="C278" s="127">
        <f>IFERROR(VLOOKUP($A278,'งบทดลอง รพ.'!$A$2:$C$500,3,0),0)</f>
        <v>800000</v>
      </c>
      <c r="D278" s="22"/>
      <c r="E278" s="81" t="s">
        <v>1018</v>
      </c>
      <c r="F278" s="81" t="s">
        <v>35</v>
      </c>
      <c r="G278" s="125" t="s">
        <v>1046</v>
      </c>
      <c r="H278" s="16"/>
    </row>
    <row r="279" spans="1:8" ht="27.75" x14ac:dyDescent="0.65">
      <c r="A279" s="307" t="s">
        <v>378</v>
      </c>
      <c r="B279" s="128" t="s">
        <v>379</v>
      </c>
      <c r="C279" s="127">
        <f>IFERROR(VLOOKUP($A279,'งบทดลอง รพ.'!$A$2:$C$500,3,0),0)</f>
        <v>72000</v>
      </c>
      <c r="D279" s="22"/>
      <c r="E279" s="81" t="s">
        <v>1018</v>
      </c>
      <c r="F279" s="81" t="s">
        <v>35</v>
      </c>
      <c r="G279" s="125" t="s">
        <v>1046</v>
      </c>
      <c r="H279" s="16"/>
    </row>
    <row r="280" spans="1:8" ht="27.75" x14ac:dyDescent="0.65">
      <c r="A280" s="307" t="s">
        <v>380</v>
      </c>
      <c r="B280" s="128" t="s">
        <v>381</v>
      </c>
      <c r="C280" s="127">
        <f>IFERROR(VLOOKUP($A280,'งบทดลอง รพ.'!$A$2:$C$500,3,0),0)</f>
        <v>130000</v>
      </c>
      <c r="D280" s="22"/>
      <c r="E280" s="81" t="s">
        <v>1018</v>
      </c>
      <c r="F280" s="81" t="s">
        <v>35</v>
      </c>
      <c r="G280" s="125" t="s">
        <v>1046</v>
      </c>
      <c r="H280" s="16"/>
    </row>
    <row r="281" spans="1:8" ht="27.75" x14ac:dyDescent="0.65">
      <c r="A281" s="307" t="s">
        <v>382</v>
      </c>
      <c r="B281" s="128" t="s">
        <v>383</v>
      </c>
      <c r="C281" s="127">
        <f>IFERROR(VLOOKUP($A281,'งบทดลอง รพ.'!$A$2:$C$500,3,0),0)</f>
        <v>7000</v>
      </c>
      <c r="D281" s="22"/>
      <c r="E281" s="81" t="s">
        <v>1018</v>
      </c>
      <c r="F281" s="81" t="s">
        <v>35</v>
      </c>
      <c r="G281" s="125" t="s">
        <v>1046</v>
      </c>
      <c r="H281" s="16"/>
    </row>
    <row r="282" spans="1:8" ht="27.75" x14ac:dyDescent="0.65">
      <c r="A282" s="307" t="s">
        <v>367</v>
      </c>
      <c r="B282" s="128" t="s">
        <v>368</v>
      </c>
      <c r="C282" s="127">
        <f>IFERROR(VLOOKUP($A282,'งบทดลอง รพ.'!$A$2:$C$500,3,0),0)</f>
        <v>0</v>
      </c>
      <c r="D282" s="22"/>
      <c r="E282" s="81" t="s">
        <v>1008</v>
      </c>
      <c r="F282" s="81" t="s">
        <v>33</v>
      </c>
      <c r="G282" s="125" t="s">
        <v>1046</v>
      </c>
      <c r="H282" s="16"/>
    </row>
    <row r="283" spans="1:8" ht="27.75" x14ac:dyDescent="0.65">
      <c r="A283" s="307" t="s">
        <v>369</v>
      </c>
      <c r="B283" s="128" t="s">
        <v>370</v>
      </c>
      <c r="C283" s="127">
        <f>IFERROR(VLOOKUP($A283,'งบทดลอง รพ.'!$A$2:$C$500,3,0),0)</f>
        <v>121000</v>
      </c>
      <c r="D283" s="22"/>
      <c r="E283" s="81" t="s">
        <v>1008</v>
      </c>
      <c r="F283" s="81" t="s">
        <v>33</v>
      </c>
      <c r="G283" s="125" t="s">
        <v>1046</v>
      </c>
      <c r="H283" s="16"/>
    </row>
    <row r="284" spans="1:8" ht="27.75" x14ac:dyDescent="0.65">
      <c r="A284" s="307" t="s">
        <v>215</v>
      </c>
      <c r="B284" s="128" t="s">
        <v>216</v>
      </c>
      <c r="C284" s="127">
        <f>IFERROR(VLOOKUP($A284,'งบทดลอง รพ.'!$A$2:$C$500,3,0),0)</f>
        <v>9700000</v>
      </c>
      <c r="D284" s="22"/>
      <c r="E284" s="81" t="s">
        <v>980</v>
      </c>
      <c r="F284" s="81" t="s">
        <v>19</v>
      </c>
      <c r="G284" s="125" t="s">
        <v>1046</v>
      </c>
      <c r="H284" s="16"/>
    </row>
    <row r="285" spans="1:8" ht="27.75" x14ac:dyDescent="0.65">
      <c r="A285" s="307" t="s">
        <v>217</v>
      </c>
      <c r="B285" s="128" t="s">
        <v>1127</v>
      </c>
      <c r="C285" s="127">
        <f>IFERROR(VLOOKUP($A285,'งบทดลอง รพ.'!$A$2:$C$500,3,0),0)</f>
        <v>125000</v>
      </c>
      <c r="D285" s="22"/>
      <c r="E285" s="81" t="s">
        <v>982</v>
      </c>
      <c r="F285" s="81" t="s">
        <v>21</v>
      </c>
      <c r="G285" s="125" t="s">
        <v>1046</v>
      </c>
      <c r="H285" s="16"/>
    </row>
    <row r="286" spans="1:8" ht="27.75" x14ac:dyDescent="0.65">
      <c r="A286" s="307" t="s">
        <v>219</v>
      </c>
      <c r="B286" s="128" t="s">
        <v>1128</v>
      </c>
      <c r="C286" s="127">
        <f>IFERROR(VLOOKUP($A286,'งบทดลอง รพ.'!$A$2:$C$500,3,0),0)</f>
        <v>2050000</v>
      </c>
      <c r="D286" s="22"/>
      <c r="E286" s="81" t="s">
        <v>984</v>
      </c>
      <c r="F286" s="81" t="s">
        <v>21</v>
      </c>
      <c r="G286" s="125" t="s">
        <v>1046</v>
      </c>
      <c r="H286" s="16"/>
    </row>
    <row r="287" spans="1:8" ht="27.75" x14ac:dyDescent="0.65">
      <c r="A287" s="307" t="s">
        <v>222</v>
      </c>
      <c r="B287" s="128" t="s">
        <v>223</v>
      </c>
      <c r="C287" s="127">
        <f>IFERROR(VLOOKUP($A287,'งบทดลอง รพ.'!$A$2:$C$500,3,0),0)</f>
        <v>2950000</v>
      </c>
      <c r="D287" s="22"/>
      <c r="E287" s="81" t="s">
        <v>988</v>
      </c>
      <c r="F287" s="81" t="s">
        <v>23</v>
      </c>
      <c r="G287" s="125" t="s">
        <v>1046</v>
      </c>
      <c r="H287" s="16"/>
    </row>
    <row r="288" spans="1:8" ht="27.75" x14ac:dyDescent="0.65">
      <c r="A288" s="307" t="s">
        <v>390</v>
      </c>
      <c r="B288" s="128" t="s">
        <v>391</v>
      </c>
      <c r="C288" s="127">
        <f>IFERROR(VLOOKUP($A288,'งบทดลอง รพ.'!$A$2:$C$500,3,0),0)</f>
        <v>0</v>
      </c>
      <c r="D288" s="22"/>
      <c r="E288" s="81" t="s">
        <v>1020</v>
      </c>
      <c r="F288" s="81" t="s">
        <v>37</v>
      </c>
      <c r="G288" s="125" t="s">
        <v>1046</v>
      </c>
      <c r="H288" s="16"/>
    </row>
    <row r="289" spans="1:8" ht="27.75" x14ac:dyDescent="0.65">
      <c r="A289" s="307" t="s">
        <v>392</v>
      </c>
      <c r="B289" s="128" t="s">
        <v>393</v>
      </c>
      <c r="C289" s="127">
        <f>IFERROR(VLOOKUP($A289,'งบทดลอง รพ.'!$A$2:$C$500,3,0),0)</f>
        <v>10000</v>
      </c>
      <c r="D289" s="22"/>
      <c r="E289" s="81" t="s">
        <v>1020</v>
      </c>
      <c r="F289" s="81" t="s">
        <v>37</v>
      </c>
      <c r="G289" s="125" t="s">
        <v>1046</v>
      </c>
      <c r="H289" s="16"/>
    </row>
    <row r="290" spans="1:8" ht="27.75" x14ac:dyDescent="0.65">
      <c r="A290" s="307" t="s">
        <v>220</v>
      </c>
      <c r="B290" s="128" t="s">
        <v>221</v>
      </c>
      <c r="C290" s="127">
        <f>IFERROR(VLOOKUP($A290,'งบทดลอง รพ.'!$A$2:$C$500,3,0),0)</f>
        <v>600000</v>
      </c>
      <c r="D290" s="22"/>
      <c r="E290" s="81" t="s">
        <v>986</v>
      </c>
      <c r="F290" s="81" t="s">
        <v>703</v>
      </c>
      <c r="G290" s="125" t="s">
        <v>1046</v>
      </c>
      <c r="H290" s="16"/>
    </row>
    <row r="291" spans="1:8" ht="27.75" x14ac:dyDescent="0.65">
      <c r="A291" s="307" t="s">
        <v>882</v>
      </c>
      <c r="B291" s="128" t="s">
        <v>883</v>
      </c>
      <c r="C291" s="127">
        <f>IFERROR(VLOOKUP($A291,'งบทดลอง รพ.'!$A$2:$C$500,3,0),0)</f>
        <v>25000</v>
      </c>
      <c r="D291" s="22"/>
      <c r="E291" s="81" t="s">
        <v>982</v>
      </c>
      <c r="F291" s="81" t="s">
        <v>21</v>
      </c>
      <c r="G291" s="125" t="s">
        <v>1046</v>
      </c>
      <c r="H291" s="16"/>
    </row>
    <row r="292" spans="1:8" ht="27.75" x14ac:dyDescent="0.65">
      <c r="A292" s="308" t="s">
        <v>397</v>
      </c>
      <c r="B292" s="129" t="s">
        <v>1129</v>
      </c>
      <c r="C292" s="127">
        <f>IFERROR(VLOOKUP($A292,'งบทดลอง รพ.'!$A$2:$C$500,3,0),0)</f>
        <v>0</v>
      </c>
      <c r="D292" s="22"/>
      <c r="E292" s="81" t="s">
        <v>1020</v>
      </c>
      <c r="F292" s="81" t="s">
        <v>37</v>
      </c>
      <c r="G292" s="125" t="s">
        <v>1046</v>
      </c>
      <c r="H292" s="16"/>
    </row>
    <row r="293" spans="1:8" ht="27.75" x14ac:dyDescent="0.65">
      <c r="A293" s="307" t="s">
        <v>371</v>
      </c>
      <c r="B293" s="128" t="s">
        <v>372</v>
      </c>
      <c r="C293" s="127">
        <f>IFERROR(VLOOKUP($A293,'งบทดลอง รพ.'!$A$2:$C$500,3,0),0)</f>
        <v>0</v>
      </c>
      <c r="D293" s="22"/>
      <c r="E293" s="81" t="s">
        <v>1008</v>
      </c>
      <c r="F293" s="81" t="s">
        <v>33</v>
      </c>
      <c r="G293" s="125" t="s">
        <v>1046</v>
      </c>
      <c r="H293" s="16"/>
    </row>
    <row r="294" spans="1:8" ht="27.75" x14ac:dyDescent="0.65">
      <c r="A294" s="307" t="s">
        <v>373</v>
      </c>
      <c r="B294" s="128" t="s">
        <v>374</v>
      </c>
      <c r="C294" s="127">
        <f>IFERROR(VLOOKUP($A294,'งบทดลอง รพ.'!$A$2:$C$500,3,0),0)</f>
        <v>0</v>
      </c>
      <c r="D294" s="22"/>
      <c r="E294" s="81" t="s">
        <v>1008</v>
      </c>
      <c r="F294" s="81" t="s">
        <v>33</v>
      </c>
      <c r="G294" s="125" t="s">
        <v>1046</v>
      </c>
      <c r="H294" s="16"/>
    </row>
    <row r="295" spans="1:8" ht="27.75" x14ac:dyDescent="0.65">
      <c r="A295" s="307" t="s">
        <v>488</v>
      </c>
      <c r="B295" s="128" t="s">
        <v>1130</v>
      </c>
      <c r="C295" s="127">
        <f>IFERROR(VLOOKUP($A295,'งบทดลอง รพ.'!$A$2:$C$500,3,0),0)</f>
        <v>0</v>
      </c>
      <c r="D295" s="22"/>
      <c r="E295" s="81" t="s">
        <v>1008</v>
      </c>
      <c r="F295" s="81" t="s">
        <v>33</v>
      </c>
      <c r="G295" s="125" t="s">
        <v>1046</v>
      </c>
      <c r="H295" s="16"/>
    </row>
    <row r="296" spans="1:8" ht="27.75" x14ac:dyDescent="0.65">
      <c r="A296" s="307" t="s">
        <v>884</v>
      </c>
      <c r="B296" s="128" t="s">
        <v>885</v>
      </c>
      <c r="C296" s="127">
        <f>IFERROR(VLOOKUP($A296,'งบทดลอง รพ.'!$A$2:$C$500,3,0),0)</f>
        <v>0</v>
      </c>
      <c r="D296" s="22"/>
      <c r="E296" s="81" t="s">
        <v>1008</v>
      </c>
      <c r="F296" s="81" t="s">
        <v>33</v>
      </c>
      <c r="G296" s="125" t="s">
        <v>1046</v>
      </c>
      <c r="H296" s="16"/>
    </row>
    <row r="297" spans="1:8" ht="27.75" x14ac:dyDescent="0.65">
      <c r="A297" s="307" t="s">
        <v>489</v>
      </c>
      <c r="B297" s="128" t="s">
        <v>490</v>
      </c>
      <c r="C297" s="127">
        <f>IFERROR(VLOOKUP($A297,'งบทดลอง รพ.'!$A$2:$C$500,3,0),0)</f>
        <v>0</v>
      </c>
      <c r="D297" s="22"/>
      <c r="E297" s="81" t="s">
        <v>1008</v>
      </c>
      <c r="F297" s="81" t="s">
        <v>33</v>
      </c>
      <c r="G297" s="125" t="s">
        <v>1046</v>
      </c>
      <c r="H297" s="16"/>
    </row>
    <row r="298" spans="1:8" ht="27.75" x14ac:dyDescent="0.65">
      <c r="A298" s="307" t="s">
        <v>886</v>
      </c>
      <c r="B298" s="128" t="s">
        <v>887</v>
      </c>
      <c r="C298" s="127">
        <f>IFERROR(VLOOKUP($A298,'งบทดลอง รพ.'!$A$2:$C$500,3,0),0)</f>
        <v>0</v>
      </c>
      <c r="D298" s="22"/>
      <c r="E298" s="81" t="s">
        <v>1034</v>
      </c>
      <c r="F298" s="81" t="s">
        <v>41</v>
      </c>
      <c r="G298" s="125" t="s">
        <v>1046</v>
      </c>
      <c r="H298" s="16"/>
    </row>
    <row r="299" spans="1:8" ht="27.75" x14ac:dyDescent="0.65">
      <c r="A299" s="307" t="s">
        <v>491</v>
      </c>
      <c r="B299" s="128" t="s">
        <v>492</v>
      </c>
      <c r="C299" s="127">
        <f>IFERROR(VLOOKUP($A299,'งบทดลอง รพ.'!$A$2:$C$500,3,0),0)</f>
        <v>0</v>
      </c>
      <c r="D299" s="22"/>
      <c r="E299" s="81" t="s">
        <v>1008</v>
      </c>
      <c r="F299" s="81" t="s">
        <v>33</v>
      </c>
      <c r="G299" s="125" t="s">
        <v>1046</v>
      </c>
      <c r="H299" s="16"/>
    </row>
    <row r="300" spans="1:8" ht="27.75" x14ac:dyDescent="0.65">
      <c r="A300" s="308" t="s">
        <v>493</v>
      </c>
      <c r="B300" s="129" t="s">
        <v>494</v>
      </c>
      <c r="C300" s="127">
        <f>IFERROR(VLOOKUP($A300,'งบทดลอง รพ.'!$A$2:$C$500,3,0),0)</f>
        <v>0</v>
      </c>
      <c r="D300" s="22"/>
      <c r="E300" s="81" t="s">
        <v>1008</v>
      </c>
      <c r="F300" s="81" t="s">
        <v>33</v>
      </c>
      <c r="G300" s="125" t="s">
        <v>1046</v>
      </c>
      <c r="H300" s="16"/>
    </row>
    <row r="301" spans="1:8" ht="27.75" x14ac:dyDescent="0.65">
      <c r="A301" s="307" t="s">
        <v>495</v>
      </c>
      <c r="B301" s="128" t="s">
        <v>1321</v>
      </c>
      <c r="C301" s="127">
        <f>IFERROR(VLOOKUP($A301,'งบทดลอง รพ.'!$A$2:$C$500,3,0),0)</f>
        <v>1100000</v>
      </c>
      <c r="D301" s="22"/>
      <c r="E301" s="81" t="s">
        <v>1028</v>
      </c>
      <c r="F301" s="81" t="s">
        <v>41</v>
      </c>
      <c r="G301" s="125" t="s">
        <v>1046</v>
      </c>
      <c r="H301" s="16"/>
    </row>
    <row r="302" spans="1:8" ht="27.75" x14ac:dyDescent="0.65">
      <c r="A302" s="307" t="s">
        <v>496</v>
      </c>
      <c r="B302" s="128" t="s">
        <v>1322</v>
      </c>
      <c r="C302" s="127">
        <f>IFERROR(VLOOKUP($A302,'งบทดลอง รพ.'!$A$2:$C$500,3,0),0)</f>
        <v>50000</v>
      </c>
      <c r="D302" s="22"/>
      <c r="E302" s="81" t="s">
        <v>1030</v>
      </c>
      <c r="F302" s="81" t="s">
        <v>41</v>
      </c>
      <c r="G302" s="125" t="s">
        <v>1046</v>
      </c>
      <c r="H302" s="16"/>
    </row>
    <row r="303" spans="1:8" ht="27.75" x14ac:dyDescent="0.65">
      <c r="A303" s="307" t="s">
        <v>888</v>
      </c>
      <c r="B303" s="128" t="s">
        <v>889</v>
      </c>
      <c r="C303" s="127">
        <f>IFERROR(VLOOKUP($A303,'งบทดลอง รพ.'!$A$2:$C$500,3,0),0)</f>
        <v>0</v>
      </c>
      <c r="D303" s="22"/>
      <c r="E303" s="81" t="s">
        <v>1008</v>
      </c>
      <c r="F303" s="81" t="s">
        <v>33</v>
      </c>
      <c r="G303" s="125" t="s">
        <v>1046</v>
      </c>
      <c r="H303" s="16"/>
    </row>
    <row r="304" spans="1:8" ht="27.75" x14ac:dyDescent="0.65">
      <c r="A304" s="308" t="s">
        <v>1323</v>
      </c>
      <c r="B304" s="129" t="s">
        <v>1324</v>
      </c>
      <c r="C304" s="127">
        <f>IFERROR(VLOOKUP($A304,'งบทดลอง รพ.'!$A$2:$C$500,3,0),0)</f>
        <v>10000</v>
      </c>
      <c r="D304" s="22"/>
      <c r="E304" s="81" t="s">
        <v>1030</v>
      </c>
      <c r="F304" s="81" t="s">
        <v>41</v>
      </c>
      <c r="G304" s="125" t="s">
        <v>1046</v>
      </c>
      <c r="H304" s="16"/>
    </row>
    <row r="305" spans="1:8" ht="27.75" x14ac:dyDescent="0.65">
      <c r="A305" s="308" t="s">
        <v>497</v>
      </c>
      <c r="B305" s="129" t="s">
        <v>1131</v>
      </c>
      <c r="C305" s="127">
        <f>IFERROR(VLOOKUP($A305,'งบทดลอง รพ.'!$A$2:$C$500,3,0),0)</f>
        <v>6000000</v>
      </c>
      <c r="D305" s="22"/>
      <c r="E305" s="81" t="s">
        <v>1032</v>
      </c>
      <c r="F305" s="81" t="s">
        <v>41</v>
      </c>
      <c r="G305" s="125" t="s">
        <v>1046</v>
      </c>
      <c r="H305" s="16"/>
    </row>
    <row r="306" spans="1:8" ht="27.75" x14ac:dyDescent="0.65">
      <c r="A306" s="307" t="s">
        <v>498</v>
      </c>
      <c r="B306" s="128" t="s">
        <v>1132</v>
      </c>
      <c r="C306" s="127">
        <f>IFERROR(VLOOKUP($A306,'งบทดลอง รพ.'!$A$2:$C$500,3,0),0)</f>
        <v>450000</v>
      </c>
      <c r="D306" s="22"/>
      <c r="E306" s="81" t="s">
        <v>1032</v>
      </c>
      <c r="F306" s="81" t="s">
        <v>41</v>
      </c>
      <c r="G306" s="125" t="s">
        <v>1046</v>
      </c>
      <c r="H306" s="16"/>
    </row>
    <row r="307" spans="1:8" ht="27.75" x14ac:dyDescent="0.65">
      <c r="A307" s="308" t="s">
        <v>890</v>
      </c>
      <c r="B307" s="129" t="s">
        <v>891</v>
      </c>
      <c r="C307" s="127">
        <f>IFERROR(VLOOKUP($A307,'งบทดลอง รพ.'!$A$2:$C$500,3,0),0)</f>
        <v>0</v>
      </c>
      <c r="D307" s="22"/>
      <c r="E307" s="81" t="s">
        <v>1032</v>
      </c>
      <c r="F307" s="81" t="s">
        <v>41</v>
      </c>
      <c r="G307" s="125" t="s">
        <v>1046</v>
      </c>
      <c r="H307" s="16"/>
    </row>
    <row r="308" spans="1:8" ht="27.75" x14ac:dyDescent="0.65">
      <c r="A308" s="308" t="s">
        <v>499</v>
      </c>
      <c r="B308" s="129" t="s">
        <v>500</v>
      </c>
      <c r="C308" s="127">
        <f>IFERROR(VLOOKUP($A308,'งบทดลอง รพ.'!$A$2:$C$500,3,0),0)</f>
        <v>0</v>
      </c>
      <c r="D308" s="22"/>
      <c r="E308" s="81" t="s">
        <v>1028</v>
      </c>
      <c r="F308" s="81" t="s">
        <v>41</v>
      </c>
      <c r="G308" s="125" t="s">
        <v>1046</v>
      </c>
      <c r="H308" s="16"/>
    </row>
    <row r="309" spans="1:8" ht="27.75" x14ac:dyDescent="0.65">
      <c r="A309" s="308" t="s">
        <v>501</v>
      </c>
      <c r="B309" s="129" t="s">
        <v>502</v>
      </c>
      <c r="C309" s="127">
        <f>IFERROR(VLOOKUP($A309,'งบทดลอง รพ.'!$A$2:$C$500,3,0),0)</f>
        <v>0</v>
      </c>
      <c r="D309" s="22"/>
      <c r="E309" s="81" t="s">
        <v>1032</v>
      </c>
      <c r="F309" s="81" t="s">
        <v>41</v>
      </c>
      <c r="G309" s="125" t="s">
        <v>1046</v>
      </c>
      <c r="H309" s="16"/>
    </row>
    <row r="310" spans="1:8" ht="27.75" x14ac:dyDescent="0.65">
      <c r="A310" s="308" t="s">
        <v>892</v>
      </c>
      <c r="B310" s="129" t="s">
        <v>893</v>
      </c>
      <c r="C310" s="127">
        <f>IFERROR(VLOOKUP($A310,'งบทดลอง รพ.'!$A$2:$C$500,3,0),0)</f>
        <v>7400000</v>
      </c>
      <c r="D310" s="22"/>
      <c r="E310" s="81" t="s">
        <v>992</v>
      </c>
      <c r="F310" s="81" t="s">
        <v>29</v>
      </c>
      <c r="G310" s="125" t="s">
        <v>1046</v>
      </c>
      <c r="H310" s="16"/>
    </row>
    <row r="311" spans="1:8" ht="27.75" x14ac:dyDescent="0.65">
      <c r="A311" s="308" t="s">
        <v>894</v>
      </c>
      <c r="B311" s="129" t="s">
        <v>895</v>
      </c>
      <c r="C311" s="127">
        <f>IFERROR(VLOOKUP($A311,'งบทดลอง รพ.'!$A$2:$C$500,3,0),0)</f>
        <v>1620000</v>
      </c>
      <c r="D311" s="22"/>
      <c r="E311" s="81" t="s">
        <v>992</v>
      </c>
      <c r="F311" s="81" t="s">
        <v>29</v>
      </c>
      <c r="G311" s="125" t="s">
        <v>1046</v>
      </c>
      <c r="H311" s="16"/>
    </row>
    <row r="312" spans="1:8" ht="27.75" x14ac:dyDescent="0.65">
      <c r="A312" s="307" t="s">
        <v>896</v>
      </c>
      <c r="B312" s="128" t="s">
        <v>897</v>
      </c>
      <c r="C312" s="127">
        <f>IFERROR(VLOOKUP($A312,'งบทดลอง รพ.'!$A$2:$C$500,3,0),0)</f>
        <v>0</v>
      </c>
      <c r="D312" s="22"/>
      <c r="E312" s="81" t="s">
        <v>992</v>
      </c>
      <c r="F312" s="81" t="s">
        <v>29</v>
      </c>
      <c r="G312" s="125" t="s">
        <v>1046</v>
      </c>
      <c r="H312" s="16"/>
    </row>
    <row r="313" spans="1:8" ht="27.75" x14ac:dyDescent="0.65">
      <c r="A313" s="307" t="s">
        <v>898</v>
      </c>
      <c r="B313" s="128" t="s">
        <v>1325</v>
      </c>
      <c r="C313" s="127">
        <f>IFERROR(VLOOKUP($A313,'งบทดลอง รพ.'!$A$2:$C$500,3,0),0)</f>
        <v>20000</v>
      </c>
      <c r="D313" s="22"/>
      <c r="E313" s="81" t="s">
        <v>992</v>
      </c>
      <c r="F313" s="81" t="s">
        <v>29</v>
      </c>
      <c r="G313" s="125" t="s">
        <v>1046</v>
      </c>
      <c r="H313" s="16"/>
    </row>
    <row r="314" spans="1:8" ht="27.75" x14ac:dyDescent="0.65">
      <c r="A314" s="307" t="s">
        <v>899</v>
      </c>
      <c r="B314" s="128" t="s">
        <v>900</v>
      </c>
      <c r="C314" s="127">
        <f>IFERROR(VLOOKUP($A314,'งบทดลอง รพ.'!$A$2:$C$500,3,0),0)</f>
        <v>0</v>
      </c>
      <c r="D314" s="22"/>
      <c r="E314" s="81" t="s">
        <v>992</v>
      </c>
      <c r="F314" s="81" t="s">
        <v>29</v>
      </c>
      <c r="G314" s="125" t="s">
        <v>1046</v>
      </c>
      <c r="H314" s="16"/>
    </row>
    <row r="315" spans="1:8" ht="27.75" x14ac:dyDescent="0.65">
      <c r="A315" s="307" t="s">
        <v>901</v>
      </c>
      <c r="B315" s="128" t="s">
        <v>266</v>
      </c>
      <c r="C315" s="127">
        <f>IFERROR(VLOOKUP($A315,'งบทดลอง รพ.'!$A$2:$C$500,3,0),0)</f>
        <v>600000</v>
      </c>
      <c r="D315" s="22"/>
      <c r="E315" s="81" t="s">
        <v>992</v>
      </c>
      <c r="F315" s="81" t="s">
        <v>29</v>
      </c>
      <c r="G315" s="125" t="s">
        <v>1046</v>
      </c>
      <c r="H315" s="16"/>
    </row>
    <row r="316" spans="1:8" ht="27.75" x14ac:dyDescent="0.65">
      <c r="A316" s="307" t="s">
        <v>902</v>
      </c>
      <c r="B316" s="128" t="s">
        <v>267</v>
      </c>
      <c r="C316" s="127">
        <f>IFERROR(VLOOKUP($A316,'งบทดลอง รพ.'!$A$2:$C$500,3,0),0)</f>
        <v>240000</v>
      </c>
      <c r="D316" s="22"/>
      <c r="E316" s="81" t="s">
        <v>992</v>
      </c>
      <c r="F316" s="81" t="s">
        <v>29</v>
      </c>
      <c r="G316" s="125" t="s">
        <v>1046</v>
      </c>
      <c r="H316" s="16"/>
    </row>
    <row r="317" spans="1:8" ht="27.75" x14ac:dyDescent="0.65">
      <c r="A317" s="307" t="s">
        <v>903</v>
      </c>
      <c r="B317" s="128" t="s">
        <v>268</v>
      </c>
      <c r="C317" s="127">
        <f>IFERROR(VLOOKUP($A317,'งบทดลอง รพ.'!$A$2:$C$500,3,0),0)</f>
        <v>180000</v>
      </c>
      <c r="D317" s="22"/>
      <c r="E317" s="81" t="s">
        <v>992</v>
      </c>
      <c r="F317" s="81" t="s">
        <v>29</v>
      </c>
      <c r="G317" s="125" t="s">
        <v>1046</v>
      </c>
      <c r="H317" s="16"/>
    </row>
    <row r="318" spans="1:8" ht="27.75" x14ac:dyDescent="0.65">
      <c r="A318" s="307" t="s">
        <v>904</v>
      </c>
      <c r="B318" s="128" t="s">
        <v>905</v>
      </c>
      <c r="C318" s="127">
        <f>IFERROR(VLOOKUP($A318,'งบทดลอง รพ.'!$A$2:$C$500,3,0),0)</f>
        <v>0</v>
      </c>
      <c r="D318" s="22"/>
      <c r="E318" s="81" t="s">
        <v>992</v>
      </c>
      <c r="F318" s="81" t="s">
        <v>29</v>
      </c>
      <c r="G318" s="125" t="s">
        <v>1046</v>
      </c>
      <c r="H318" s="16"/>
    </row>
    <row r="319" spans="1:8" ht="27.75" x14ac:dyDescent="0.65">
      <c r="A319" s="307" t="s">
        <v>906</v>
      </c>
      <c r="B319" s="128" t="s">
        <v>271</v>
      </c>
      <c r="C319" s="127">
        <f>IFERROR(VLOOKUP($A319,'งบทดลอง รพ.'!$A$2:$C$500,3,0),0)</f>
        <v>0</v>
      </c>
      <c r="D319" s="22"/>
      <c r="E319" s="81" t="s">
        <v>992</v>
      </c>
      <c r="F319" s="81" t="s">
        <v>29</v>
      </c>
      <c r="G319" s="125" t="s">
        <v>1046</v>
      </c>
      <c r="H319" s="16"/>
    </row>
    <row r="320" spans="1:8" ht="27.75" x14ac:dyDescent="0.65">
      <c r="A320" s="307" t="s">
        <v>1326</v>
      </c>
      <c r="B320" s="128" t="s">
        <v>1327</v>
      </c>
      <c r="C320" s="127">
        <f>IFERROR(VLOOKUP($A320,'งบทดลอง รพ.'!$A$2:$C$500,3,0),0)</f>
        <v>20000</v>
      </c>
      <c r="D320" s="22"/>
      <c r="E320" s="81" t="s">
        <v>992</v>
      </c>
      <c r="F320" s="81" t="s">
        <v>29</v>
      </c>
      <c r="G320" s="125" t="s">
        <v>1046</v>
      </c>
      <c r="H320" s="16"/>
    </row>
    <row r="321" spans="1:8" ht="27.75" x14ac:dyDescent="0.65">
      <c r="A321" s="307" t="s">
        <v>398</v>
      </c>
      <c r="B321" s="128" t="s">
        <v>399</v>
      </c>
      <c r="C321" s="127">
        <f>IFERROR(VLOOKUP($A321,'งบทดลอง รพ.'!$A$2:$C$500,3,0),0)</f>
        <v>314259.43</v>
      </c>
      <c r="D321" s="22"/>
      <c r="E321" s="81" t="s">
        <v>1022</v>
      </c>
      <c r="F321" s="81" t="s">
        <v>39</v>
      </c>
      <c r="G321" s="125" t="s">
        <v>1046</v>
      </c>
      <c r="H321" s="16"/>
    </row>
    <row r="322" spans="1:8" ht="27.75" x14ac:dyDescent="0.65">
      <c r="A322" s="307" t="s">
        <v>400</v>
      </c>
      <c r="B322" s="128" t="s">
        <v>401</v>
      </c>
      <c r="C322" s="127">
        <f>IFERROR(VLOOKUP($A322,'งบทดลอง รพ.'!$A$2:$C$500,3,0),0)</f>
        <v>346410.04</v>
      </c>
      <c r="D322" s="22"/>
      <c r="E322" s="81" t="s">
        <v>1022</v>
      </c>
      <c r="F322" s="81" t="s">
        <v>39</v>
      </c>
      <c r="G322" s="125" t="s">
        <v>1046</v>
      </c>
      <c r="H322" s="16"/>
    </row>
    <row r="323" spans="1:8" ht="27.75" x14ac:dyDescent="0.65">
      <c r="A323" s="307" t="s">
        <v>402</v>
      </c>
      <c r="B323" s="128" t="s">
        <v>403</v>
      </c>
      <c r="C323" s="127">
        <f>IFERROR(VLOOKUP($A323,'งบทดลอง รพ.'!$A$2:$C$500,3,0),0)</f>
        <v>35761</v>
      </c>
      <c r="D323" s="22"/>
      <c r="E323" s="81" t="s">
        <v>1022</v>
      </c>
      <c r="F323" s="81" t="s">
        <v>39</v>
      </c>
      <c r="G323" s="125" t="s">
        <v>1046</v>
      </c>
      <c r="H323" s="16"/>
    </row>
    <row r="324" spans="1:8" ht="27.75" x14ac:dyDescent="0.65">
      <c r="A324" s="307" t="s">
        <v>404</v>
      </c>
      <c r="B324" s="128" t="s">
        <v>405</v>
      </c>
      <c r="C324" s="127">
        <f>IFERROR(VLOOKUP($A324,'งบทดลอง รพ.'!$A$2:$C$500,3,0),0)</f>
        <v>0</v>
      </c>
      <c r="D324" s="22"/>
      <c r="E324" s="81" t="s">
        <v>1022</v>
      </c>
      <c r="F324" s="81" t="s">
        <v>39</v>
      </c>
      <c r="G324" s="125" t="s">
        <v>1046</v>
      </c>
      <c r="H324" s="16"/>
    </row>
    <row r="325" spans="1:8" ht="27.75" x14ac:dyDescent="0.65">
      <c r="A325" s="307" t="s">
        <v>406</v>
      </c>
      <c r="B325" s="128" t="s">
        <v>407</v>
      </c>
      <c r="C325" s="127">
        <f>IFERROR(VLOOKUP($A325,'งบทดลอง รพ.'!$A$2:$C$500,3,0),0)</f>
        <v>0</v>
      </c>
      <c r="D325" s="22"/>
      <c r="E325" s="81" t="s">
        <v>1022</v>
      </c>
      <c r="F325" s="81" t="s">
        <v>39</v>
      </c>
      <c r="G325" s="125" t="s">
        <v>1046</v>
      </c>
      <c r="H325" s="16"/>
    </row>
    <row r="326" spans="1:8" ht="27.75" x14ac:dyDescent="0.65">
      <c r="A326" s="307" t="s">
        <v>408</v>
      </c>
      <c r="B326" s="128" t="s">
        <v>409</v>
      </c>
      <c r="C326" s="127">
        <f>IFERROR(VLOOKUP($A326,'งบทดลอง รพ.'!$A$2:$C$500,3,0),0)</f>
        <v>0</v>
      </c>
      <c r="D326" s="22"/>
      <c r="E326" s="81" t="s">
        <v>1022</v>
      </c>
      <c r="F326" s="81" t="s">
        <v>39</v>
      </c>
      <c r="G326" s="125" t="s">
        <v>1046</v>
      </c>
      <c r="H326" s="16"/>
    </row>
    <row r="327" spans="1:8" ht="27.75" x14ac:dyDescent="0.65">
      <c r="A327" s="307" t="s">
        <v>410</v>
      </c>
      <c r="B327" s="128" t="s">
        <v>411</v>
      </c>
      <c r="C327" s="127">
        <f>IFERROR(VLOOKUP($A327,'งบทดลอง รพ.'!$A$2:$C$500,3,0),0)</f>
        <v>0</v>
      </c>
      <c r="D327" s="22"/>
      <c r="E327" s="81" t="s">
        <v>1022</v>
      </c>
      <c r="F327" s="81" t="s">
        <v>39</v>
      </c>
      <c r="G327" s="125" t="s">
        <v>1046</v>
      </c>
      <c r="H327" s="16"/>
    </row>
    <row r="328" spans="1:8" ht="27.75" x14ac:dyDescent="0.65">
      <c r="A328" s="307" t="s">
        <v>412</v>
      </c>
      <c r="B328" s="128" t="s">
        <v>413</v>
      </c>
      <c r="C328" s="127">
        <f>IFERROR(VLOOKUP($A328,'งบทดลอง รพ.'!$A$2:$C$500,3,0),0)</f>
        <v>0</v>
      </c>
      <c r="D328" s="22"/>
      <c r="E328" s="81" t="s">
        <v>1022</v>
      </c>
      <c r="F328" s="81" t="s">
        <v>39</v>
      </c>
      <c r="G328" s="125" t="s">
        <v>1046</v>
      </c>
      <c r="H328" s="16"/>
    </row>
    <row r="329" spans="1:8" ht="27.75" x14ac:dyDescent="0.65">
      <c r="A329" s="307" t="s">
        <v>414</v>
      </c>
      <c r="B329" s="128" t="s">
        <v>415</v>
      </c>
      <c r="C329" s="127">
        <f>IFERROR(VLOOKUP($A329,'งบทดลอง รพ.'!$A$2:$C$500,3,0),0)</f>
        <v>0</v>
      </c>
      <c r="D329" s="22"/>
      <c r="E329" s="81" t="s">
        <v>1022</v>
      </c>
      <c r="F329" s="81" t="s">
        <v>39</v>
      </c>
      <c r="G329" s="125" t="s">
        <v>1046</v>
      </c>
      <c r="H329" s="16"/>
    </row>
    <row r="330" spans="1:8" ht="27.75" x14ac:dyDescent="0.65">
      <c r="A330" s="307" t="s">
        <v>416</v>
      </c>
      <c r="B330" s="128" t="s">
        <v>417</v>
      </c>
      <c r="C330" s="127">
        <f>IFERROR(VLOOKUP($A330,'งบทดลอง รพ.'!$A$2:$C$500,3,0),0)</f>
        <v>0</v>
      </c>
      <c r="D330" s="22"/>
      <c r="E330" s="81" t="s">
        <v>1024</v>
      </c>
      <c r="F330" s="81" t="s">
        <v>39</v>
      </c>
      <c r="G330" s="125" t="s">
        <v>1046</v>
      </c>
      <c r="H330" s="16"/>
    </row>
    <row r="331" spans="1:8" ht="27.75" x14ac:dyDescent="0.65">
      <c r="A331" s="307" t="s">
        <v>418</v>
      </c>
      <c r="B331" s="128" t="s">
        <v>419</v>
      </c>
      <c r="C331" s="127">
        <f>IFERROR(VLOOKUP($A331,'งบทดลอง รพ.'!$A$2:$C$500,3,0),0)</f>
        <v>0</v>
      </c>
      <c r="D331" s="22"/>
      <c r="E331" s="81" t="s">
        <v>1024</v>
      </c>
      <c r="F331" s="81" t="s">
        <v>39</v>
      </c>
      <c r="G331" s="125" t="s">
        <v>1046</v>
      </c>
      <c r="H331" s="16"/>
    </row>
    <row r="332" spans="1:8" ht="27.75" x14ac:dyDescent="0.65">
      <c r="A332" s="307" t="s">
        <v>420</v>
      </c>
      <c r="B332" s="128" t="s">
        <v>421</v>
      </c>
      <c r="C332" s="127">
        <f>IFERROR(VLOOKUP($A332,'งบทดลอง รพ.'!$A$2:$C$500,3,0),0)</f>
        <v>0</v>
      </c>
      <c r="D332" s="22"/>
      <c r="E332" s="81" t="s">
        <v>1024</v>
      </c>
      <c r="F332" s="81" t="s">
        <v>39</v>
      </c>
      <c r="G332" s="125" t="s">
        <v>1046</v>
      </c>
      <c r="H332" s="16"/>
    </row>
    <row r="333" spans="1:8" ht="27.75" x14ac:dyDescent="0.65">
      <c r="A333" s="307" t="s">
        <v>422</v>
      </c>
      <c r="B333" s="128" t="s">
        <v>423</v>
      </c>
      <c r="C333" s="127">
        <f>IFERROR(VLOOKUP($A333,'งบทดลอง รพ.'!$A$2:$C$500,3,0),0)</f>
        <v>0</v>
      </c>
      <c r="D333" s="22"/>
      <c r="E333" s="81" t="s">
        <v>1024</v>
      </c>
      <c r="F333" s="81" t="s">
        <v>39</v>
      </c>
      <c r="G333" s="125" t="s">
        <v>1046</v>
      </c>
      <c r="H333" s="16"/>
    </row>
    <row r="334" spans="1:8" ht="27.75" x14ac:dyDescent="0.65">
      <c r="A334" s="307" t="s">
        <v>424</v>
      </c>
      <c r="B334" s="128" t="s">
        <v>425</v>
      </c>
      <c r="C334" s="127">
        <f>IFERROR(VLOOKUP($A334,'งบทดลอง รพ.'!$A$2:$C$500,3,0),0)</f>
        <v>0</v>
      </c>
      <c r="D334" s="22"/>
      <c r="E334" s="81" t="s">
        <v>1024</v>
      </c>
      <c r="F334" s="81" t="s">
        <v>39</v>
      </c>
      <c r="G334" s="125" t="s">
        <v>1046</v>
      </c>
      <c r="H334" s="16"/>
    </row>
    <row r="335" spans="1:8" ht="27.75" x14ac:dyDescent="0.65">
      <c r="A335" s="307" t="s">
        <v>426</v>
      </c>
      <c r="B335" s="128" t="s">
        <v>427</v>
      </c>
      <c r="C335" s="127">
        <f>IFERROR(VLOOKUP($A335,'งบทดลอง รพ.'!$A$2:$C$500,3,0),0)</f>
        <v>0</v>
      </c>
      <c r="D335" s="22"/>
      <c r="E335" s="81" t="s">
        <v>1024</v>
      </c>
      <c r="F335" s="81" t="s">
        <v>39</v>
      </c>
      <c r="G335" s="125" t="s">
        <v>1046</v>
      </c>
      <c r="H335" s="16"/>
    </row>
    <row r="336" spans="1:8" ht="27.75" x14ac:dyDescent="0.65">
      <c r="A336" s="307" t="s">
        <v>428</v>
      </c>
      <c r="B336" s="128" t="s">
        <v>429</v>
      </c>
      <c r="C336" s="127">
        <f>IFERROR(VLOOKUP($A336,'งบทดลอง รพ.'!$A$2:$C$500,3,0),0)</f>
        <v>0</v>
      </c>
      <c r="D336" s="22"/>
      <c r="E336" s="81" t="s">
        <v>1024</v>
      </c>
      <c r="F336" s="81" t="s">
        <v>39</v>
      </c>
      <c r="G336" s="125" t="s">
        <v>1046</v>
      </c>
      <c r="H336" s="16"/>
    </row>
    <row r="337" spans="1:8" ht="27.75" x14ac:dyDescent="0.65">
      <c r="A337" s="307" t="s">
        <v>430</v>
      </c>
      <c r="B337" s="128" t="s">
        <v>431</v>
      </c>
      <c r="C337" s="127">
        <f>IFERROR(VLOOKUP($A337,'งบทดลอง รพ.'!$A$2:$C$500,3,0),0)</f>
        <v>0</v>
      </c>
      <c r="D337" s="22"/>
      <c r="E337" s="81" t="s">
        <v>1024</v>
      </c>
      <c r="F337" s="81" t="s">
        <v>39</v>
      </c>
      <c r="G337" s="125" t="s">
        <v>1046</v>
      </c>
      <c r="H337" s="16"/>
    </row>
    <row r="338" spans="1:8" ht="27.75" x14ac:dyDescent="0.65">
      <c r="A338" s="307" t="s">
        <v>907</v>
      </c>
      <c r="B338" s="128" t="s">
        <v>908</v>
      </c>
      <c r="C338" s="127">
        <f>IFERROR(VLOOKUP($A338,'งบทดลอง รพ.'!$A$2:$C$500,3,0),0)</f>
        <v>0</v>
      </c>
      <c r="D338" s="22"/>
      <c r="E338" s="81" t="s">
        <v>1024</v>
      </c>
      <c r="F338" s="81" t="s">
        <v>39</v>
      </c>
      <c r="G338" s="125" t="s">
        <v>1046</v>
      </c>
      <c r="H338" s="16"/>
    </row>
    <row r="339" spans="1:8" ht="27.75" x14ac:dyDescent="0.65">
      <c r="A339" s="307" t="s">
        <v>432</v>
      </c>
      <c r="B339" s="128" t="s">
        <v>433</v>
      </c>
      <c r="C339" s="127">
        <f>IFERROR(VLOOKUP($A339,'งบทดลอง รพ.'!$A$2:$C$500,3,0),0)</f>
        <v>0</v>
      </c>
      <c r="D339" s="22"/>
      <c r="E339" s="81" t="s">
        <v>1024</v>
      </c>
      <c r="F339" s="81" t="s">
        <v>39</v>
      </c>
      <c r="G339" s="125" t="s">
        <v>1046</v>
      </c>
      <c r="H339" s="16"/>
    </row>
    <row r="340" spans="1:8" ht="27.75" x14ac:dyDescent="0.65">
      <c r="A340" s="307" t="s">
        <v>909</v>
      </c>
      <c r="B340" s="128" t="s">
        <v>910</v>
      </c>
      <c r="C340" s="127">
        <f>IFERROR(VLOOKUP($A340,'งบทดลอง รพ.'!$A$2:$C$500,3,0),0)</f>
        <v>0</v>
      </c>
      <c r="D340" s="22"/>
      <c r="E340" s="81" t="s">
        <v>1024</v>
      </c>
      <c r="F340" s="81" t="s">
        <v>39</v>
      </c>
      <c r="G340" s="125" t="s">
        <v>1046</v>
      </c>
      <c r="H340" s="16"/>
    </row>
    <row r="341" spans="1:8" ht="27.75" x14ac:dyDescent="0.65">
      <c r="A341" s="307" t="s">
        <v>911</v>
      </c>
      <c r="B341" s="128" t="s">
        <v>912</v>
      </c>
      <c r="C341" s="127">
        <f>IFERROR(VLOOKUP($A341,'งบทดลอง รพ.'!$A$2:$C$500,3,0),0)</f>
        <v>0</v>
      </c>
      <c r="D341" s="22"/>
      <c r="E341" s="81" t="s">
        <v>1024</v>
      </c>
      <c r="F341" s="81" t="s">
        <v>39</v>
      </c>
      <c r="G341" s="125" t="s">
        <v>1046</v>
      </c>
      <c r="H341" s="16"/>
    </row>
    <row r="342" spans="1:8" ht="27.75" x14ac:dyDescent="0.65">
      <c r="A342" s="307" t="s">
        <v>913</v>
      </c>
      <c r="B342" s="128" t="s">
        <v>914</v>
      </c>
      <c r="C342" s="127">
        <f>IFERROR(VLOOKUP($A342,'งบทดลอง รพ.'!$A$2:$C$500,3,0),0)</f>
        <v>0</v>
      </c>
      <c r="D342" s="22"/>
      <c r="E342" s="81" t="s">
        <v>1024</v>
      </c>
      <c r="F342" s="81" t="s">
        <v>39</v>
      </c>
      <c r="G342" s="125" t="s">
        <v>1046</v>
      </c>
      <c r="H342" s="16"/>
    </row>
    <row r="343" spans="1:8" ht="27.75" x14ac:dyDescent="0.65">
      <c r="A343" s="308" t="s">
        <v>434</v>
      </c>
      <c r="B343" s="129" t="s">
        <v>435</v>
      </c>
      <c r="C343" s="127">
        <f>IFERROR(VLOOKUP($A343,'งบทดลอง รพ.'!$A$2:$C$500,3,0),0)</f>
        <v>0</v>
      </c>
      <c r="E343" s="81" t="s">
        <v>1024</v>
      </c>
      <c r="F343" s="81" t="s">
        <v>39</v>
      </c>
      <c r="G343" s="125" t="s">
        <v>1046</v>
      </c>
      <c r="H343" s="16"/>
    </row>
    <row r="344" spans="1:8" ht="27.75" x14ac:dyDescent="0.65">
      <c r="A344" s="307" t="s">
        <v>436</v>
      </c>
      <c r="B344" s="128" t="s">
        <v>437</v>
      </c>
      <c r="C344" s="127">
        <f>IFERROR(VLOOKUP($A344,'งบทดลอง รพ.'!$A$2:$C$500,3,0),0)</f>
        <v>0</v>
      </c>
      <c r="E344" s="81" t="s">
        <v>1026</v>
      </c>
      <c r="F344" s="81" t="s">
        <v>39</v>
      </c>
      <c r="G344" s="125" t="s">
        <v>1046</v>
      </c>
      <c r="H344" s="16"/>
    </row>
    <row r="345" spans="1:8" ht="27.75" x14ac:dyDescent="0.65">
      <c r="A345" s="307" t="s">
        <v>438</v>
      </c>
      <c r="B345" s="128" t="s">
        <v>439</v>
      </c>
      <c r="C345" s="127">
        <f>IFERROR(VLOOKUP($A345,'งบทดลอง รพ.'!$A$2:$C$500,3,0),0)</f>
        <v>0</v>
      </c>
      <c r="E345" s="81" t="s">
        <v>1026</v>
      </c>
      <c r="F345" s="81" t="s">
        <v>39</v>
      </c>
      <c r="G345" s="125" t="s">
        <v>1046</v>
      </c>
      <c r="H345" s="16"/>
    </row>
    <row r="346" spans="1:8" ht="27.75" x14ac:dyDescent="0.65">
      <c r="A346" s="307" t="s">
        <v>440</v>
      </c>
      <c r="B346" s="128" t="s">
        <v>441</v>
      </c>
      <c r="C346" s="127">
        <f>IFERROR(VLOOKUP($A346,'งบทดลอง รพ.'!$A$2:$C$500,3,0),0)</f>
        <v>0</v>
      </c>
      <c r="E346" s="81" t="s">
        <v>1022</v>
      </c>
      <c r="F346" s="81" t="s">
        <v>39</v>
      </c>
      <c r="G346" s="125" t="s">
        <v>1046</v>
      </c>
      <c r="H346" s="16"/>
    </row>
    <row r="347" spans="1:8" ht="27.75" x14ac:dyDescent="0.65">
      <c r="A347" s="307" t="s">
        <v>442</v>
      </c>
      <c r="B347" s="128" t="s">
        <v>443</v>
      </c>
      <c r="C347" s="127">
        <f>IFERROR(VLOOKUP($A347,'งบทดลอง รพ.'!$A$2:$C$500,3,0),0)</f>
        <v>514501.81</v>
      </c>
      <c r="E347" s="81" t="s">
        <v>1022</v>
      </c>
      <c r="F347" s="81" t="s">
        <v>39</v>
      </c>
      <c r="G347" s="125" t="s">
        <v>1046</v>
      </c>
      <c r="H347" s="16"/>
    </row>
    <row r="348" spans="1:8" ht="27.75" x14ac:dyDescent="0.65">
      <c r="A348" s="307" t="s">
        <v>444</v>
      </c>
      <c r="B348" s="128" t="s">
        <v>445</v>
      </c>
      <c r="C348" s="127">
        <f>IFERROR(VLOOKUP($A348,'งบทดลอง รพ.'!$A$2:$C$500,3,0),0)</f>
        <v>73159.81</v>
      </c>
      <c r="E348" s="81" t="s">
        <v>1022</v>
      </c>
      <c r="F348" s="81" t="s">
        <v>39</v>
      </c>
      <c r="G348" s="125" t="s">
        <v>1046</v>
      </c>
      <c r="H348" s="16"/>
    </row>
    <row r="349" spans="1:8" ht="27.75" x14ac:dyDescent="0.65">
      <c r="A349" s="307" t="s">
        <v>446</v>
      </c>
      <c r="B349" s="128" t="s">
        <v>447</v>
      </c>
      <c r="C349" s="127">
        <f>IFERROR(VLOOKUP($A349,'งบทดลอง รพ.'!$A$2:$C$500,3,0),0)</f>
        <v>946453.25</v>
      </c>
      <c r="E349" s="81" t="s">
        <v>1022</v>
      </c>
      <c r="F349" s="81" t="s">
        <v>39</v>
      </c>
      <c r="G349" s="125" t="s">
        <v>1046</v>
      </c>
      <c r="H349" s="16"/>
    </row>
    <row r="350" spans="1:8" ht="27.75" x14ac:dyDescent="0.65">
      <c r="A350" s="307" t="s">
        <v>448</v>
      </c>
      <c r="B350" s="128" t="s">
        <v>449</v>
      </c>
      <c r="C350" s="127">
        <f>IFERROR(VLOOKUP($A350,'งบทดลอง รพ.'!$A$2:$C$500,3,0),0)</f>
        <v>134521.56</v>
      </c>
      <c r="E350" s="81" t="s">
        <v>1022</v>
      </c>
      <c r="F350" s="81" t="s">
        <v>39</v>
      </c>
      <c r="G350" s="125" t="s">
        <v>1046</v>
      </c>
      <c r="H350" s="16"/>
    </row>
    <row r="351" spans="1:8" ht="27.75" x14ac:dyDescent="0.65">
      <c r="A351" s="307" t="s">
        <v>450</v>
      </c>
      <c r="B351" s="128" t="s">
        <v>451</v>
      </c>
      <c r="C351" s="127">
        <f>IFERROR(VLOOKUP($A351,'งบทดลอง รพ.'!$A$2:$C$500,3,0),0)</f>
        <v>0</v>
      </c>
      <c r="E351" s="81" t="s">
        <v>1022</v>
      </c>
      <c r="F351" s="81" t="s">
        <v>39</v>
      </c>
      <c r="G351" s="125" t="s">
        <v>1046</v>
      </c>
      <c r="H351" s="16"/>
    </row>
    <row r="352" spans="1:8" ht="27.75" x14ac:dyDescent="0.65">
      <c r="A352" s="307" t="s">
        <v>452</v>
      </c>
      <c r="B352" s="128" t="s">
        <v>453</v>
      </c>
      <c r="C352" s="127">
        <f>IFERROR(VLOOKUP($A352,'งบทดลอง รพ.'!$A$2:$C$500,3,0),0)</f>
        <v>536705.65</v>
      </c>
      <c r="E352" s="81" t="s">
        <v>1022</v>
      </c>
      <c r="F352" s="81" t="s">
        <v>39</v>
      </c>
      <c r="G352" s="125" t="s">
        <v>1046</v>
      </c>
      <c r="H352" s="16"/>
    </row>
    <row r="353" spans="1:8" ht="27.75" x14ac:dyDescent="0.65">
      <c r="A353" s="307" t="s">
        <v>454</v>
      </c>
      <c r="B353" s="128" t="s">
        <v>455</v>
      </c>
      <c r="C353" s="127">
        <f>IFERROR(VLOOKUP($A353,'งบทดลอง รพ.'!$A$2:$C$500,3,0),0)</f>
        <v>0</v>
      </c>
      <c r="E353" s="81" t="s">
        <v>1022</v>
      </c>
      <c r="F353" s="81" t="s">
        <v>39</v>
      </c>
      <c r="G353" s="125" t="s">
        <v>1046</v>
      </c>
      <c r="H353" s="16"/>
    </row>
    <row r="354" spans="1:8" ht="27.75" x14ac:dyDescent="0.65">
      <c r="A354" s="307" t="s">
        <v>456</v>
      </c>
      <c r="B354" s="128" t="s">
        <v>457</v>
      </c>
      <c r="C354" s="127">
        <f>IFERROR(VLOOKUP($A354,'งบทดลอง รพ.'!$A$2:$C$500,3,0),0)</f>
        <v>0</v>
      </c>
      <c r="E354" s="81" t="s">
        <v>1022</v>
      </c>
      <c r="F354" s="81" t="s">
        <v>39</v>
      </c>
      <c r="G354" s="125" t="s">
        <v>1046</v>
      </c>
      <c r="H354" s="16"/>
    </row>
    <row r="355" spans="1:8" ht="27.75" x14ac:dyDescent="0.65">
      <c r="A355" s="307" t="s">
        <v>458</v>
      </c>
      <c r="B355" s="128" t="s">
        <v>459</v>
      </c>
      <c r="C355" s="127">
        <f>IFERROR(VLOOKUP($A355,'งบทดลอง รพ.'!$A$2:$C$500,3,0),0)</f>
        <v>0</v>
      </c>
      <c r="E355" s="81" t="s">
        <v>1022</v>
      </c>
      <c r="F355" s="81" t="s">
        <v>39</v>
      </c>
      <c r="G355" s="125" t="s">
        <v>1046</v>
      </c>
      <c r="H355" s="16"/>
    </row>
    <row r="356" spans="1:8" ht="27.75" x14ac:dyDescent="0.65">
      <c r="A356" s="307" t="s">
        <v>460</v>
      </c>
      <c r="B356" s="128" t="s">
        <v>461</v>
      </c>
      <c r="C356" s="127">
        <f>IFERROR(VLOOKUP($A356,'งบทดลอง รพ.'!$A$2:$C$500,3,0),0)</f>
        <v>321291.65000000002</v>
      </c>
      <c r="E356" s="81" t="s">
        <v>1024</v>
      </c>
      <c r="F356" s="81" t="s">
        <v>39</v>
      </c>
      <c r="G356" s="125" t="s">
        <v>1046</v>
      </c>
      <c r="H356" s="16"/>
    </row>
    <row r="357" spans="1:8" ht="27.75" x14ac:dyDescent="0.65">
      <c r="A357" s="307" t="s">
        <v>462</v>
      </c>
      <c r="B357" s="128" t="s">
        <v>463</v>
      </c>
      <c r="C357" s="127">
        <f>IFERROR(VLOOKUP($A357,'งบทดลอง รพ.'!$A$2:$C$500,3,0),0)</f>
        <v>359802.54</v>
      </c>
      <c r="E357" s="81" t="s">
        <v>1024</v>
      </c>
      <c r="F357" s="81" t="s">
        <v>39</v>
      </c>
      <c r="G357" s="125" t="s">
        <v>1046</v>
      </c>
      <c r="H357" s="16"/>
    </row>
    <row r="358" spans="1:8" ht="27.75" x14ac:dyDescent="0.65">
      <c r="A358" s="307" t="s">
        <v>464</v>
      </c>
      <c r="B358" s="128" t="s">
        <v>465</v>
      </c>
      <c r="C358" s="127">
        <f>IFERROR(VLOOKUP($A358,'งบทดลอง รพ.'!$A$2:$C$500,3,0),0)</f>
        <v>235888.01</v>
      </c>
      <c r="E358" s="81" t="s">
        <v>1024</v>
      </c>
      <c r="F358" s="81" t="s">
        <v>39</v>
      </c>
      <c r="G358" s="125" t="s">
        <v>1046</v>
      </c>
      <c r="H358" s="16"/>
    </row>
    <row r="359" spans="1:8" ht="27.75" x14ac:dyDescent="0.65">
      <c r="A359" s="307" t="s">
        <v>466</v>
      </c>
      <c r="B359" s="128" t="s">
        <v>467</v>
      </c>
      <c r="C359" s="127">
        <f>IFERROR(VLOOKUP($A359,'งบทดลอง รพ.'!$A$2:$C$500,3,0),0)</f>
        <v>75832.44</v>
      </c>
      <c r="E359" s="81" t="s">
        <v>1024</v>
      </c>
      <c r="F359" s="81" t="s">
        <v>39</v>
      </c>
      <c r="G359" s="125" t="s">
        <v>1046</v>
      </c>
      <c r="H359" s="16"/>
    </row>
    <row r="360" spans="1:8" ht="27.75" x14ac:dyDescent="0.65">
      <c r="A360" s="307" t="s">
        <v>468</v>
      </c>
      <c r="B360" s="128" t="s">
        <v>469</v>
      </c>
      <c r="C360" s="127">
        <f>IFERROR(VLOOKUP($A360,'งบทดลอง รพ.'!$A$2:$C$500,3,0),0)</f>
        <v>44475.85</v>
      </c>
      <c r="E360" s="81" t="s">
        <v>1024</v>
      </c>
      <c r="F360" s="81" t="s">
        <v>39</v>
      </c>
      <c r="G360" s="125" t="s">
        <v>1046</v>
      </c>
      <c r="H360" s="16"/>
    </row>
    <row r="361" spans="1:8" ht="27.75" x14ac:dyDescent="0.65">
      <c r="A361" s="307" t="s">
        <v>470</v>
      </c>
      <c r="B361" s="128" t="s">
        <v>471</v>
      </c>
      <c r="C361" s="127">
        <f>IFERROR(VLOOKUP($A361,'งบทดลอง รพ.'!$A$2:$C$500,3,0),0)</f>
        <v>0</v>
      </c>
      <c r="E361" s="81" t="s">
        <v>1024</v>
      </c>
      <c r="F361" s="81" t="s">
        <v>39</v>
      </c>
      <c r="G361" s="125" t="s">
        <v>1046</v>
      </c>
      <c r="H361" s="16"/>
    </row>
    <row r="362" spans="1:8" ht="27.75" x14ac:dyDescent="0.65">
      <c r="A362" s="307" t="s">
        <v>472</v>
      </c>
      <c r="B362" s="128" t="s">
        <v>473</v>
      </c>
      <c r="C362" s="127">
        <f>IFERROR(VLOOKUP($A362,'งบทดลอง รพ.'!$A$2:$C$500,3,0),0)</f>
        <v>2400000</v>
      </c>
      <c r="E362" s="81" t="s">
        <v>1024</v>
      </c>
      <c r="F362" s="81" t="s">
        <v>39</v>
      </c>
      <c r="G362" s="125" t="s">
        <v>1046</v>
      </c>
      <c r="H362" s="16"/>
    </row>
    <row r="363" spans="1:8" ht="27.75" x14ac:dyDescent="0.65">
      <c r="A363" s="307" t="s">
        <v>474</v>
      </c>
      <c r="B363" s="128" t="s">
        <v>475</v>
      </c>
      <c r="C363" s="127">
        <f>IFERROR(VLOOKUP($A363,'งบทดลอง รพ.'!$A$2:$C$500,3,0),0)</f>
        <v>507918.3</v>
      </c>
      <c r="E363" s="81" t="s">
        <v>1024</v>
      </c>
      <c r="F363" s="81" t="s">
        <v>39</v>
      </c>
      <c r="G363" s="125" t="s">
        <v>1046</v>
      </c>
      <c r="H363" s="16"/>
    </row>
    <row r="364" spans="1:8" ht="27.75" x14ac:dyDescent="0.65">
      <c r="A364" s="307" t="s">
        <v>476</v>
      </c>
      <c r="B364" s="128" t="s">
        <v>477</v>
      </c>
      <c r="C364" s="127">
        <f>IFERROR(VLOOKUP($A364,'งบทดลอง รพ.'!$A$2:$C$500,3,0),0)</f>
        <v>78550.27</v>
      </c>
      <c r="E364" s="81" t="s">
        <v>1024</v>
      </c>
      <c r="F364" s="81" t="s">
        <v>39</v>
      </c>
      <c r="G364" s="125" t="s">
        <v>1046</v>
      </c>
      <c r="H364" s="16"/>
    </row>
    <row r="365" spans="1:8" ht="27.75" x14ac:dyDescent="0.65">
      <c r="A365" s="307" t="s">
        <v>478</v>
      </c>
      <c r="B365" s="128" t="s">
        <v>479</v>
      </c>
      <c r="C365" s="127">
        <f>IFERROR(VLOOKUP($A365,'งบทดลอง รพ.'!$A$2:$C$500,3,0),0)</f>
        <v>0</v>
      </c>
      <c r="E365" s="81" t="s">
        <v>1024</v>
      </c>
      <c r="F365" s="81" t="s">
        <v>39</v>
      </c>
      <c r="G365" s="125" t="s">
        <v>1046</v>
      </c>
      <c r="H365" s="16"/>
    </row>
    <row r="366" spans="1:8" ht="27.75" x14ac:dyDescent="0.65">
      <c r="A366" s="307" t="s">
        <v>480</v>
      </c>
      <c r="B366" s="128" t="s">
        <v>481</v>
      </c>
      <c r="C366" s="127">
        <f>IFERROR(VLOOKUP($A366,'งบทดลอง รพ.'!$A$2:$C$500,3,0),0)</f>
        <v>0</v>
      </c>
      <c r="E366" s="81" t="s">
        <v>1026</v>
      </c>
      <c r="F366" s="81" t="s">
        <v>39</v>
      </c>
      <c r="G366" s="125" t="s">
        <v>1046</v>
      </c>
      <c r="H366" s="16"/>
    </row>
    <row r="367" spans="1:8" ht="27.75" x14ac:dyDescent="0.65">
      <c r="A367" s="307" t="s">
        <v>482</v>
      </c>
      <c r="B367" s="128" t="s">
        <v>483</v>
      </c>
      <c r="C367" s="127">
        <f>IFERROR(VLOOKUP($A367,'งบทดลอง รพ.'!$A$2:$C$500,3,0),0)</f>
        <v>0</v>
      </c>
      <c r="E367" s="81" t="s">
        <v>1026</v>
      </c>
      <c r="F367" s="81" t="s">
        <v>39</v>
      </c>
      <c r="G367" s="125" t="s">
        <v>1046</v>
      </c>
      <c r="H367" s="16"/>
    </row>
    <row r="368" spans="1:8" ht="27.75" x14ac:dyDescent="0.65">
      <c r="A368" s="307" t="s">
        <v>484</v>
      </c>
      <c r="B368" s="128" t="s">
        <v>485</v>
      </c>
      <c r="C368" s="127">
        <f>IFERROR(VLOOKUP($A368,'งบทดลอง รพ.'!$A$2:$C$500,3,0),0)</f>
        <v>0</v>
      </c>
      <c r="E368" s="81" t="s">
        <v>1022</v>
      </c>
      <c r="F368" s="81" t="s">
        <v>39</v>
      </c>
      <c r="G368" s="125" t="s">
        <v>1046</v>
      </c>
      <c r="H368" s="16"/>
    </row>
    <row r="369" spans="1:8" ht="27.75" x14ac:dyDescent="0.65">
      <c r="A369" s="307" t="s">
        <v>486</v>
      </c>
      <c r="B369" s="128" t="s">
        <v>487</v>
      </c>
      <c r="C369" s="127">
        <f>IFERROR(VLOOKUP($A369,'งบทดลอง รพ.'!$A$2:$C$500,3,0),0)</f>
        <v>0</v>
      </c>
      <c r="E369" s="81" t="s">
        <v>1022</v>
      </c>
      <c r="F369" s="81" t="s">
        <v>39</v>
      </c>
      <c r="G369" s="125" t="s">
        <v>1046</v>
      </c>
      <c r="H369" s="16"/>
    </row>
    <row r="370" spans="1:8" ht="27.75" x14ac:dyDescent="0.65">
      <c r="A370" s="307" t="s">
        <v>503</v>
      </c>
      <c r="B370" s="128" t="s">
        <v>504</v>
      </c>
      <c r="C370" s="127">
        <f>IFERROR(VLOOKUP($A370,'งบทดลอง รพ.'!$A$2:$C$500,3,0),0)</f>
        <v>0</v>
      </c>
      <c r="E370" s="81" t="s">
        <v>1034</v>
      </c>
      <c r="F370" s="81" t="s">
        <v>41</v>
      </c>
      <c r="G370" s="125" t="s">
        <v>1046</v>
      </c>
      <c r="H370" s="16"/>
    </row>
    <row r="371" spans="1:8" ht="27.75" x14ac:dyDescent="0.65">
      <c r="A371" s="308" t="s">
        <v>505</v>
      </c>
      <c r="B371" s="129" t="s">
        <v>506</v>
      </c>
      <c r="C371" s="127">
        <f>IFERROR(VLOOKUP($A371,'งบทดลอง รพ.'!$A$2:$C$500,3,0),0)</f>
        <v>0</v>
      </c>
      <c r="E371" s="81" t="s">
        <v>1034</v>
      </c>
      <c r="F371" s="81" t="s">
        <v>41</v>
      </c>
      <c r="G371" s="125" t="s">
        <v>1046</v>
      </c>
      <c r="H371" s="16"/>
    </row>
    <row r="372" spans="1:8" ht="27.75" x14ac:dyDescent="0.65">
      <c r="A372" s="308" t="s">
        <v>915</v>
      </c>
      <c r="B372" s="129" t="s">
        <v>916</v>
      </c>
      <c r="C372" s="127">
        <f>IFERROR(VLOOKUP($A372,'งบทดลอง รพ.'!$A$2:$C$500,3,0),0)</f>
        <v>0</v>
      </c>
      <c r="E372" s="81" t="s">
        <v>1034</v>
      </c>
      <c r="F372" s="81" t="s">
        <v>1380</v>
      </c>
      <c r="G372" s="125" t="s">
        <v>1046</v>
      </c>
      <c r="H372" s="16"/>
    </row>
    <row r="373" spans="1:8" ht="27.75" x14ac:dyDescent="0.65">
      <c r="A373" s="308" t="s">
        <v>507</v>
      </c>
      <c r="B373" s="129" t="s">
        <v>1133</v>
      </c>
      <c r="C373" s="127">
        <f>IFERROR(VLOOKUP($A373,'งบทดลอง รพ.'!$A$2:$C$500,3,0),0)</f>
        <v>0</v>
      </c>
      <c r="E373" s="81" t="s">
        <v>1036</v>
      </c>
      <c r="F373" s="81" t="s">
        <v>705</v>
      </c>
      <c r="G373" s="125" t="s">
        <v>1046</v>
      </c>
      <c r="H373" s="16"/>
    </row>
    <row r="374" spans="1:8" ht="27.75" x14ac:dyDescent="0.65">
      <c r="A374" s="308" t="s">
        <v>508</v>
      </c>
      <c r="B374" s="129" t="s">
        <v>509</v>
      </c>
      <c r="C374" s="127">
        <f>IFERROR(VLOOKUP($A374,'งบทดลอง รพ.'!$A$2:$C$500,3,0),0)</f>
        <v>0</v>
      </c>
      <c r="E374" s="81" t="s">
        <v>1036</v>
      </c>
      <c r="F374" s="81" t="s">
        <v>705</v>
      </c>
      <c r="G374" s="125" t="s">
        <v>1046</v>
      </c>
      <c r="H374" s="16"/>
    </row>
    <row r="375" spans="1:8" ht="27.75" x14ac:dyDescent="0.65">
      <c r="A375" s="308" t="s">
        <v>510</v>
      </c>
      <c r="B375" s="129" t="s">
        <v>511</v>
      </c>
      <c r="C375" s="127">
        <f>IFERROR(VLOOKUP($A375,'งบทดลอง รพ.'!$A$2:$C$500,3,0),0)</f>
        <v>0</v>
      </c>
      <c r="E375" s="81" t="s">
        <v>1036</v>
      </c>
      <c r="F375" s="81" t="s">
        <v>705</v>
      </c>
      <c r="G375" s="125" t="s">
        <v>1046</v>
      </c>
      <c r="H375" s="16"/>
    </row>
    <row r="376" spans="1:8" ht="27.75" x14ac:dyDescent="0.65">
      <c r="A376" s="308" t="s">
        <v>512</v>
      </c>
      <c r="B376" s="129" t="s">
        <v>1134</v>
      </c>
      <c r="C376" s="127">
        <f>IFERROR(VLOOKUP($A376,'งบทดลอง รพ.'!$A$2:$C$500,3,0),0)</f>
        <v>0</v>
      </c>
      <c r="E376" s="81" t="s">
        <v>1036</v>
      </c>
      <c r="F376" s="81" t="s">
        <v>705</v>
      </c>
      <c r="G376" s="125" t="s">
        <v>1046</v>
      </c>
      <c r="H376" s="16"/>
    </row>
    <row r="377" spans="1:8" ht="27.75" x14ac:dyDescent="0.65">
      <c r="A377" s="308" t="s">
        <v>513</v>
      </c>
      <c r="B377" s="129" t="s">
        <v>1135</v>
      </c>
      <c r="C377" s="127">
        <f>IFERROR(VLOOKUP($A377,'งบทดลอง รพ.'!$A$2:$C$500,3,0),0)</f>
        <v>0</v>
      </c>
      <c r="E377" s="81" t="s">
        <v>1036</v>
      </c>
      <c r="F377" s="81" t="s">
        <v>705</v>
      </c>
      <c r="G377" s="125" t="s">
        <v>1046</v>
      </c>
      <c r="H377" s="16"/>
    </row>
    <row r="378" spans="1:8" ht="27.75" x14ac:dyDescent="0.65">
      <c r="A378" s="308" t="s">
        <v>917</v>
      </c>
      <c r="B378" s="129" t="s">
        <v>918</v>
      </c>
      <c r="C378" s="127">
        <f>IFERROR(VLOOKUP($A378,'งบทดลอง รพ.'!$A$2:$C$500,3,0),0)</f>
        <v>0</v>
      </c>
      <c r="E378" s="81" t="s">
        <v>1036</v>
      </c>
      <c r="F378" s="81" t="s">
        <v>705</v>
      </c>
      <c r="G378" s="125" t="s">
        <v>1046</v>
      </c>
      <c r="H378" s="16"/>
    </row>
    <row r="379" spans="1:8" ht="27.75" x14ac:dyDescent="0.65">
      <c r="A379" s="308" t="s">
        <v>514</v>
      </c>
      <c r="B379" s="129" t="s">
        <v>1336</v>
      </c>
      <c r="C379" s="127">
        <f>IFERROR(VLOOKUP($A379,'งบทดลอง รพ.'!$A$2:$C$500,3,0),0)</f>
        <v>0</v>
      </c>
      <c r="E379" s="81" t="s">
        <v>1036</v>
      </c>
      <c r="F379" s="81" t="s">
        <v>705</v>
      </c>
      <c r="G379" s="125" t="s">
        <v>1046</v>
      </c>
      <c r="H379" s="16"/>
    </row>
    <row r="380" spans="1:8" ht="27.75" x14ac:dyDescent="0.65">
      <c r="A380" s="308" t="s">
        <v>515</v>
      </c>
      <c r="B380" s="129" t="s">
        <v>1136</v>
      </c>
      <c r="C380" s="127">
        <f>IFERROR(VLOOKUP($A380,'งบทดลอง รพ.'!$A$2:$C$500,3,0),0)</f>
        <v>0</v>
      </c>
      <c r="E380" s="81" t="s">
        <v>1036</v>
      </c>
      <c r="F380" s="81" t="s">
        <v>705</v>
      </c>
      <c r="G380" s="125" t="s">
        <v>1046</v>
      </c>
      <c r="H380" s="16"/>
    </row>
    <row r="381" spans="1:8" ht="27.75" x14ac:dyDescent="0.65">
      <c r="A381" s="308" t="s">
        <v>516</v>
      </c>
      <c r="B381" s="129" t="s">
        <v>1137</v>
      </c>
      <c r="C381" s="127">
        <f>IFERROR(VLOOKUP($A381,'งบทดลอง รพ.'!$A$2:$C$500,3,0),0)</f>
        <v>0</v>
      </c>
      <c r="E381" s="81" t="s">
        <v>1036</v>
      </c>
      <c r="F381" s="81" t="s">
        <v>705</v>
      </c>
      <c r="G381" s="125" t="s">
        <v>1046</v>
      </c>
      <c r="H381" s="16"/>
    </row>
    <row r="382" spans="1:8" ht="27.75" x14ac:dyDescent="0.65">
      <c r="A382" s="308" t="s">
        <v>517</v>
      </c>
      <c r="B382" s="129" t="s">
        <v>1138</v>
      </c>
      <c r="C382" s="127">
        <f>IFERROR(VLOOKUP($A382,'งบทดลอง รพ.'!$A$2:$C$500,3,0),0)</f>
        <v>0</v>
      </c>
      <c r="E382" s="81" t="s">
        <v>1036</v>
      </c>
      <c r="F382" s="81" t="s">
        <v>705</v>
      </c>
      <c r="G382" s="125" t="s">
        <v>1046</v>
      </c>
      <c r="H382" s="16"/>
    </row>
    <row r="383" spans="1:8" ht="27.75" x14ac:dyDescent="0.65">
      <c r="A383" s="308" t="s">
        <v>518</v>
      </c>
      <c r="B383" s="129" t="s">
        <v>1139</v>
      </c>
      <c r="C383" s="127">
        <f>IFERROR(VLOOKUP($A383,'งบทดลอง รพ.'!$A$2:$C$500,3,0),0)</f>
        <v>0</v>
      </c>
      <c r="E383" s="81" t="s">
        <v>1036</v>
      </c>
      <c r="F383" s="81" t="s">
        <v>705</v>
      </c>
      <c r="G383" s="125" t="s">
        <v>1046</v>
      </c>
      <c r="H383" s="16"/>
    </row>
    <row r="384" spans="1:8" ht="27.75" x14ac:dyDescent="0.65">
      <c r="A384" s="308" t="s">
        <v>519</v>
      </c>
      <c r="B384" s="129" t="s">
        <v>520</v>
      </c>
      <c r="C384" s="127">
        <f>IFERROR(VLOOKUP($A384,'งบทดลอง รพ.'!$A$2:$C$500,3,0),0)</f>
        <v>0</v>
      </c>
      <c r="E384" s="81" t="s">
        <v>1036</v>
      </c>
      <c r="F384" s="81" t="s">
        <v>705</v>
      </c>
      <c r="G384" s="125" t="s">
        <v>1046</v>
      </c>
      <c r="H384" s="16"/>
    </row>
    <row r="385" spans="1:8" ht="27.75" x14ac:dyDescent="0.65">
      <c r="A385" s="308" t="s">
        <v>521</v>
      </c>
      <c r="B385" s="129" t="s">
        <v>522</v>
      </c>
      <c r="C385" s="127">
        <f>IFERROR(VLOOKUP($A385,'งบทดลอง รพ.'!$A$2:$C$500,3,0),0)</f>
        <v>0</v>
      </c>
      <c r="E385" s="81" t="s">
        <v>1036</v>
      </c>
      <c r="F385" s="81" t="s">
        <v>705</v>
      </c>
      <c r="G385" s="125" t="s">
        <v>1046</v>
      </c>
      <c r="H385" s="16"/>
    </row>
    <row r="386" spans="1:8" ht="27.75" x14ac:dyDescent="0.65">
      <c r="A386" s="308" t="s">
        <v>523</v>
      </c>
      <c r="B386" s="129" t="s">
        <v>1140</v>
      </c>
      <c r="C386" s="127">
        <f>IFERROR(VLOOKUP($A386,'งบทดลอง รพ.'!$A$2:$C$500,3,0),0)</f>
        <v>150000</v>
      </c>
      <c r="E386" s="81" t="s">
        <v>1036</v>
      </c>
      <c r="F386" s="81" t="s">
        <v>705</v>
      </c>
      <c r="G386" s="125" t="s">
        <v>1046</v>
      </c>
      <c r="H386" s="16"/>
    </row>
    <row r="387" spans="1:8" ht="27.75" x14ac:dyDescent="0.65">
      <c r="A387" s="308" t="s">
        <v>524</v>
      </c>
      <c r="B387" s="129" t="s">
        <v>1141</v>
      </c>
      <c r="C387" s="127">
        <f>IFERROR(VLOOKUP($A387,'งบทดลอง รพ.'!$A$2:$C$500,3,0),0)</f>
        <v>60000</v>
      </c>
      <c r="E387" s="81" t="s">
        <v>1036</v>
      </c>
      <c r="F387" s="81" t="s">
        <v>705</v>
      </c>
      <c r="G387" s="125" t="s">
        <v>1046</v>
      </c>
      <c r="H387" s="16"/>
    </row>
    <row r="388" spans="1:8" ht="27.75" x14ac:dyDescent="0.65">
      <c r="A388" s="308" t="s">
        <v>1337</v>
      </c>
      <c r="B388" s="129" t="s">
        <v>1328</v>
      </c>
      <c r="C388" s="127">
        <f>IFERROR(VLOOKUP($A388,'งบทดลอง รพ.'!$A$2:$C$500,3,0),0)</f>
        <v>0</v>
      </c>
      <c r="E388" s="81" t="s">
        <v>1034</v>
      </c>
      <c r="F388" s="81" t="s">
        <v>41</v>
      </c>
      <c r="G388" s="125" t="s">
        <v>1046</v>
      </c>
      <c r="H388" s="16"/>
    </row>
    <row r="389" spans="1:8" ht="27.75" x14ac:dyDescent="0.65">
      <c r="A389" s="308" t="s">
        <v>525</v>
      </c>
      <c r="B389" s="129" t="s">
        <v>526</v>
      </c>
      <c r="C389" s="127">
        <f>IFERROR(VLOOKUP($A389,'งบทดลอง รพ.'!$A$2:$C$500,3,0),0)</f>
        <v>0</v>
      </c>
      <c r="E389" s="81" t="s">
        <v>1034</v>
      </c>
      <c r="F389" s="81" t="s">
        <v>41</v>
      </c>
      <c r="G389" s="125" t="s">
        <v>1046</v>
      </c>
      <c r="H389" s="16"/>
    </row>
    <row r="390" spans="1:8" ht="27.75" x14ac:dyDescent="0.65">
      <c r="A390" s="308" t="s">
        <v>527</v>
      </c>
      <c r="B390" s="129" t="s">
        <v>528</v>
      </c>
      <c r="C390" s="127">
        <f>IFERROR(VLOOKUP($A390,'งบทดลอง รพ.'!$A$2:$C$500,3,0),0)</f>
        <v>0</v>
      </c>
      <c r="E390" s="81" t="s">
        <v>1034</v>
      </c>
      <c r="F390" s="81" t="s">
        <v>41</v>
      </c>
      <c r="G390" s="125" t="s">
        <v>1046</v>
      </c>
      <c r="H390" s="16"/>
    </row>
    <row r="391" spans="1:8" ht="27.75" x14ac:dyDescent="0.65">
      <c r="A391" s="308" t="s">
        <v>529</v>
      </c>
      <c r="B391" s="129" t="s">
        <v>530</v>
      </c>
      <c r="C391" s="127">
        <f>IFERROR(VLOOKUP($A391,'งบทดลอง รพ.'!$A$2:$C$500,3,0),0)</f>
        <v>0</v>
      </c>
      <c r="E391" s="81" t="s">
        <v>1034</v>
      </c>
      <c r="F391" s="81" t="s">
        <v>41</v>
      </c>
      <c r="G391" s="125" t="s">
        <v>1046</v>
      </c>
      <c r="H391" s="16"/>
    </row>
    <row r="392" spans="1:8" ht="27.75" x14ac:dyDescent="0.65">
      <c r="A392" s="308" t="s">
        <v>531</v>
      </c>
      <c r="B392" s="129" t="s">
        <v>532</v>
      </c>
      <c r="C392" s="127">
        <f>IFERROR(VLOOKUP($A392,'งบทดลอง รพ.'!$A$2:$C$500,3,0),0)</f>
        <v>0</v>
      </c>
      <c r="E392" s="81" t="s">
        <v>1034</v>
      </c>
      <c r="F392" s="81" t="s">
        <v>41</v>
      </c>
      <c r="G392" s="125" t="s">
        <v>1046</v>
      </c>
      <c r="H392" s="16"/>
    </row>
    <row r="393" spans="1:8" ht="27.75" x14ac:dyDescent="0.65">
      <c r="A393" s="308" t="s">
        <v>533</v>
      </c>
      <c r="B393" s="129" t="s">
        <v>534</v>
      </c>
      <c r="C393" s="127">
        <f>IFERROR(VLOOKUP($A393,'งบทดลอง รพ.'!$A$2:$C$500,3,0),0)</f>
        <v>0</v>
      </c>
      <c r="E393" s="81" t="s">
        <v>1034</v>
      </c>
      <c r="F393" s="81" t="s">
        <v>41</v>
      </c>
      <c r="G393" s="125" t="s">
        <v>1046</v>
      </c>
      <c r="H393" s="16"/>
    </row>
    <row r="394" spans="1:8" ht="27.75" x14ac:dyDescent="0.65">
      <c r="A394" s="308" t="s">
        <v>535</v>
      </c>
      <c r="B394" s="129" t="s">
        <v>536</v>
      </c>
      <c r="C394" s="127">
        <f>IFERROR(VLOOKUP($A394,'งบทดลอง รพ.'!$A$2:$C$500,3,0),0)</f>
        <v>0</v>
      </c>
      <c r="E394" s="81" t="s">
        <v>1034</v>
      </c>
      <c r="F394" s="81" t="s">
        <v>41</v>
      </c>
      <c r="G394" s="125" t="s">
        <v>1046</v>
      </c>
      <c r="H394" s="16"/>
    </row>
    <row r="395" spans="1:8" ht="27.75" x14ac:dyDescent="0.65">
      <c r="A395" s="308" t="s">
        <v>537</v>
      </c>
      <c r="B395" s="129" t="s">
        <v>538</v>
      </c>
      <c r="C395" s="127">
        <f>IFERROR(VLOOKUP($A395,'งบทดลอง รพ.'!$A$2:$C$500,3,0),0)</f>
        <v>0</v>
      </c>
      <c r="E395" s="81" t="s">
        <v>1034</v>
      </c>
      <c r="F395" s="81" t="s">
        <v>41</v>
      </c>
      <c r="G395" s="125" t="s">
        <v>1046</v>
      </c>
      <c r="H395" s="16"/>
    </row>
    <row r="396" spans="1:8" ht="27.75" x14ac:dyDescent="0.65">
      <c r="A396" s="308" t="s">
        <v>539</v>
      </c>
      <c r="B396" s="129" t="s">
        <v>540</v>
      </c>
      <c r="C396" s="127">
        <f>IFERROR(VLOOKUP($A396,'งบทดลอง รพ.'!$A$2:$C$500,3,0),0)</f>
        <v>0</v>
      </c>
      <c r="E396" s="81" t="s">
        <v>1034</v>
      </c>
      <c r="F396" s="81" t="s">
        <v>41</v>
      </c>
      <c r="G396" s="125" t="s">
        <v>1046</v>
      </c>
      <c r="H396" s="16"/>
    </row>
    <row r="397" spans="1:8" ht="27.75" x14ac:dyDescent="0.65">
      <c r="A397" s="308" t="s">
        <v>541</v>
      </c>
      <c r="B397" s="129" t="s">
        <v>542</v>
      </c>
      <c r="C397" s="127">
        <f>IFERROR(VLOOKUP($A397,'งบทดลอง รพ.'!$A$2:$C$500,3,0),0)</f>
        <v>0</v>
      </c>
      <c r="E397" s="81" t="s">
        <v>1034</v>
      </c>
      <c r="F397" s="81" t="s">
        <v>41</v>
      </c>
      <c r="G397" s="125" t="s">
        <v>1046</v>
      </c>
      <c r="H397" s="16"/>
    </row>
    <row r="398" spans="1:8" ht="27.75" x14ac:dyDescent="0.65">
      <c r="A398" s="308" t="s">
        <v>543</v>
      </c>
      <c r="B398" s="129" t="s">
        <v>544</v>
      </c>
      <c r="C398" s="127">
        <f>IFERROR(VLOOKUP($A398,'งบทดลอง รพ.'!$A$2:$C$500,3,0),0)</f>
        <v>0</v>
      </c>
      <c r="E398" s="81" t="s">
        <v>1034</v>
      </c>
      <c r="F398" s="81" t="s">
        <v>41</v>
      </c>
      <c r="G398" s="125" t="s">
        <v>1046</v>
      </c>
      <c r="H398" s="16"/>
    </row>
    <row r="399" spans="1:8" ht="27.75" x14ac:dyDescent="0.65">
      <c r="A399" s="308" t="s">
        <v>545</v>
      </c>
      <c r="B399" s="129" t="s">
        <v>546</v>
      </c>
      <c r="C399" s="127">
        <f>IFERROR(VLOOKUP($A399,'งบทดลอง รพ.'!$A$2:$C$500,3,0),0)</f>
        <v>0</v>
      </c>
      <c r="E399" s="81" t="s">
        <v>1034</v>
      </c>
      <c r="F399" s="81" t="s">
        <v>41</v>
      </c>
      <c r="G399" s="125" t="s">
        <v>1046</v>
      </c>
      <c r="H399" s="16"/>
    </row>
    <row r="400" spans="1:8" ht="27.75" x14ac:dyDescent="0.65">
      <c r="A400" s="308" t="s">
        <v>547</v>
      </c>
      <c r="B400" s="129" t="s">
        <v>548</v>
      </c>
      <c r="C400" s="127">
        <f>IFERROR(VLOOKUP($A400,'งบทดลอง รพ.'!$A$2:$C$500,3,0),0)</f>
        <v>0</v>
      </c>
      <c r="E400" s="81" t="s">
        <v>1034</v>
      </c>
      <c r="F400" s="81" t="s">
        <v>41</v>
      </c>
      <c r="G400" s="125" t="s">
        <v>1046</v>
      </c>
      <c r="H400" s="16"/>
    </row>
    <row r="401" spans="1:8" ht="27.75" x14ac:dyDescent="0.65">
      <c r="A401" s="308" t="s">
        <v>549</v>
      </c>
      <c r="B401" s="129" t="s">
        <v>550</v>
      </c>
      <c r="C401" s="127">
        <f>IFERROR(VLOOKUP($A401,'งบทดลอง รพ.'!$A$2:$C$500,3,0),0)</f>
        <v>0</v>
      </c>
      <c r="E401" s="81" t="s">
        <v>1034</v>
      </c>
      <c r="F401" s="81" t="s">
        <v>41</v>
      </c>
      <c r="G401" s="125" t="s">
        <v>1046</v>
      </c>
      <c r="H401" s="16"/>
    </row>
    <row r="402" spans="1:8" ht="27.75" x14ac:dyDescent="0.65">
      <c r="A402" s="308" t="s">
        <v>551</v>
      </c>
      <c r="B402" s="129" t="s">
        <v>552</v>
      </c>
      <c r="C402" s="127">
        <f>IFERROR(VLOOKUP($A402,'งบทดลอง รพ.'!$A$2:$C$500,3,0),0)</f>
        <v>0</v>
      </c>
      <c r="E402" s="81" t="s">
        <v>1034</v>
      </c>
      <c r="F402" s="81" t="s">
        <v>41</v>
      </c>
      <c r="G402" s="125" t="s">
        <v>1046</v>
      </c>
      <c r="H402" s="16"/>
    </row>
    <row r="403" spans="1:8" ht="27.75" x14ac:dyDescent="0.65">
      <c r="A403" s="308" t="s">
        <v>553</v>
      </c>
      <c r="B403" s="129" t="s">
        <v>554</v>
      </c>
      <c r="C403" s="127">
        <f>IFERROR(VLOOKUP($A403,'งบทดลอง รพ.'!$A$2:$C$500,3,0),0)</f>
        <v>0</v>
      </c>
      <c r="E403" s="81" t="s">
        <v>1034</v>
      </c>
      <c r="F403" s="81" t="s">
        <v>41</v>
      </c>
      <c r="G403" s="125" t="s">
        <v>1046</v>
      </c>
      <c r="H403" s="16"/>
    </row>
    <row r="404" spans="1:8" ht="27.75" x14ac:dyDescent="0.65">
      <c r="A404" s="308" t="s">
        <v>555</v>
      </c>
      <c r="B404" s="129" t="s">
        <v>556</v>
      </c>
      <c r="C404" s="127">
        <f>IFERROR(VLOOKUP($A404,'งบทดลอง รพ.'!$A$2:$C$500,3,0),0)</f>
        <v>0</v>
      </c>
      <c r="E404" s="81" t="s">
        <v>1034</v>
      </c>
      <c r="F404" s="81" t="s">
        <v>41</v>
      </c>
      <c r="G404" s="125" t="s">
        <v>1046</v>
      </c>
      <c r="H404" s="16"/>
    </row>
    <row r="405" spans="1:8" ht="27.75" x14ac:dyDescent="0.65">
      <c r="A405" s="308" t="s">
        <v>557</v>
      </c>
      <c r="B405" s="129" t="s">
        <v>558</v>
      </c>
      <c r="C405" s="127">
        <f>IFERROR(VLOOKUP($A405,'งบทดลอง รพ.'!$A$2:$C$500,3,0),0)</f>
        <v>0</v>
      </c>
      <c r="E405" s="81" t="s">
        <v>1034</v>
      </c>
      <c r="F405" s="81" t="s">
        <v>41</v>
      </c>
      <c r="G405" s="125" t="s">
        <v>1046</v>
      </c>
      <c r="H405" s="16"/>
    </row>
    <row r="406" spans="1:8" ht="27.75" x14ac:dyDescent="0.65">
      <c r="A406" s="308" t="s">
        <v>559</v>
      </c>
      <c r="B406" s="129" t="s">
        <v>560</v>
      </c>
      <c r="C406" s="127">
        <f>IFERROR(VLOOKUP($A406,'งบทดลอง รพ.'!$A$2:$C$500,3,0),0)</f>
        <v>0</v>
      </c>
      <c r="E406" s="81" t="s">
        <v>1034</v>
      </c>
      <c r="F406" s="81" t="s">
        <v>41</v>
      </c>
      <c r="G406" s="125" t="s">
        <v>1046</v>
      </c>
      <c r="H406" s="16"/>
    </row>
    <row r="407" spans="1:8" ht="27.75" x14ac:dyDescent="0.65">
      <c r="A407" s="308" t="s">
        <v>561</v>
      </c>
      <c r="B407" s="129" t="s">
        <v>562</v>
      </c>
      <c r="C407" s="127">
        <f>IFERROR(VLOOKUP($A407,'งบทดลอง รพ.'!$A$2:$C$500,3,0),0)</f>
        <v>0</v>
      </c>
      <c r="E407" s="81" t="s">
        <v>1034</v>
      </c>
      <c r="F407" s="81" t="s">
        <v>41</v>
      </c>
      <c r="G407" s="125" t="s">
        <v>1046</v>
      </c>
      <c r="H407" s="16"/>
    </row>
    <row r="408" spans="1:8" ht="27.75" x14ac:dyDescent="0.65">
      <c r="A408" s="308" t="s">
        <v>563</v>
      </c>
      <c r="B408" s="129" t="s">
        <v>564</v>
      </c>
      <c r="C408" s="127">
        <f>IFERROR(VLOOKUP($A408,'งบทดลอง รพ.'!$A$2:$C$500,3,0),0)</f>
        <v>0</v>
      </c>
      <c r="E408" s="81" t="s">
        <v>1034</v>
      </c>
      <c r="F408" s="81" t="s">
        <v>41</v>
      </c>
      <c r="G408" s="125" t="s">
        <v>1046</v>
      </c>
      <c r="H408" s="16"/>
    </row>
    <row r="409" spans="1:8" ht="27.75" x14ac:dyDescent="0.65">
      <c r="A409" s="308" t="s">
        <v>919</v>
      </c>
      <c r="B409" s="129" t="s">
        <v>920</v>
      </c>
      <c r="C409" s="127">
        <f>IFERROR(VLOOKUP($A409,'งบทดลอง รพ.'!$A$2:$C$500,3,0),0)</f>
        <v>0</v>
      </c>
      <c r="E409" s="81" t="s">
        <v>1034</v>
      </c>
      <c r="F409" s="81" t="s">
        <v>1380</v>
      </c>
      <c r="G409" s="125" t="s">
        <v>1046</v>
      </c>
      <c r="H409" s="16"/>
    </row>
    <row r="410" spans="1:8" ht="27.75" x14ac:dyDescent="0.65">
      <c r="A410" s="308" t="s">
        <v>921</v>
      </c>
      <c r="B410" s="129" t="s">
        <v>922</v>
      </c>
      <c r="C410" s="127">
        <f>IFERROR(VLOOKUP($A410,'งบทดลอง รพ.'!$A$2:$C$500,3,0),0)</f>
        <v>0</v>
      </c>
      <c r="E410" s="81" t="s">
        <v>1034</v>
      </c>
      <c r="F410" s="81" t="s">
        <v>1380</v>
      </c>
      <c r="G410" s="125" t="s">
        <v>1046</v>
      </c>
      <c r="H410" s="16"/>
    </row>
    <row r="411" spans="1:8" ht="27.75" x14ac:dyDescent="0.65">
      <c r="A411" s="308" t="s">
        <v>923</v>
      </c>
      <c r="B411" s="129" t="s">
        <v>924</v>
      </c>
      <c r="C411" s="127">
        <f>IFERROR(VLOOKUP($A411,'งบทดลอง รพ.'!$A$2:$C$500,3,0),0)</f>
        <v>0</v>
      </c>
      <c r="E411" s="81" t="s">
        <v>1034</v>
      </c>
      <c r="F411" s="81" t="s">
        <v>1380</v>
      </c>
      <c r="G411" s="125" t="s">
        <v>1046</v>
      </c>
      <c r="H411" s="16"/>
    </row>
    <row r="412" spans="1:8" ht="27.75" x14ac:dyDescent="0.65">
      <c r="A412" s="308" t="s">
        <v>565</v>
      </c>
      <c r="B412" s="129" t="s">
        <v>1142</v>
      </c>
      <c r="C412" s="127">
        <f>IFERROR(VLOOKUP($A412,'งบทดลอง รพ.'!$A$2:$C$500,3,0),0)</f>
        <v>0</v>
      </c>
      <c r="E412" s="81" t="s">
        <v>1034</v>
      </c>
      <c r="F412" s="81" t="s">
        <v>1380</v>
      </c>
      <c r="G412" s="125" t="s">
        <v>1046</v>
      </c>
      <c r="H412" s="16"/>
    </row>
    <row r="413" spans="1:8" ht="27.75" x14ac:dyDescent="0.65">
      <c r="A413" s="308" t="s">
        <v>925</v>
      </c>
      <c r="B413" s="129" t="s">
        <v>926</v>
      </c>
      <c r="C413" s="127">
        <f>IFERROR(VLOOKUP($A413,'งบทดลอง รพ.'!$A$2:$C$500,3,0),0)</f>
        <v>0</v>
      </c>
      <c r="E413" s="81" t="s">
        <v>1034</v>
      </c>
      <c r="F413" s="81" t="s">
        <v>1380</v>
      </c>
      <c r="G413" s="125" t="s">
        <v>1046</v>
      </c>
      <c r="H413" s="16"/>
    </row>
    <row r="414" spans="1:8" ht="27.75" x14ac:dyDescent="0.65">
      <c r="A414" s="308" t="s">
        <v>927</v>
      </c>
      <c r="B414" s="129" t="s">
        <v>928</v>
      </c>
      <c r="C414" s="127">
        <f>IFERROR(VLOOKUP($A414,'งบทดลอง รพ.'!$A$2:$C$500,3,0),0)</f>
        <v>0</v>
      </c>
      <c r="E414" s="81" t="s">
        <v>1034</v>
      </c>
      <c r="F414" s="81" t="s">
        <v>1380</v>
      </c>
      <c r="G414" s="125" t="s">
        <v>1046</v>
      </c>
      <c r="H414" s="16"/>
    </row>
    <row r="415" spans="1:8" ht="27.75" x14ac:dyDescent="0.65">
      <c r="A415" s="308" t="s">
        <v>566</v>
      </c>
      <c r="B415" s="129" t="s">
        <v>1143</v>
      </c>
      <c r="C415" s="127">
        <f>IFERROR(VLOOKUP($A415,'งบทดลอง รพ.'!$A$2:$C$500,3,0),0)</f>
        <v>0</v>
      </c>
      <c r="E415" s="81" t="s">
        <v>1034</v>
      </c>
      <c r="F415" s="81" t="s">
        <v>1380</v>
      </c>
      <c r="G415" s="125" t="s">
        <v>1046</v>
      </c>
      <c r="H415" s="16"/>
    </row>
    <row r="416" spans="1:8" ht="27.75" x14ac:dyDescent="0.65">
      <c r="A416" s="308" t="s">
        <v>929</v>
      </c>
      <c r="B416" s="129" t="s">
        <v>567</v>
      </c>
      <c r="C416" s="127">
        <f>IFERROR(VLOOKUP($A416,'งบทดลอง รพ.'!$A$2:$C$500,3,0),0)</f>
        <v>0</v>
      </c>
      <c r="E416" s="81" t="s">
        <v>1034</v>
      </c>
      <c r="F416" s="81" t="s">
        <v>41</v>
      </c>
      <c r="G416" s="125" t="s">
        <v>1046</v>
      </c>
      <c r="H416" s="16"/>
    </row>
    <row r="417" spans="1:8" ht="27.75" x14ac:dyDescent="0.65">
      <c r="A417" s="308" t="s">
        <v>568</v>
      </c>
      <c r="B417" s="129" t="s">
        <v>569</v>
      </c>
      <c r="C417" s="127">
        <f>IFERROR(VLOOKUP($A417,'งบทดลอง รพ.'!$A$2:$C$500,3,0),0)</f>
        <v>0</v>
      </c>
      <c r="E417" s="81" t="s">
        <v>1034</v>
      </c>
      <c r="F417" s="81" t="s">
        <v>41</v>
      </c>
      <c r="G417" s="125" t="s">
        <v>1046</v>
      </c>
      <c r="H417" s="16"/>
    </row>
    <row r="418" spans="1:8" ht="27.75" x14ac:dyDescent="0.65">
      <c r="A418" s="308" t="s">
        <v>570</v>
      </c>
      <c r="B418" s="129" t="s">
        <v>571</v>
      </c>
      <c r="C418" s="127">
        <f>IFERROR(VLOOKUP($A418,'งบทดลอง รพ.'!$A$2:$C$500,3,0),0)</f>
        <v>0</v>
      </c>
      <c r="E418" s="81" t="s">
        <v>1034</v>
      </c>
      <c r="F418" s="81" t="s">
        <v>41</v>
      </c>
      <c r="G418" s="125" t="s">
        <v>1046</v>
      </c>
      <c r="H418" s="16"/>
    </row>
    <row r="419" spans="1:8" ht="27.75" x14ac:dyDescent="0.65">
      <c r="A419" s="308" t="s">
        <v>572</v>
      </c>
      <c r="B419" s="129" t="s">
        <v>573</v>
      </c>
      <c r="C419" s="127">
        <f>IFERROR(VLOOKUP($A419,'งบทดลอง รพ.'!$A$2:$C$500,3,0),0)</f>
        <v>0</v>
      </c>
      <c r="E419" s="81" t="s">
        <v>1034</v>
      </c>
      <c r="F419" s="81" t="s">
        <v>41</v>
      </c>
      <c r="G419" s="125" t="s">
        <v>1046</v>
      </c>
      <c r="H419" s="16"/>
    </row>
    <row r="420" spans="1:8" ht="27.75" x14ac:dyDescent="0.65">
      <c r="A420" s="308" t="s">
        <v>574</v>
      </c>
      <c r="B420" s="129" t="s">
        <v>575</v>
      </c>
      <c r="C420" s="127">
        <f>IFERROR(VLOOKUP($A420,'งบทดลอง รพ.'!$A$2:$C$500,3,0),0)</f>
        <v>60000</v>
      </c>
      <c r="E420" s="81" t="s">
        <v>1034</v>
      </c>
      <c r="F420" s="81" t="s">
        <v>41</v>
      </c>
      <c r="G420" s="125" t="s">
        <v>1046</v>
      </c>
      <c r="H420" s="16"/>
    </row>
    <row r="421" spans="1:8" ht="27.75" x14ac:dyDescent="0.65">
      <c r="A421" s="308" t="s">
        <v>576</v>
      </c>
      <c r="B421" s="129" t="s">
        <v>1144</v>
      </c>
      <c r="C421" s="127">
        <f>IFERROR(VLOOKUP($A421,'งบทดลอง รพ.'!$A$2:$C$500,3,0),0)</f>
        <v>0</v>
      </c>
      <c r="E421" s="81" t="s">
        <v>1034</v>
      </c>
      <c r="F421" s="81" t="s">
        <v>41</v>
      </c>
      <c r="G421" s="125" t="s">
        <v>1046</v>
      </c>
      <c r="H421" s="16"/>
    </row>
    <row r="422" spans="1:8" ht="27.75" x14ac:dyDescent="0.65">
      <c r="A422" s="308" t="s">
        <v>577</v>
      </c>
      <c r="B422" s="129" t="s">
        <v>1145</v>
      </c>
      <c r="C422" s="127">
        <f>IFERROR(VLOOKUP($A422,'งบทดลอง รพ.'!$A$2:$C$500,3,0),0)</f>
        <v>0</v>
      </c>
      <c r="E422" s="81" t="s">
        <v>1034</v>
      </c>
      <c r="F422" s="81" t="s">
        <v>41</v>
      </c>
      <c r="G422" s="125" t="s">
        <v>1046</v>
      </c>
      <c r="H422" s="16"/>
    </row>
    <row r="423" spans="1:8" ht="27.75" x14ac:dyDescent="0.65">
      <c r="A423" s="308" t="s">
        <v>578</v>
      </c>
      <c r="B423" s="129" t="s">
        <v>579</v>
      </c>
      <c r="C423" s="127">
        <f>IFERROR(VLOOKUP($A423,'งบทดลอง รพ.'!$A$2:$C$500,3,0),0)</f>
        <v>0</v>
      </c>
      <c r="E423" s="81" t="s">
        <v>1034</v>
      </c>
      <c r="F423" s="81" t="s">
        <v>41</v>
      </c>
      <c r="G423" s="125" t="s">
        <v>1046</v>
      </c>
      <c r="H423" s="16"/>
    </row>
    <row r="424" spans="1:8" ht="27.75" x14ac:dyDescent="0.65">
      <c r="A424" s="308" t="s">
        <v>580</v>
      </c>
      <c r="B424" s="129" t="s">
        <v>581</v>
      </c>
      <c r="C424" s="127">
        <f>IFERROR(VLOOKUP($A424,'งบทดลอง รพ.'!$A$2:$C$500,3,0),0)</f>
        <v>0</v>
      </c>
      <c r="E424" s="81" t="s">
        <v>1034</v>
      </c>
      <c r="F424" s="81" t="s">
        <v>41</v>
      </c>
      <c r="G424" s="125" t="s">
        <v>1046</v>
      </c>
      <c r="H424" s="16"/>
    </row>
    <row r="425" spans="1:8" ht="27.75" x14ac:dyDescent="0.65">
      <c r="A425" s="308" t="s">
        <v>582</v>
      </c>
      <c r="B425" s="129" t="s">
        <v>583</v>
      </c>
      <c r="C425" s="127">
        <f>IFERROR(VLOOKUP($A425,'งบทดลอง รพ.'!$A$2:$C$500,3,0),0)</f>
        <v>0</v>
      </c>
      <c r="E425" s="81" t="s">
        <v>1034</v>
      </c>
      <c r="F425" s="81" t="s">
        <v>41</v>
      </c>
      <c r="G425" s="125" t="s">
        <v>1046</v>
      </c>
      <c r="H425" s="16"/>
    </row>
    <row r="426" spans="1:8" ht="27.75" x14ac:dyDescent="0.65">
      <c r="A426" s="308" t="s">
        <v>584</v>
      </c>
      <c r="B426" s="129" t="s">
        <v>585</v>
      </c>
      <c r="C426" s="127">
        <f>IFERROR(VLOOKUP($A426,'งบทดลอง รพ.'!$A$2:$C$500,3,0),0)</f>
        <v>0</v>
      </c>
      <c r="E426" s="81" t="s">
        <v>1034</v>
      </c>
      <c r="F426" s="81" t="s">
        <v>41</v>
      </c>
      <c r="G426" s="125" t="s">
        <v>1046</v>
      </c>
      <c r="H426" s="16"/>
    </row>
    <row r="427" spans="1:8" ht="27.75" x14ac:dyDescent="0.65">
      <c r="A427" s="308" t="s">
        <v>586</v>
      </c>
      <c r="B427" s="129" t="s">
        <v>587</v>
      </c>
      <c r="C427" s="127">
        <f>IFERROR(VLOOKUP($A427,'งบทดลอง รพ.'!$A$2:$C$500,3,0),0)</f>
        <v>0</v>
      </c>
      <c r="E427" s="81" t="s">
        <v>1034</v>
      </c>
      <c r="F427" s="81" t="s">
        <v>41</v>
      </c>
      <c r="G427" s="125" t="s">
        <v>1046</v>
      </c>
      <c r="H427" s="16"/>
    </row>
    <row r="428" spans="1:8" ht="27.75" x14ac:dyDescent="0.65">
      <c r="A428" s="308" t="s">
        <v>588</v>
      </c>
      <c r="B428" s="129" t="s">
        <v>589</v>
      </c>
      <c r="C428" s="127">
        <f>IFERROR(VLOOKUP($A428,'งบทดลอง รพ.'!$A$2:$C$500,3,0),0)</f>
        <v>0</v>
      </c>
      <c r="E428" s="81" t="s">
        <v>1034</v>
      </c>
      <c r="F428" s="81" t="s">
        <v>41</v>
      </c>
      <c r="G428" s="125" t="s">
        <v>1046</v>
      </c>
      <c r="H428" s="16"/>
    </row>
    <row r="429" spans="1:8" ht="27.75" x14ac:dyDescent="0.65">
      <c r="A429" s="308" t="s">
        <v>590</v>
      </c>
      <c r="B429" s="129" t="s">
        <v>591</v>
      </c>
      <c r="C429" s="127">
        <f>IFERROR(VLOOKUP($A429,'งบทดลอง รพ.'!$A$2:$C$500,3,0),0)</f>
        <v>4500000</v>
      </c>
      <c r="E429" s="81" t="s">
        <v>1034</v>
      </c>
      <c r="F429" s="81" t="s">
        <v>41</v>
      </c>
      <c r="G429" s="125" t="s">
        <v>1046</v>
      </c>
      <c r="H429" s="16"/>
    </row>
    <row r="430" spans="1:8" ht="27.75" x14ac:dyDescent="0.65">
      <c r="A430" s="308" t="s">
        <v>592</v>
      </c>
      <c r="B430" s="129" t="s">
        <v>593</v>
      </c>
      <c r="C430" s="127">
        <f>IFERROR(VLOOKUP($A430,'งบทดลอง รพ.'!$A$2:$C$500,3,0),0)</f>
        <v>0</v>
      </c>
      <c r="E430" s="81" t="s">
        <v>1034</v>
      </c>
      <c r="F430" s="81" t="s">
        <v>41</v>
      </c>
      <c r="G430" s="125" t="s">
        <v>1046</v>
      </c>
      <c r="H430" s="16"/>
    </row>
    <row r="431" spans="1:8" ht="14.25" x14ac:dyDescent="0.2">
      <c r="C431" s="131">
        <f>SUM(C3:C430)</f>
        <v>206995860.91000003</v>
      </c>
    </row>
    <row r="432" spans="1:8" ht="14.25" x14ac:dyDescent="0.2">
      <c r="C432"/>
    </row>
    <row r="433" spans="3:3" ht="14.25" x14ac:dyDescent="0.2">
      <c r="C433"/>
    </row>
    <row r="437" spans="3:3" x14ac:dyDescent="0.25">
      <c r="C437" s="325"/>
    </row>
  </sheetData>
  <autoFilter ref="A2:G432" xr:uid="{00000000-0009-0000-0000-000007000000}"/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&amp;LWorksheet 1&amp;R&amp;P</oddFooter>
  </headerFooter>
  <ignoredErrors>
    <ignoredError sqref="A2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D429"/>
  <sheetViews>
    <sheetView zoomScale="90" zoomScaleNormal="90" workbookViewId="0">
      <selection activeCell="B15" sqref="B15"/>
    </sheetView>
  </sheetViews>
  <sheetFormatPr defaultColWidth="8.75" defaultRowHeight="24" x14ac:dyDescent="0.55000000000000004"/>
  <cols>
    <col min="1" max="1" width="16.25" style="324" customWidth="1"/>
    <col min="2" max="2" width="65" style="22" customWidth="1"/>
    <col min="3" max="3" width="13.75" style="323" bestFit="1" customWidth="1"/>
    <col min="4" max="4" width="14" style="323" bestFit="1" customWidth="1"/>
    <col min="5" max="5" width="42.75" style="22" customWidth="1"/>
    <col min="6" max="16384" width="8.75" style="22"/>
  </cols>
  <sheetData>
    <row r="1" spans="1:4" x14ac:dyDescent="0.55000000000000004">
      <c r="A1" s="330" t="s">
        <v>1384</v>
      </c>
      <c r="B1" s="331" t="s">
        <v>1385</v>
      </c>
      <c r="C1" s="332" t="s">
        <v>1386</v>
      </c>
    </row>
    <row r="2" spans="1:4" x14ac:dyDescent="0.55000000000000004">
      <c r="A2" s="324" t="s">
        <v>140</v>
      </c>
      <c r="B2" s="22" t="s">
        <v>141</v>
      </c>
      <c r="C2" s="391"/>
      <c r="D2" s="22"/>
    </row>
    <row r="3" spans="1:4" x14ac:dyDescent="0.55000000000000004">
      <c r="A3" s="324" t="s">
        <v>142</v>
      </c>
      <c r="B3" s="22" t="s">
        <v>143</v>
      </c>
      <c r="C3" s="391"/>
      <c r="D3" s="22"/>
    </row>
    <row r="4" spans="1:4" x14ac:dyDescent="0.55000000000000004">
      <c r="A4" s="324" t="s">
        <v>144</v>
      </c>
      <c r="B4" s="22" t="s">
        <v>145</v>
      </c>
      <c r="C4" s="391"/>
      <c r="D4" s="22"/>
    </row>
    <row r="5" spans="1:4" x14ac:dyDescent="0.55000000000000004">
      <c r="A5" s="324" t="s">
        <v>146</v>
      </c>
      <c r="B5" s="22" t="s">
        <v>147</v>
      </c>
      <c r="C5" s="391"/>
      <c r="D5" s="22"/>
    </row>
    <row r="6" spans="1:4" x14ac:dyDescent="0.55000000000000004">
      <c r="A6" s="324" t="s">
        <v>148</v>
      </c>
      <c r="B6" s="22" t="s">
        <v>1047</v>
      </c>
      <c r="C6" s="391"/>
      <c r="D6" s="22"/>
    </row>
    <row r="7" spans="1:4" x14ac:dyDescent="0.55000000000000004">
      <c r="A7" s="324" t="s">
        <v>149</v>
      </c>
      <c r="B7" s="22" t="s">
        <v>150</v>
      </c>
      <c r="C7" s="391"/>
      <c r="D7" s="22"/>
    </row>
    <row r="8" spans="1:4" x14ac:dyDescent="0.55000000000000004">
      <c r="A8" s="324" t="s">
        <v>151</v>
      </c>
      <c r="B8" s="22" t="s">
        <v>172</v>
      </c>
      <c r="C8" s="391"/>
      <c r="D8" s="22"/>
    </row>
    <row r="9" spans="1:4" x14ac:dyDescent="0.55000000000000004">
      <c r="A9" s="324" t="s">
        <v>152</v>
      </c>
      <c r="B9" s="22" t="s">
        <v>174</v>
      </c>
      <c r="C9" s="391"/>
      <c r="D9" s="22"/>
    </row>
    <row r="10" spans="1:4" x14ac:dyDescent="0.55000000000000004">
      <c r="A10" s="324" t="s">
        <v>153</v>
      </c>
      <c r="B10" s="22" t="s">
        <v>154</v>
      </c>
      <c r="C10" s="391"/>
      <c r="D10" s="22"/>
    </row>
    <row r="11" spans="1:4" x14ac:dyDescent="0.55000000000000004">
      <c r="A11" s="324" t="s">
        <v>155</v>
      </c>
      <c r="B11" s="22" t="s">
        <v>156</v>
      </c>
      <c r="C11" s="391"/>
      <c r="D11" s="22"/>
    </row>
    <row r="12" spans="1:4" x14ac:dyDescent="0.55000000000000004">
      <c r="A12" s="324" t="s">
        <v>113</v>
      </c>
      <c r="B12" s="22" t="s">
        <v>114</v>
      </c>
      <c r="C12" s="391"/>
      <c r="D12" s="22"/>
    </row>
    <row r="13" spans="1:4" x14ac:dyDescent="0.55000000000000004">
      <c r="A13" s="324" t="s">
        <v>115</v>
      </c>
      <c r="B13" s="22" t="s">
        <v>116</v>
      </c>
      <c r="C13" s="391"/>
      <c r="D13" s="22"/>
    </row>
    <row r="14" spans="1:4" x14ac:dyDescent="0.55000000000000004">
      <c r="A14" s="324" t="s">
        <v>797</v>
      </c>
      <c r="B14" s="22" t="s">
        <v>118</v>
      </c>
      <c r="C14" s="391"/>
      <c r="D14" s="22"/>
    </row>
    <row r="15" spans="1:4" x14ac:dyDescent="0.55000000000000004">
      <c r="A15" s="324" t="s">
        <v>798</v>
      </c>
      <c r="B15" s="22" t="s">
        <v>119</v>
      </c>
      <c r="C15" s="391"/>
      <c r="D15" s="22"/>
    </row>
    <row r="16" spans="1:4" x14ac:dyDescent="0.55000000000000004">
      <c r="A16" s="324" t="s">
        <v>120</v>
      </c>
      <c r="B16" s="22" t="s">
        <v>121</v>
      </c>
      <c r="C16" s="391"/>
      <c r="D16" s="22"/>
    </row>
    <row r="17" spans="1:4" x14ac:dyDescent="0.55000000000000004">
      <c r="A17" s="324" t="s">
        <v>122</v>
      </c>
      <c r="B17" s="22" t="s">
        <v>123</v>
      </c>
      <c r="C17" s="391"/>
      <c r="D17" s="22"/>
    </row>
    <row r="18" spans="1:4" x14ac:dyDescent="0.55000000000000004">
      <c r="A18" s="324" t="s">
        <v>799</v>
      </c>
      <c r="B18" s="22" t="s">
        <v>117</v>
      </c>
      <c r="C18" s="391"/>
      <c r="D18" s="22"/>
    </row>
    <row r="19" spans="1:4" x14ac:dyDescent="0.55000000000000004">
      <c r="A19" s="324" t="s">
        <v>800</v>
      </c>
      <c r="B19" s="22" t="s">
        <v>80</v>
      </c>
      <c r="C19" s="391"/>
      <c r="D19" s="22"/>
    </row>
    <row r="20" spans="1:4" x14ac:dyDescent="0.55000000000000004">
      <c r="A20" s="324" t="s">
        <v>801</v>
      </c>
      <c r="B20" s="22" t="s">
        <v>802</v>
      </c>
      <c r="C20" s="391">
        <v>208000</v>
      </c>
      <c r="D20" s="22"/>
    </row>
    <row r="21" spans="1:4" x14ac:dyDescent="0.55000000000000004">
      <c r="A21" s="324" t="s">
        <v>803</v>
      </c>
      <c r="B21" s="22" t="s">
        <v>804</v>
      </c>
      <c r="C21" s="391"/>
      <c r="D21" s="22"/>
    </row>
    <row r="22" spans="1:4" x14ac:dyDescent="0.55000000000000004">
      <c r="A22" s="324" t="s">
        <v>72</v>
      </c>
      <c r="B22" s="22" t="s">
        <v>1049</v>
      </c>
      <c r="C22" s="391"/>
      <c r="D22" s="22"/>
    </row>
    <row r="23" spans="1:4" x14ac:dyDescent="0.55000000000000004">
      <c r="A23" s="324" t="s">
        <v>73</v>
      </c>
      <c r="B23" s="22" t="s">
        <v>1050</v>
      </c>
      <c r="C23" s="391">
        <v>41000</v>
      </c>
      <c r="D23" s="22"/>
    </row>
    <row r="24" spans="1:4" x14ac:dyDescent="0.55000000000000004">
      <c r="A24" s="324" t="s">
        <v>124</v>
      </c>
      <c r="B24" s="22" t="s">
        <v>1051</v>
      </c>
      <c r="C24" s="391">
        <v>2420000</v>
      </c>
      <c r="D24" s="22"/>
    </row>
    <row r="25" spans="1:4" x14ac:dyDescent="0.55000000000000004">
      <c r="A25" s="324" t="s">
        <v>125</v>
      </c>
      <c r="B25" s="22" t="s">
        <v>1052</v>
      </c>
      <c r="C25" s="391">
        <v>552000</v>
      </c>
      <c r="D25" s="22"/>
    </row>
    <row r="26" spans="1:4" x14ac:dyDescent="0.55000000000000004">
      <c r="A26" s="324" t="s">
        <v>1329</v>
      </c>
      <c r="B26" s="22" t="s">
        <v>1280</v>
      </c>
      <c r="C26" s="391"/>
      <c r="D26" s="22"/>
    </row>
    <row r="27" spans="1:4" x14ac:dyDescent="0.55000000000000004">
      <c r="A27" s="324" t="s">
        <v>1330</v>
      </c>
      <c r="B27" s="22" t="s">
        <v>1281</v>
      </c>
      <c r="C27" s="391"/>
      <c r="D27" s="22"/>
    </row>
    <row r="28" spans="1:4" x14ac:dyDescent="0.55000000000000004">
      <c r="A28" s="324" t="s">
        <v>1331</v>
      </c>
      <c r="B28" s="22" t="s">
        <v>1282</v>
      </c>
      <c r="C28" s="391"/>
      <c r="D28" s="22"/>
    </row>
    <row r="29" spans="1:4" x14ac:dyDescent="0.55000000000000004">
      <c r="A29" s="324" t="s">
        <v>1332</v>
      </c>
      <c r="B29" s="22" t="s">
        <v>1283</v>
      </c>
      <c r="C29" s="391"/>
      <c r="D29" s="22"/>
    </row>
    <row r="30" spans="1:4" x14ac:dyDescent="0.55000000000000004">
      <c r="A30" s="324" t="s">
        <v>81</v>
      </c>
      <c r="B30" s="22" t="s">
        <v>1053</v>
      </c>
      <c r="C30" s="391">
        <v>2200000</v>
      </c>
      <c r="D30" s="22"/>
    </row>
    <row r="31" spans="1:4" x14ac:dyDescent="0.55000000000000004">
      <c r="A31" s="324" t="s">
        <v>82</v>
      </c>
      <c r="B31" s="22" t="s">
        <v>1054</v>
      </c>
      <c r="C31" s="391">
        <v>760000</v>
      </c>
      <c r="D31" s="22"/>
    </row>
    <row r="32" spans="1:4" x14ac:dyDescent="0.55000000000000004">
      <c r="A32" s="324" t="s">
        <v>83</v>
      </c>
      <c r="B32" s="22" t="s">
        <v>84</v>
      </c>
      <c r="C32" s="391">
        <v>-100000</v>
      </c>
      <c r="D32" s="22"/>
    </row>
    <row r="33" spans="1:4" x14ac:dyDescent="0.55000000000000004">
      <c r="A33" s="324" t="s">
        <v>85</v>
      </c>
      <c r="B33" s="22" t="s">
        <v>86</v>
      </c>
      <c r="C33" s="391">
        <v>36000</v>
      </c>
      <c r="D33" s="22"/>
    </row>
    <row r="34" spans="1:4" x14ac:dyDescent="0.55000000000000004">
      <c r="A34" s="324" t="s">
        <v>126</v>
      </c>
      <c r="B34" s="22" t="s">
        <v>1055</v>
      </c>
      <c r="C34" s="391">
        <v>180000</v>
      </c>
      <c r="D34" s="22"/>
    </row>
    <row r="35" spans="1:4" x14ac:dyDescent="0.55000000000000004">
      <c r="A35" s="324" t="s">
        <v>127</v>
      </c>
      <c r="B35" s="22" t="s">
        <v>1056</v>
      </c>
      <c r="C35" s="391">
        <v>360000</v>
      </c>
      <c r="D35" s="22"/>
    </row>
    <row r="36" spans="1:4" x14ac:dyDescent="0.55000000000000004">
      <c r="A36" s="324" t="s">
        <v>74</v>
      </c>
      <c r="B36" s="22" t="s">
        <v>1057</v>
      </c>
      <c r="C36" s="391">
        <v>400000</v>
      </c>
      <c r="D36" s="22"/>
    </row>
    <row r="37" spans="1:4" x14ac:dyDescent="0.55000000000000004">
      <c r="A37" s="324" t="s">
        <v>75</v>
      </c>
      <c r="B37" s="22" t="s">
        <v>1286</v>
      </c>
      <c r="C37" s="391">
        <v>120000</v>
      </c>
      <c r="D37" s="22"/>
    </row>
    <row r="38" spans="1:4" x14ac:dyDescent="0.55000000000000004">
      <c r="A38" s="324" t="s">
        <v>76</v>
      </c>
      <c r="B38" s="22" t="s">
        <v>77</v>
      </c>
      <c r="C38" s="391">
        <v>-28000</v>
      </c>
      <c r="D38" s="22"/>
    </row>
    <row r="39" spans="1:4" x14ac:dyDescent="0.55000000000000004">
      <c r="A39" s="324" t="s">
        <v>78</v>
      </c>
      <c r="B39" s="22" t="s">
        <v>79</v>
      </c>
      <c r="C39" s="391">
        <v>13500</v>
      </c>
      <c r="D39" s="22"/>
    </row>
    <row r="40" spans="1:4" x14ac:dyDescent="0.55000000000000004">
      <c r="A40" s="324" t="s">
        <v>805</v>
      </c>
      <c r="B40" s="22" t="s">
        <v>1284</v>
      </c>
      <c r="C40" s="391"/>
      <c r="D40" s="22"/>
    </row>
    <row r="41" spans="1:4" x14ac:dyDescent="0.55000000000000004">
      <c r="A41" s="324" t="s">
        <v>806</v>
      </c>
      <c r="B41" s="22" t="s">
        <v>1285</v>
      </c>
      <c r="C41" s="391"/>
      <c r="D41" s="22"/>
    </row>
    <row r="42" spans="1:4" x14ac:dyDescent="0.55000000000000004">
      <c r="A42" s="324" t="s">
        <v>807</v>
      </c>
      <c r="B42" s="22" t="s">
        <v>1287</v>
      </c>
      <c r="C42" s="391"/>
      <c r="D42" s="22"/>
    </row>
    <row r="43" spans="1:4" x14ac:dyDescent="0.55000000000000004">
      <c r="A43" s="324" t="s">
        <v>808</v>
      </c>
      <c r="B43" s="22" t="s">
        <v>1288</v>
      </c>
      <c r="C43" s="391"/>
      <c r="D43" s="22"/>
    </row>
    <row r="44" spans="1:4" x14ac:dyDescent="0.55000000000000004">
      <c r="A44" s="324" t="s">
        <v>45</v>
      </c>
      <c r="B44" s="22" t="s">
        <v>1058</v>
      </c>
      <c r="C44" s="391">
        <v>35000000</v>
      </c>
      <c r="D44" s="22"/>
    </row>
    <row r="45" spans="1:4" x14ac:dyDescent="0.55000000000000004">
      <c r="A45" s="324" t="s">
        <v>46</v>
      </c>
      <c r="B45" s="22" t="s">
        <v>1059</v>
      </c>
      <c r="C45" s="391">
        <v>13000000</v>
      </c>
      <c r="D45" s="22"/>
    </row>
    <row r="46" spans="1:4" x14ac:dyDescent="0.55000000000000004">
      <c r="A46" s="324" t="s">
        <v>47</v>
      </c>
      <c r="B46" s="22" t="s">
        <v>1060</v>
      </c>
      <c r="C46" s="391">
        <v>1600000</v>
      </c>
      <c r="D46" s="22"/>
    </row>
    <row r="47" spans="1:4" x14ac:dyDescent="0.55000000000000004">
      <c r="A47" s="324" t="s">
        <v>48</v>
      </c>
      <c r="B47" s="22" t="s">
        <v>1061</v>
      </c>
      <c r="C47" s="391"/>
      <c r="D47" s="22"/>
    </row>
    <row r="48" spans="1:4" x14ac:dyDescent="0.55000000000000004">
      <c r="A48" s="324" t="s">
        <v>49</v>
      </c>
      <c r="B48" s="22" t="s">
        <v>1062</v>
      </c>
      <c r="C48" s="391">
        <v>29000</v>
      </c>
      <c r="D48" s="22"/>
    </row>
    <row r="49" spans="1:4" x14ac:dyDescent="0.55000000000000004">
      <c r="A49" s="324" t="s">
        <v>210</v>
      </c>
      <c r="B49" s="22" t="s">
        <v>211</v>
      </c>
      <c r="C49" s="391">
        <v>3742744.84</v>
      </c>
      <c r="D49" s="22"/>
    </row>
    <row r="50" spans="1:4" x14ac:dyDescent="0.55000000000000004">
      <c r="A50" s="324" t="s">
        <v>50</v>
      </c>
      <c r="B50" s="22" t="s">
        <v>1063</v>
      </c>
      <c r="C50" s="391">
        <v>3000000</v>
      </c>
      <c r="D50" s="22"/>
    </row>
    <row r="51" spans="1:4" x14ac:dyDescent="0.55000000000000004">
      <c r="A51" s="324" t="s">
        <v>51</v>
      </c>
      <c r="B51" s="22" t="s">
        <v>1064</v>
      </c>
      <c r="C51" s="391">
        <v>1500000</v>
      </c>
      <c r="D51" s="22"/>
    </row>
    <row r="52" spans="1:4" x14ac:dyDescent="0.55000000000000004">
      <c r="A52" s="324" t="s">
        <v>52</v>
      </c>
      <c r="B52" s="22" t="s">
        <v>1065</v>
      </c>
      <c r="C52" s="391">
        <v>11294447.869999999</v>
      </c>
      <c r="D52" s="22"/>
    </row>
    <row r="53" spans="1:4" x14ac:dyDescent="0.55000000000000004">
      <c r="A53" s="324" t="s">
        <v>53</v>
      </c>
      <c r="B53" s="22" t="s">
        <v>54</v>
      </c>
      <c r="C53" s="391">
        <v>798000</v>
      </c>
      <c r="D53" s="22"/>
    </row>
    <row r="54" spans="1:4" x14ac:dyDescent="0.55000000000000004">
      <c r="A54" s="324" t="s">
        <v>55</v>
      </c>
      <c r="B54" s="22" t="s">
        <v>1066</v>
      </c>
      <c r="C54" s="391">
        <v>1200000</v>
      </c>
      <c r="D54" s="22"/>
    </row>
    <row r="55" spans="1:4" x14ac:dyDescent="0.55000000000000004">
      <c r="A55" s="324" t="s">
        <v>56</v>
      </c>
      <c r="B55" s="22" t="s">
        <v>57</v>
      </c>
      <c r="C55" s="391">
        <v>1360000</v>
      </c>
      <c r="D55" s="22"/>
    </row>
    <row r="56" spans="1:4" x14ac:dyDescent="0.55000000000000004">
      <c r="A56" s="324" t="s">
        <v>58</v>
      </c>
      <c r="B56" s="22" t="s">
        <v>1067</v>
      </c>
      <c r="C56" s="391"/>
      <c r="D56" s="22"/>
    </row>
    <row r="57" spans="1:4" x14ac:dyDescent="0.55000000000000004">
      <c r="A57" s="324" t="s">
        <v>59</v>
      </c>
      <c r="B57" s="22" t="s">
        <v>1068</v>
      </c>
      <c r="C57" s="391">
        <v>-390000</v>
      </c>
      <c r="D57" s="22"/>
    </row>
    <row r="58" spans="1:4" x14ac:dyDescent="0.55000000000000004">
      <c r="A58" s="324" t="s">
        <v>60</v>
      </c>
      <c r="B58" s="22" t="s">
        <v>1069</v>
      </c>
      <c r="C58" s="391">
        <v>360000</v>
      </c>
      <c r="D58" s="22"/>
    </row>
    <row r="59" spans="1:4" x14ac:dyDescent="0.55000000000000004">
      <c r="A59" s="324" t="s">
        <v>61</v>
      </c>
      <c r="B59" s="22" t="s">
        <v>1070</v>
      </c>
      <c r="C59" s="391">
        <v>-230000</v>
      </c>
      <c r="D59" s="22"/>
    </row>
    <row r="60" spans="1:4" x14ac:dyDescent="0.55000000000000004">
      <c r="A60" s="324" t="s">
        <v>62</v>
      </c>
      <c r="B60" s="22" t="s">
        <v>1071</v>
      </c>
      <c r="C60" s="391">
        <v>2800000</v>
      </c>
      <c r="D60" s="22"/>
    </row>
    <row r="61" spans="1:4" x14ac:dyDescent="0.55000000000000004">
      <c r="A61" s="324" t="s">
        <v>63</v>
      </c>
      <c r="B61" s="22" t="s">
        <v>1072</v>
      </c>
      <c r="C61" s="391">
        <v>150000</v>
      </c>
      <c r="D61" s="22"/>
    </row>
    <row r="62" spans="1:4" x14ac:dyDescent="0.55000000000000004">
      <c r="A62" s="324" t="s">
        <v>64</v>
      </c>
      <c r="B62" s="22" t="s">
        <v>65</v>
      </c>
      <c r="C62" s="391"/>
      <c r="D62" s="22"/>
    </row>
    <row r="63" spans="1:4" x14ac:dyDescent="0.55000000000000004">
      <c r="A63" s="324" t="s">
        <v>66</v>
      </c>
      <c r="B63" s="22" t="s">
        <v>67</v>
      </c>
      <c r="C63" s="391">
        <v>3999412.14</v>
      </c>
      <c r="D63" s="22"/>
    </row>
    <row r="64" spans="1:4" x14ac:dyDescent="0.55000000000000004">
      <c r="A64" s="324" t="s">
        <v>68</v>
      </c>
      <c r="B64" s="22" t="s">
        <v>1289</v>
      </c>
      <c r="C64" s="391">
        <v>1125000</v>
      </c>
      <c r="D64" s="22"/>
    </row>
    <row r="65" spans="1:4" x14ac:dyDescent="0.55000000000000004">
      <c r="A65" s="324" t="s">
        <v>69</v>
      </c>
      <c r="B65" s="22" t="s">
        <v>1290</v>
      </c>
      <c r="C65" s="391">
        <v>720000</v>
      </c>
      <c r="D65" s="22"/>
    </row>
    <row r="66" spans="1:4" x14ac:dyDescent="0.55000000000000004">
      <c r="A66" s="324" t="s">
        <v>70</v>
      </c>
      <c r="B66" s="22" t="s">
        <v>1073</v>
      </c>
      <c r="C66" s="391">
        <v>-209000</v>
      </c>
      <c r="D66" s="22"/>
    </row>
    <row r="67" spans="1:4" x14ac:dyDescent="0.55000000000000004">
      <c r="A67" s="324" t="s">
        <v>71</v>
      </c>
      <c r="B67" s="22" t="s">
        <v>1074</v>
      </c>
      <c r="C67" s="391">
        <v>1000</v>
      </c>
      <c r="D67" s="22"/>
    </row>
    <row r="68" spans="1:4" x14ac:dyDescent="0.55000000000000004">
      <c r="A68" s="324" t="s">
        <v>809</v>
      </c>
      <c r="B68" s="22" t="s">
        <v>810</v>
      </c>
      <c r="C68" s="391"/>
      <c r="D68" s="22"/>
    </row>
    <row r="69" spans="1:4" x14ac:dyDescent="0.55000000000000004">
      <c r="A69" s="324" t="s">
        <v>811</v>
      </c>
      <c r="B69" s="22" t="s">
        <v>812</v>
      </c>
      <c r="C69" s="391"/>
      <c r="D69" s="22"/>
    </row>
    <row r="70" spans="1:4" x14ac:dyDescent="0.55000000000000004">
      <c r="A70" s="324" t="s">
        <v>813</v>
      </c>
      <c r="B70" s="22" t="s">
        <v>814</v>
      </c>
      <c r="C70" s="391"/>
      <c r="D70" s="22"/>
    </row>
    <row r="71" spans="1:4" x14ac:dyDescent="0.55000000000000004">
      <c r="A71" s="324" t="s">
        <v>815</v>
      </c>
      <c r="B71" s="22" t="s">
        <v>816</v>
      </c>
      <c r="C71" s="391"/>
      <c r="D71" s="22"/>
    </row>
    <row r="72" spans="1:4" x14ac:dyDescent="0.55000000000000004">
      <c r="A72" s="324" t="s">
        <v>788</v>
      </c>
      <c r="B72" s="22" t="s">
        <v>1075</v>
      </c>
      <c r="C72" s="391"/>
      <c r="D72" s="22"/>
    </row>
    <row r="73" spans="1:4" x14ac:dyDescent="0.55000000000000004">
      <c r="A73" s="324" t="s">
        <v>789</v>
      </c>
      <c r="B73" s="22" t="s">
        <v>790</v>
      </c>
      <c r="C73" s="391"/>
      <c r="D73" s="22"/>
    </row>
    <row r="74" spans="1:4" x14ac:dyDescent="0.55000000000000004">
      <c r="A74" s="324" t="s">
        <v>791</v>
      </c>
      <c r="B74" s="22" t="s">
        <v>792</v>
      </c>
      <c r="C74" s="391">
        <v>-14999887.08</v>
      </c>
      <c r="D74" s="22"/>
    </row>
    <row r="75" spans="1:4" x14ac:dyDescent="0.55000000000000004">
      <c r="A75" s="324" t="s">
        <v>793</v>
      </c>
      <c r="B75" s="22" t="s">
        <v>794</v>
      </c>
      <c r="C75" s="391">
        <v>-3194575.05</v>
      </c>
      <c r="D75" s="22"/>
    </row>
    <row r="76" spans="1:4" x14ac:dyDescent="0.55000000000000004">
      <c r="A76" s="324" t="s">
        <v>795</v>
      </c>
      <c r="B76" s="22" t="s">
        <v>796</v>
      </c>
      <c r="C76" s="391">
        <v>-2685113.42</v>
      </c>
      <c r="D76" s="22"/>
    </row>
    <row r="77" spans="1:4" x14ac:dyDescent="0.55000000000000004">
      <c r="A77" s="324" t="s">
        <v>87</v>
      </c>
      <c r="B77" s="22" t="s">
        <v>88</v>
      </c>
      <c r="C77" s="391"/>
      <c r="D77" s="22"/>
    </row>
    <row r="78" spans="1:4" x14ac:dyDescent="0.55000000000000004">
      <c r="A78" s="324" t="s">
        <v>89</v>
      </c>
      <c r="B78" s="22" t="s">
        <v>1076</v>
      </c>
      <c r="C78" s="391">
        <v>1320000</v>
      </c>
      <c r="D78" s="22"/>
    </row>
    <row r="79" spans="1:4" x14ac:dyDescent="0.55000000000000004">
      <c r="A79" s="324" t="s">
        <v>90</v>
      </c>
      <c r="B79" s="22" t="s">
        <v>1077</v>
      </c>
      <c r="C79" s="391">
        <v>270000</v>
      </c>
      <c r="D79" s="22"/>
    </row>
    <row r="80" spans="1:4" x14ac:dyDescent="0.55000000000000004">
      <c r="A80" s="324" t="s">
        <v>91</v>
      </c>
      <c r="B80" s="22" t="s">
        <v>1078</v>
      </c>
      <c r="C80" s="391"/>
      <c r="D80" s="22"/>
    </row>
    <row r="81" spans="1:4" x14ac:dyDescent="0.55000000000000004">
      <c r="A81" s="324" t="s">
        <v>92</v>
      </c>
      <c r="B81" s="22" t="s">
        <v>1079</v>
      </c>
      <c r="C81" s="391"/>
      <c r="D81" s="22"/>
    </row>
    <row r="82" spans="1:4" x14ac:dyDescent="0.55000000000000004">
      <c r="A82" s="324" t="s">
        <v>93</v>
      </c>
      <c r="B82" s="22" t="s">
        <v>94</v>
      </c>
      <c r="C82" s="391">
        <v>196000</v>
      </c>
      <c r="D82" s="22"/>
    </row>
    <row r="83" spans="1:4" x14ac:dyDescent="0.55000000000000004">
      <c r="A83" s="324" t="s">
        <v>95</v>
      </c>
      <c r="B83" s="22" t="s">
        <v>96</v>
      </c>
      <c r="C83" s="391">
        <v>154000</v>
      </c>
      <c r="D83" s="22"/>
    </row>
    <row r="84" spans="1:4" x14ac:dyDescent="0.55000000000000004">
      <c r="A84" s="324" t="s">
        <v>97</v>
      </c>
      <c r="B84" s="22" t="s">
        <v>1080</v>
      </c>
      <c r="C84" s="391">
        <v>12000</v>
      </c>
      <c r="D84" s="22"/>
    </row>
    <row r="85" spans="1:4" x14ac:dyDescent="0.55000000000000004">
      <c r="A85" s="324" t="s">
        <v>98</v>
      </c>
      <c r="B85" s="22" t="s">
        <v>1081</v>
      </c>
      <c r="C85" s="391"/>
      <c r="D85" s="22"/>
    </row>
    <row r="86" spans="1:4" x14ac:dyDescent="0.55000000000000004">
      <c r="A86" s="324" t="s">
        <v>99</v>
      </c>
      <c r="B86" s="22" t="s">
        <v>1082</v>
      </c>
      <c r="C86" s="391">
        <v>-276000</v>
      </c>
      <c r="D86" s="22"/>
    </row>
    <row r="87" spans="1:4" x14ac:dyDescent="0.55000000000000004">
      <c r="A87" s="324" t="s">
        <v>100</v>
      </c>
      <c r="B87" s="22" t="s">
        <v>1083</v>
      </c>
      <c r="C87" s="391">
        <v>0</v>
      </c>
      <c r="D87" s="22"/>
    </row>
    <row r="88" spans="1:4" x14ac:dyDescent="0.55000000000000004">
      <c r="A88" s="324" t="s">
        <v>101</v>
      </c>
      <c r="B88" s="22" t="s">
        <v>1084</v>
      </c>
      <c r="C88" s="391">
        <v>-40000</v>
      </c>
      <c r="D88" s="22"/>
    </row>
    <row r="89" spans="1:4" x14ac:dyDescent="0.55000000000000004">
      <c r="A89" s="324" t="s">
        <v>102</v>
      </c>
      <c r="B89" s="22" t="s">
        <v>1085</v>
      </c>
      <c r="C89" s="391"/>
      <c r="D89" s="22"/>
    </row>
    <row r="90" spans="1:4" x14ac:dyDescent="0.55000000000000004">
      <c r="A90" s="324" t="s">
        <v>817</v>
      </c>
      <c r="B90" s="22" t="s">
        <v>103</v>
      </c>
      <c r="C90" s="391"/>
      <c r="D90" s="22"/>
    </row>
    <row r="91" spans="1:4" x14ac:dyDescent="0.55000000000000004">
      <c r="A91" s="324" t="s">
        <v>818</v>
      </c>
      <c r="B91" s="22" t="s">
        <v>104</v>
      </c>
      <c r="C91" s="391"/>
      <c r="D91" s="22"/>
    </row>
    <row r="92" spans="1:4" x14ac:dyDescent="0.55000000000000004">
      <c r="A92" s="324" t="s">
        <v>1377</v>
      </c>
      <c r="B92" s="22" t="s">
        <v>1378</v>
      </c>
      <c r="C92" s="391"/>
      <c r="D92" s="22"/>
    </row>
    <row r="93" spans="1:4" x14ac:dyDescent="0.55000000000000004">
      <c r="A93" s="324" t="s">
        <v>105</v>
      </c>
      <c r="B93" s="22" t="s">
        <v>1086</v>
      </c>
      <c r="C93" s="391">
        <v>280000</v>
      </c>
      <c r="D93" s="22"/>
    </row>
    <row r="94" spans="1:4" x14ac:dyDescent="0.55000000000000004">
      <c r="A94" s="324" t="s">
        <v>106</v>
      </c>
      <c r="B94" s="22" t="s">
        <v>1087</v>
      </c>
      <c r="C94" s="391">
        <v>350000</v>
      </c>
      <c r="D94" s="22"/>
    </row>
    <row r="95" spans="1:4" x14ac:dyDescent="0.55000000000000004">
      <c r="A95" s="324" t="s">
        <v>107</v>
      </c>
      <c r="B95" s="22" t="s">
        <v>1088</v>
      </c>
      <c r="C95" s="391"/>
      <c r="D95" s="22"/>
    </row>
    <row r="96" spans="1:4" x14ac:dyDescent="0.55000000000000004">
      <c r="A96" s="324" t="s">
        <v>108</v>
      </c>
      <c r="B96" s="22" t="s">
        <v>1089</v>
      </c>
      <c r="C96" s="391"/>
      <c r="D96" s="22"/>
    </row>
    <row r="97" spans="1:4" x14ac:dyDescent="0.55000000000000004">
      <c r="A97" s="324" t="s">
        <v>109</v>
      </c>
      <c r="B97" s="22" t="s">
        <v>1090</v>
      </c>
      <c r="C97" s="391"/>
      <c r="D97" s="22"/>
    </row>
    <row r="98" spans="1:4" x14ac:dyDescent="0.55000000000000004">
      <c r="A98" s="324" t="s">
        <v>110</v>
      </c>
      <c r="B98" s="22" t="s">
        <v>1091</v>
      </c>
      <c r="C98" s="391"/>
      <c r="D98" s="22"/>
    </row>
    <row r="99" spans="1:4" x14ac:dyDescent="0.55000000000000004">
      <c r="A99" s="324" t="s">
        <v>111</v>
      </c>
      <c r="B99" s="22" t="s">
        <v>1092</v>
      </c>
      <c r="C99" s="391"/>
      <c r="D99" s="22"/>
    </row>
    <row r="100" spans="1:4" x14ac:dyDescent="0.55000000000000004">
      <c r="A100" s="324" t="s">
        <v>819</v>
      </c>
      <c r="B100" s="22" t="s">
        <v>820</v>
      </c>
      <c r="C100" s="391"/>
      <c r="D100" s="22"/>
    </row>
    <row r="101" spans="1:4" x14ac:dyDescent="0.55000000000000004">
      <c r="A101" s="324" t="s">
        <v>821</v>
      </c>
      <c r="B101" s="22" t="s">
        <v>822</v>
      </c>
      <c r="C101" s="391"/>
      <c r="D101" s="22"/>
    </row>
    <row r="102" spans="1:4" x14ac:dyDescent="0.55000000000000004">
      <c r="A102" s="324" t="s">
        <v>823</v>
      </c>
      <c r="B102" s="22" t="s">
        <v>824</v>
      </c>
      <c r="C102" s="391"/>
      <c r="D102" s="22"/>
    </row>
    <row r="103" spans="1:4" x14ac:dyDescent="0.55000000000000004">
      <c r="A103" s="324" t="s">
        <v>825</v>
      </c>
      <c r="B103" s="22" t="s">
        <v>826</v>
      </c>
      <c r="C103" s="391"/>
      <c r="D103" s="22"/>
    </row>
    <row r="104" spans="1:4" x14ac:dyDescent="0.55000000000000004">
      <c r="A104" s="324" t="s">
        <v>827</v>
      </c>
      <c r="B104" s="22" t="s">
        <v>828</v>
      </c>
      <c r="C104" s="391">
        <v>656000</v>
      </c>
      <c r="D104" s="22"/>
    </row>
    <row r="105" spans="1:4" x14ac:dyDescent="0.55000000000000004">
      <c r="A105" s="324" t="s">
        <v>829</v>
      </c>
      <c r="B105" s="22" t="s">
        <v>112</v>
      </c>
      <c r="C105" s="391"/>
      <c r="D105" s="22"/>
    </row>
    <row r="106" spans="1:4" x14ac:dyDescent="0.55000000000000004">
      <c r="A106" s="324" t="s">
        <v>830</v>
      </c>
      <c r="B106" s="22" t="s">
        <v>831</v>
      </c>
      <c r="C106" s="391"/>
      <c r="D106" s="22"/>
    </row>
    <row r="107" spans="1:4" x14ac:dyDescent="0.55000000000000004">
      <c r="A107" s="324" t="s">
        <v>1333</v>
      </c>
      <c r="B107" s="22" t="s">
        <v>1338</v>
      </c>
      <c r="C107" s="391"/>
      <c r="D107" s="22"/>
    </row>
    <row r="108" spans="1:4" x14ac:dyDescent="0.55000000000000004">
      <c r="A108" s="324" t="s">
        <v>128</v>
      </c>
      <c r="B108" s="22" t="s">
        <v>1093</v>
      </c>
      <c r="C108" s="391">
        <v>1000</v>
      </c>
      <c r="D108" s="22"/>
    </row>
    <row r="109" spans="1:4" x14ac:dyDescent="0.55000000000000004">
      <c r="A109" s="324" t="s">
        <v>129</v>
      </c>
      <c r="B109" s="22" t="s">
        <v>1094</v>
      </c>
      <c r="C109" s="391"/>
      <c r="D109" s="22"/>
    </row>
    <row r="110" spans="1:4" x14ac:dyDescent="0.55000000000000004">
      <c r="A110" s="324" t="s">
        <v>130</v>
      </c>
      <c r="B110" s="22" t="s">
        <v>1095</v>
      </c>
      <c r="C110" s="391"/>
      <c r="D110" s="22"/>
    </row>
    <row r="111" spans="1:4" x14ac:dyDescent="0.55000000000000004">
      <c r="A111" s="324" t="s">
        <v>131</v>
      </c>
      <c r="B111" s="22" t="s">
        <v>132</v>
      </c>
      <c r="C111" s="391"/>
      <c r="D111" s="22"/>
    </row>
    <row r="112" spans="1:4" x14ac:dyDescent="0.55000000000000004">
      <c r="A112" s="324" t="s">
        <v>133</v>
      </c>
      <c r="B112" s="22" t="s">
        <v>134</v>
      </c>
      <c r="C112" s="391"/>
      <c r="D112" s="22"/>
    </row>
    <row r="113" spans="1:4" x14ac:dyDescent="0.55000000000000004">
      <c r="A113" s="324" t="s">
        <v>832</v>
      </c>
      <c r="B113" s="22" t="s">
        <v>833</v>
      </c>
      <c r="C113" s="391"/>
      <c r="D113" s="22"/>
    </row>
    <row r="114" spans="1:4" x14ac:dyDescent="0.55000000000000004">
      <c r="A114" s="324" t="s">
        <v>834</v>
      </c>
      <c r="B114" s="22" t="s">
        <v>835</v>
      </c>
      <c r="C114" s="391"/>
      <c r="D114" s="22"/>
    </row>
    <row r="115" spans="1:4" x14ac:dyDescent="0.55000000000000004">
      <c r="A115" s="324" t="s">
        <v>836</v>
      </c>
      <c r="B115" s="22" t="s">
        <v>837</v>
      </c>
      <c r="C115" s="391"/>
      <c r="D115" s="22"/>
    </row>
    <row r="116" spans="1:4" x14ac:dyDescent="0.55000000000000004">
      <c r="A116" s="324" t="s">
        <v>838</v>
      </c>
      <c r="B116" s="22" t="s">
        <v>839</v>
      </c>
      <c r="C116" s="391">
        <v>20000</v>
      </c>
      <c r="D116" s="22"/>
    </row>
    <row r="117" spans="1:4" x14ac:dyDescent="0.55000000000000004">
      <c r="A117" s="324" t="s">
        <v>157</v>
      </c>
      <c r="B117" s="22" t="s">
        <v>158</v>
      </c>
      <c r="C117" s="391"/>
      <c r="D117" s="22"/>
    </row>
    <row r="118" spans="1:4" x14ac:dyDescent="0.55000000000000004">
      <c r="A118" s="324" t="s">
        <v>159</v>
      </c>
      <c r="B118" s="22" t="s">
        <v>1096</v>
      </c>
      <c r="C118" s="391"/>
      <c r="D118" s="22"/>
    </row>
    <row r="119" spans="1:4" x14ac:dyDescent="0.55000000000000004">
      <c r="A119" s="324" t="s">
        <v>160</v>
      </c>
      <c r="B119" s="22" t="s">
        <v>1097</v>
      </c>
      <c r="C119" s="391"/>
      <c r="D119" s="22"/>
    </row>
    <row r="120" spans="1:4" x14ac:dyDescent="0.55000000000000004">
      <c r="A120" s="324" t="s">
        <v>161</v>
      </c>
      <c r="B120" s="22" t="s">
        <v>162</v>
      </c>
      <c r="C120" s="391">
        <v>420000</v>
      </c>
      <c r="D120" s="22"/>
    </row>
    <row r="121" spans="1:4" x14ac:dyDescent="0.55000000000000004">
      <c r="A121" s="324" t="s">
        <v>163</v>
      </c>
      <c r="B121" s="22" t="s">
        <v>164</v>
      </c>
      <c r="C121" s="391"/>
      <c r="D121" s="22"/>
    </row>
    <row r="122" spans="1:4" x14ac:dyDescent="0.55000000000000004">
      <c r="A122" s="324" t="s">
        <v>165</v>
      </c>
      <c r="B122" s="22" t="s">
        <v>166</v>
      </c>
      <c r="C122" s="391"/>
      <c r="D122" s="22"/>
    </row>
    <row r="123" spans="1:4" x14ac:dyDescent="0.55000000000000004">
      <c r="A123" s="324" t="s">
        <v>167</v>
      </c>
      <c r="B123" s="22" t="s">
        <v>168</v>
      </c>
      <c r="C123" s="391"/>
      <c r="D123" s="22"/>
    </row>
    <row r="124" spans="1:4" x14ac:dyDescent="0.55000000000000004">
      <c r="A124" s="324" t="s">
        <v>169</v>
      </c>
      <c r="B124" s="22" t="s">
        <v>1098</v>
      </c>
      <c r="C124" s="391">
        <v>285000</v>
      </c>
      <c r="D124" s="22"/>
    </row>
    <row r="125" spans="1:4" x14ac:dyDescent="0.55000000000000004">
      <c r="A125" s="324" t="s">
        <v>840</v>
      </c>
      <c r="B125" s="22" t="s">
        <v>841</v>
      </c>
      <c r="C125" s="391">
        <v>1200000</v>
      </c>
      <c r="D125" s="22"/>
    </row>
    <row r="126" spans="1:4" x14ac:dyDescent="0.55000000000000004">
      <c r="A126" s="324" t="s">
        <v>842</v>
      </c>
      <c r="B126" s="22" t="s">
        <v>843</v>
      </c>
      <c r="C126" s="391"/>
      <c r="D126" s="22"/>
    </row>
    <row r="127" spans="1:4" x14ac:dyDescent="0.55000000000000004">
      <c r="A127" s="324" t="s">
        <v>170</v>
      </c>
      <c r="B127" s="22" t="s">
        <v>1099</v>
      </c>
      <c r="C127" s="391">
        <v>130000</v>
      </c>
      <c r="D127" s="22"/>
    </row>
    <row r="128" spans="1:4" x14ac:dyDescent="0.55000000000000004">
      <c r="A128" s="324" t="s">
        <v>171</v>
      </c>
      <c r="B128" s="22" t="s">
        <v>172</v>
      </c>
      <c r="C128" s="391"/>
      <c r="D128" s="22"/>
    </row>
    <row r="129" spans="1:4" x14ac:dyDescent="0.55000000000000004">
      <c r="A129" s="324" t="s">
        <v>173</v>
      </c>
      <c r="B129" s="22" t="s">
        <v>174</v>
      </c>
      <c r="C129" s="391"/>
      <c r="D129" s="22"/>
    </row>
    <row r="130" spans="1:4" x14ac:dyDescent="0.55000000000000004">
      <c r="A130" s="324" t="s">
        <v>844</v>
      </c>
      <c r="B130" s="22" t="s">
        <v>845</v>
      </c>
      <c r="C130" s="391"/>
      <c r="D130" s="22"/>
    </row>
    <row r="131" spans="1:4" x14ac:dyDescent="0.55000000000000004">
      <c r="A131" s="324" t="s">
        <v>139</v>
      </c>
      <c r="B131" s="22" t="s">
        <v>1100</v>
      </c>
      <c r="C131" s="391">
        <v>28300000</v>
      </c>
      <c r="D131" s="22"/>
    </row>
    <row r="132" spans="1:4" x14ac:dyDescent="0.55000000000000004">
      <c r="A132" s="324" t="s">
        <v>212</v>
      </c>
      <c r="B132" s="22" t="s">
        <v>1101</v>
      </c>
      <c r="C132" s="391"/>
      <c r="D132" s="22"/>
    </row>
    <row r="133" spans="1:4" x14ac:dyDescent="0.55000000000000004">
      <c r="A133" s="324" t="s">
        <v>175</v>
      </c>
      <c r="B133" s="22" t="s">
        <v>1102</v>
      </c>
      <c r="C133" s="391"/>
      <c r="D133" s="22"/>
    </row>
    <row r="134" spans="1:4" x14ac:dyDescent="0.55000000000000004">
      <c r="A134" s="324" t="s">
        <v>176</v>
      </c>
      <c r="B134" s="22" t="s">
        <v>1103</v>
      </c>
      <c r="C134" s="391"/>
      <c r="D134" s="22"/>
    </row>
    <row r="135" spans="1:4" x14ac:dyDescent="0.55000000000000004">
      <c r="A135" s="324" t="s">
        <v>177</v>
      </c>
      <c r="B135" s="22" t="s">
        <v>1104</v>
      </c>
      <c r="C135" s="391"/>
      <c r="D135" s="22"/>
    </row>
    <row r="136" spans="1:4" x14ac:dyDescent="0.55000000000000004">
      <c r="A136" s="324" t="s">
        <v>178</v>
      </c>
      <c r="B136" s="22" t="s">
        <v>1105</v>
      </c>
      <c r="C136" s="391">
        <v>1160000</v>
      </c>
      <c r="D136" s="22"/>
    </row>
    <row r="137" spans="1:4" x14ac:dyDescent="0.55000000000000004">
      <c r="A137" s="324" t="s">
        <v>179</v>
      </c>
      <c r="B137" s="22" t="s">
        <v>1106</v>
      </c>
      <c r="C137" s="391"/>
      <c r="D137" s="22"/>
    </row>
    <row r="138" spans="1:4" x14ac:dyDescent="0.55000000000000004">
      <c r="A138" s="324" t="s">
        <v>846</v>
      </c>
      <c r="B138" s="22" t="s">
        <v>847</v>
      </c>
      <c r="C138" s="391"/>
      <c r="D138" s="22"/>
    </row>
    <row r="139" spans="1:4" x14ac:dyDescent="0.55000000000000004">
      <c r="A139" s="324" t="s">
        <v>848</v>
      </c>
      <c r="B139" s="22" t="s">
        <v>849</v>
      </c>
      <c r="C139" s="391"/>
      <c r="D139" s="22"/>
    </row>
    <row r="140" spans="1:4" x14ac:dyDescent="0.55000000000000004">
      <c r="A140" s="324" t="s">
        <v>850</v>
      </c>
      <c r="B140" s="22" t="s">
        <v>851</v>
      </c>
      <c r="C140" s="391"/>
      <c r="D140" s="22"/>
    </row>
    <row r="141" spans="1:4" x14ac:dyDescent="0.55000000000000004">
      <c r="A141" s="324" t="s">
        <v>180</v>
      </c>
      <c r="B141" s="22" t="s">
        <v>1107</v>
      </c>
      <c r="C141" s="391"/>
      <c r="D141" s="22"/>
    </row>
    <row r="142" spans="1:4" x14ac:dyDescent="0.55000000000000004">
      <c r="A142" s="324" t="s">
        <v>852</v>
      </c>
      <c r="B142" s="22" t="s">
        <v>853</v>
      </c>
      <c r="C142" s="391"/>
      <c r="D142" s="22"/>
    </row>
    <row r="143" spans="1:4" x14ac:dyDescent="0.55000000000000004">
      <c r="A143" s="324" t="s">
        <v>181</v>
      </c>
      <c r="B143" s="22" t="s">
        <v>1108</v>
      </c>
      <c r="C143" s="391"/>
      <c r="D143" s="22"/>
    </row>
    <row r="144" spans="1:4" x14ac:dyDescent="0.55000000000000004">
      <c r="A144" s="324" t="s">
        <v>182</v>
      </c>
      <c r="B144" s="22" t="s">
        <v>183</v>
      </c>
      <c r="C144" s="391"/>
      <c r="D144" s="22"/>
    </row>
    <row r="145" spans="1:4" x14ac:dyDescent="0.55000000000000004">
      <c r="A145" s="324" t="s">
        <v>184</v>
      </c>
      <c r="B145" s="22" t="s">
        <v>185</v>
      </c>
      <c r="C145" s="391">
        <v>100000</v>
      </c>
      <c r="D145" s="22"/>
    </row>
    <row r="146" spans="1:4" x14ac:dyDescent="0.55000000000000004">
      <c r="A146" s="324" t="s">
        <v>135</v>
      </c>
      <c r="B146" s="22" t="s">
        <v>136</v>
      </c>
      <c r="C146" s="391"/>
      <c r="D146" s="22"/>
    </row>
    <row r="147" spans="1:4" x14ac:dyDescent="0.55000000000000004">
      <c r="A147" s="324" t="s">
        <v>137</v>
      </c>
      <c r="B147" s="22" t="s">
        <v>138</v>
      </c>
      <c r="C147" s="391"/>
      <c r="D147" s="22"/>
    </row>
    <row r="148" spans="1:4" x14ac:dyDescent="0.55000000000000004">
      <c r="A148" s="324" t="s">
        <v>186</v>
      </c>
      <c r="B148" s="22" t="s">
        <v>187</v>
      </c>
      <c r="C148" s="391"/>
      <c r="D148" s="22"/>
    </row>
    <row r="149" spans="1:4" x14ac:dyDescent="0.55000000000000004">
      <c r="A149" s="324" t="s">
        <v>188</v>
      </c>
      <c r="B149" s="22" t="s">
        <v>189</v>
      </c>
      <c r="C149" s="391"/>
      <c r="D149" s="22"/>
    </row>
    <row r="150" spans="1:4" x14ac:dyDescent="0.55000000000000004">
      <c r="A150" s="324" t="s">
        <v>190</v>
      </c>
      <c r="B150" s="22" t="s">
        <v>191</v>
      </c>
      <c r="C150" s="391"/>
      <c r="D150" s="22"/>
    </row>
    <row r="151" spans="1:4" x14ac:dyDescent="0.55000000000000004">
      <c r="A151" s="324" t="s">
        <v>192</v>
      </c>
      <c r="B151" s="22" t="s">
        <v>193</v>
      </c>
      <c r="C151" s="391">
        <v>52800</v>
      </c>
      <c r="D151" s="22"/>
    </row>
    <row r="152" spans="1:4" x14ac:dyDescent="0.55000000000000004">
      <c r="A152" s="324" t="s">
        <v>194</v>
      </c>
      <c r="B152" s="22" t="s">
        <v>195</v>
      </c>
      <c r="C152" s="391">
        <v>26400</v>
      </c>
      <c r="D152" s="22"/>
    </row>
    <row r="153" spans="1:4" x14ac:dyDescent="0.55000000000000004">
      <c r="A153" s="324" t="s">
        <v>196</v>
      </c>
      <c r="B153" s="22" t="s">
        <v>1109</v>
      </c>
      <c r="C153" s="391"/>
      <c r="D153" s="22"/>
    </row>
    <row r="154" spans="1:4" x14ac:dyDescent="0.55000000000000004">
      <c r="A154" s="324" t="s">
        <v>197</v>
      </c>
      <c r="B154" s="22" t="s">
        <v>1110</v>
      </c>
      <c r="C154" s="391"/>
      <c r="D154" s="22"/>
    </row>
    <row r="155" spans="1:4" x14ac:dyDescent="0.55000000000000004">
      <c r="A155" s="324" t="s">
        <v>198</v>
      </c>
      <c r="B155" s="22" t="s">
        <v>199</v>
      </c>
      <c r="C155" s="391"/>
      <c r="D155" s="22"/>
    </row>
    <row r="156" spans="1:4" x14ac:dyDescent="0.55000000000000004">
      <c r="A156" s="324" t="s">
        <v>200</v>
      </c>
      <c r="B156" s="22" t="s">
        <v>201</v>
      </c>
      <c r="C156" s="391">
        <v>100000</v>
      </c>
      <c r="D156" s="22"/>
    </row>
    <row r="157" spans="1:4" x14ac:dyDescent="0.55000000000000004">
      <c r="A157" s="324" t="s">
        <v>213</v>
      </c>
      <c r="B157" s="22" t="s">
        <v>214</v>
      </c>
      <c r="C157" s="391"/>
      <c r="D157" s="22"/>
    </row>
    <row r="158" spans="1:4" x14ac:dyDescent="0.55000000000000004">
      <c r="A158" s="324" t="s">
        <v>202</v>
      </c>
      <c r="B158" s="22" t="s">
        <v>1111</v>
      </c>
      <c r="C158" s="391">
        <v>2400000</v>
      </c>
      <c r="D158" s="22"/>
    </row>
    <row r="159" spans="1:4" x14ac:dyDescent="0.55000000000000004">
      <c r="A159" s="324" t="s">
        <v>203</v>
      </c>
      <c r="B159" s="22" t="s">
        <v>204</v>
      </c>
      <c r="C159" s="391"/>
      <c r="D159" s="22"/>
    </row>
    <row r="160" spans="1:4" x14ac:dyDescent="0.55000000000000004">
      <c r="A160" s="324" t="s">
        <v>205</v>
      </c>
      <c r="B160" s="22" t="s">
        <v>1112</v>
      </c>
      <c r="C160" s="391"/>
      <c r="D160" s="22"/>
    </row>
    <row r="161" spans="1:4" x14ac:dyDescent="0.55000000000000004">
      <c r="A161" s="324" t="s">
        <v>206</v>
      </c>
      <c r="B161" s="22" t="s">
        <v>207</v>
      </c>
      <c r="C161" s="391">
        <v>160000</v>
      </c>
      <c r="D161" s="22"/>
    </row>
    <row r="162" spans="1:4" x14ac:dyDescent="0.55000000000000004">
      <c r="A162" s="324" t="s">
        <v>208</v>
      </c>
      <c r="B162" s="22" t="s">
        <v>209</v>
      </c>
      <c r="C162" s="391">
        <v>600000</v>
      </c>
      <c r="D162" s="22"/>
    </row>
    <row r="163" spans="1:4" x14ac:dyDescent="0.55000000000000004">
      <c r="A163" s="324" t="s">
        <v>224</v>
      </c>
      <c r="B163" s="22" t="s">
        <v>225</v>
      </c>
      <c r="C163" s="391">
        <v>23100000</v>
      </c>
      <c r="D163" s="22"/>
    </row>
    <row r="164" spans="1:4" x14ac:dyDescent="0.55000000000000004">
      <c r="A164" s="324" t="s">
        <v>226</v>
      </c>
      <c r="B164" s="22" t="s">
        <v>227</v>
      </c>
      <c r="C164" s="391">
        <v>1260000</v>
      </c>
      <c r="D164" s="22"/>
    </row>
    <row r="165" spans="1:4" x14ac:dyDescent="0.55000000000000004">
      <c r="A165" s="324" t="s">
        <v>228</v>
      </c>
      <c r="B165" s="22" t="s">
        <v>229</v>
      </c>
      <c r="C165" s="391"/>
      <c r="D165" s="22"/>
    </row>
    <row r="166" spans="1:4" x14ac:dyDescent="0.55000000000000004">
      <c r="A166" s="324" t="s">
        <v>230</v>
      </c>
      <c r="B166" s="22" t="s">
        <v>231</v>
      </c>
      <c r="C166" s="391">
        <v>940000</v>
      </c>
      <c r="D166" s="22"/>
    </row>
    <row r="167" spans="1:4" x14ac:dyDescent="0.55000000000000004">
      <c r="A167" s="324" t="s">
        <v>232</v>
      </c>
      <c r="B167" s="22" t="s">
        <v>233</v>
      </c>
      <c r="C167" s="391"/>
      <c r="D167" s="22"/>
    </row>
    <row r="168" spans="1:4" x14ac:dyDescent="0.55000000000000004">
      <c r="A168" s="324" t="s">
        <v>234</v>
      </c>
      <c r="B168" s="22" t="s">
        <v>235</v>
      </c>
      <c r="C168" s="391"/>
      <c r="D168" s="22"/>
    </row>
    <row r="169" spans="1:4" x14ac:dyDescent="0.55000000000000004">
      <c r="A169" s="324" t="s">
        <v>236</v>
      </c>
      <c r="B169" s="22" t="s">
        <v>237</v>
      </c>
      <c r="C169" s="391"/>
      <c r="D169" s="22"/>
    </row>
    <row r="170" spans="1:4" x14ac:dyDescent="0.55000000000000004">
      <c r="A170" s="324" t="s">
        <v>238</v>
      </c>
      <c r="B170" s="22" t="s">
        <v>239</v>
      </c>
      <c r="C170" s="391"/>
      <c r="D170" s="22"/>
    </row>
    <row r="171" spans="1:4" x14ac:dyDescent="0.55000000000000004">
      <c r="A171" s="324" t="s">
        <v>240</v>
      </c>
      <c r="B171" s="22" t="s">
        <v>241</v>
      </c>
      <c r="C171" s="391"/>
      <c r="D171" s="22"/>
    </row>
    <row r="172" spans="1:4" x14ac:dyDescent="0.55000000000000004">
      <c r="A172" s="324" t="s">
        <v>242</v>
      </c>
      <c r="B172" s="22" t="s">
        <v>243</v>
      </c>
      <c r="C172" s="391"/>
      <c r="D172" s="22"/>
    </row>
    <row r="173" spans="1:4" x14ac:dyDescent="0.55000000000000004">
      <c r="A173" s="324" t="s">
        <v>244</v>
      </c>
      <c r="B173" s="22" t="s">
        <v>245</v>
      </c>
      <c r="C173" s="391">
        <v>876000</v>
      </c>
      <c r="D173" s="22"/>
    </row>
    <row r="174" spans="1:4" x14ac:dyDescent="0.55000000000000004">
      <c r="A174" s="324" t="s">
        <v>246</v>
      </c>
      <c r="B174" s="22" t="s">
        <v>247</v>
      </c>
      <c r="C174" s="391">
        <v>528000</v>
      </c>
      <c r="D174" s="22"/>
    </row>
    <row r="175" spans="1:4" x14ac:dyDescent="0.55000000000000004">
      <c r="A175" s="324" t="s">
        <v>256</v>
      </c>
      <c r="B175" s="22" t="s">
        <v>257</v>
      </c>
      <c r="C175" s="391">
        <v>3500000</v>
      </c>
      <c r="D175" s="22"/>
    </row>
    <row r="176" spans="1:4" x14ac:dyDescent="0.55000000000000004">
      <c r="A176" s="324" t="s">
        <v>258</v>
      </c>
      <c r="B176" s="22" t="s">
        <v>259</v>
      </c>
      <c r="C176" s="391">
        <v>1570000</v>
      </c>
      <c r="D176" s="22"/>
    </row>
    <row r="177" spans="1:4" x14ac:dyDescent="0.55000000000000004">
      <c r="A177" s="324" t="s">
        <v>260</v>
      </c>
      <c r="B177" s="22" t="s">
        <v>1113</v>
      </c>
      <c r="C177" s="391">
        <v>2926000</v>
      </c>
      <c r="D177" s="22"/>
    </row>
    <row r="178" spans="1:4" x14ac:dyDescent="0.55000000000000004">
      <c r="A178" s="324" t="s">
        <v>261</v>
      </c>
      <c r="B178" s="22" t="s">
        <v>262</v>
      </c>
      <c r="C178" s="391">
        <v>2100000</v>
      </c>
      <c r="D178" s="22"/>
    </row>
    <row r="179" spans="1:4" x14ac:dyDescent="0.55000000000000004">
      <c r="A179" s="324" t="s">
        <v>263</v>
      </c>
      <c r="B179" s="22" t="s">
        <v>264</v>
      </c>
      <c r="C179" s="391"/>
      <c r="D179" s="22"/>
    </row>
    <row r="180" spans="1:4" x14ac:dyDescent="0.55000000000000004">
      <c r="A180" s="324" t="s">
        <v>265</v>
      </c>
      <c r="B180" s="22" t="s">
        <v>607</v>
      </c>
      <c r="C180" s="391"/>
      <c r="D180" s="22"/>
    </row>
    <row r="181" spans="1:4" x14ac:dyDescent="0.55000000000000004">
      <c r="A181" s="324" t="s">
        <v>248</v>
      </c>
      <c r="B181" s="22" t="s">
        <v>1114</v>
      </c>
      <c r="C181" s="391"/>
      <c r="D181" s="22"/>
    </row>
    <row r="182" spans="1:4" x14ac:dyDescent="0.55000000000000004">
      <c r="A182" s="324" t="s">
        <v>249</v>
      </c>
      <c r="B182" s="22" t="s">
        <v>1115</v>
      </c>
      <c r="C182" s="391">
        <v>1038000</v>
      </c>
      <c r="D182" s="22"/>
    </row>
    <row r="183" spans="1:4" x14ac:dyDescent="0.55000000000000004">
      <c r="A183" s="324" t="s">
        <v>250</v>
      </c>
      <c r="B183" s="22" t="s">
        <v>1116</v>
      </c>
      <c r="C183" s="391"/>
      <c r="D183" s="22"/>
    </row>
    <row r="184" spans="1:4" x14ac:dyDescent="0.55000000000000004">
      <c r="A184" s="324" t="s">
        <v>251</v>
      </c>
      <c r="B184" s="22" t="s">
        <v>1117</v>
      </c>
      <c r="C184" s="391"/>
      <c r="D184" s="22"/>
    </row>
    <row r="185" spans="1:4" x14ac:dyDescent="0.55000000000000004">
      <c r="A185" s="324" t="s">
        <v>252</v>
      </c>
      <c r="B185" s="22" t="s">
        <v>1118</v>
      </c>
      <c r="C185" s="391"/>
      <c r="D185" s="22"/>
    </row>
    <row r="186" spans="1:4" x14ac:dyDescent="0.55000000000000004">
      <c r="A186" s="324" t="s">
        <v>253</v>
      </c>
      <c r="B186" s="22" t="s">
        <v>1119</v>
      </c>
      <c r="C186" s="391"/>
      <c r="D186" s="22"/>
    </row>
    <row r="187" spans="1:4" x14ac:dyDescent="0.55000000000000004">
      <c r="A187" s="324" t="s">
        <v>254</v>
      </c>
      <c r="B187" s="22" t="s">
        <v>1120</v>
      </c>
      <c r="C187" s="391"/>
      <c r="D187" s="22"/>
    </row>
    <row r="188" spans="1:4" x14ac:dyDescent="0.55000000000000004">
      <c r="A188" s="324" t="s">
        <v>255</v>
      </c>
      <c r="B188" s="22" t="s">
        <v>1121</v>
      </c>
      <c r="C188" s="391"/>
      <c r="D188" s="22"/>
    </row>
    <row r="189" spans="1:4" x14ac:dyDescent="0.55000000000000004">
      <c r="A189" s="324" t="s">
        <v>854</v>
      </c>
      <c r="B189" s="22" t="s">
        <v>855</v>
      </c>
      <c r="C189" s="391">
        <v>80000</v>
      </c>
      <c r="D189" s="22"/>
    </row>
    <row r="190" spans="1:4" x14ac:dyDescent="0.55000000000000004">
      <c r="A190" s="324" t="s">
        <v>856</v>
      </c>
      <c r="B190" s="22" t="s">
        <v>857</v>
      </c>
      <c r="C190" s="391"/>
      <c r="D190" s="22"/>
    </row>
    <row r="191" spans="1:4" x14ac:dyDescent="0.55000000000000004">
      <c r="A191" s="324" t="s">
        <v>858</v>
      </c>
      <c r="B191" s="22" t="s">
        <v>1150</v>
      </c>
      <c r="C191" s="391">
        <v>340000</v>
      </c>
      <c r="D191" s="22"/>
    </row>
    <row r="192" spans="1:4" x14ac:dyDescent="0.55000000000000004">
      <c r="A192" s="324" t="s">
        <v>276</v>
      </c>
      <c r="B192" s="22" t="s">
        <v>277</v>
      </c>
      <c r="C192" s="391"/>
      <c r="D192" s="22"/>
    </row>
    <row r="193" spans="1:4" x14ac:dyDescent="0.55000000000000004">
      <c r="A193" s="324" t="s">
        <v>278</v>
      </c>
      <c r="B193" s="22" t="s">
        <v>279</v>
      </c>
      <c r="C193" s="391"/>
      <c r="D193" s="22"/>
    </row>
    <row r="194" spans="1:4" x14ac:dyDescent="0.55000000000000004">
      <c r="A194" s="324" t="s">
        <v>280</v>
      </c>
      <c r="B194" s="22" t="s">
        <v>281</v>
      </c>
      <c r="C194" s="391">
        <v>451000</v>
      </c>
      <c r="D194" s="22"/>
    </row>
    <row r="195" spans="1:4" x14ac:dyDescent="0.55000000000000004">
      <c r="A195" s="324" t="s">
        <v>282</v>
      </c>
      <c r="B195" s="22" t="s">
        <v>283</v>
      </c>
      <c r="C195" s="391">
        <v>671000</v>
      </c>
      <c r="D195" s="22"/>
    </row>
    <row r="196" spans="1:4" x14ac:dyDescent="0.55000000000000004">
      <c r="A196" s="324" t="s">
        <v>284</v>
      </c>
      <c r="B196" s="22" t="s">
        <v>285</v>
      </c>
      <c r="C196" s="391">
        <v>42000</v>
      </c>
      <c r="D196" s="22"/>
    </row>
    <row r="197" spans="1:4" x14ac:dyDescent="0.55000000000000004">
      <c r="A197" s="324" t="s">
        <v>1334</v>
      </c>
      <c r="B197" s="22" t="s">
        <v>1292</v>
      </c>
      <c r="C197" s="391"/>
      <c r="D197" s="22"/>
    </row>
    <row r="198" spans="1:4" x14ac:dyDescent="0.55000000000000004">
      <c r="A198" s="324" t="s">
        <v>1335</v>
      </c>
      <c r="B198" s="22" t="s">
        <v>1293</v>
      </c>
      <c r="C198" s="391">
        <v>460000</v>
      </c>
      <c r="D198" s="22"/>
    </row>
    <row r="199" spans="1:4" x14ac:dyDescent="0.55000000000000004">
      <c r="A199" s="324" t="s">
        <v>286</v>
      </c>
      <c r="B199" s="22" t="s">
        <v>287</v>
      </c>
      <c r="C199" s="391"/>
      <c r="D199" s="22"/>
    </row>
    <row r="200" spans="1:4" x14ac:dyDescent="0.55000000000000004">
      <c r="A200" s="324" t="s">
        <v>288</v>
      </c>
      <c r="B200" s="22" t="s">
        <v>289</v>
      </c>
      <c r="C200" s="391">
        <v>38000</v>
      </c>
      <c r="D200" s="22"/>
    </row>
    <row r="201" spans="1:4" x14ac:dyDescent="0.55000000000000004">
      <c r="A201" s="324" t="s">
        <v>269</v>
      </c>
      <c r="B201" s="22" t="s">
        <v>270</v>
      </c>
      <c r="C201" s="391">
        <v>1482000</v>
      </c>
      <c r="D201" s="22"/>
    </row>
    <row r="202" spans="1:4" x14ac:dyDescent="0.55000000000000004">
      <c r="A202" s="324" t="s">
        <v>272</v>
      </c>
      <c r="B202" s="22" t="s">
        <v>273</v>
      </c>
      <c r="C202" s="391">
        <v>120000</v>
      </c>
      <c r="D202" s="22"/>
    </row>
    <row r="203" spans="1:4" x14ac:dyDescent="0.55000000000000004">
      <c r="A203" s="324" t="s">
        <v>274</v>
      </c>
      <c r="B203" s="22" t="s">
        <v>1339</v>
      </c>
      <c r="C203" s="391"/>
      <c r="D203" s="22"/>
    </row>
    <row r="204" spans="1:4" x14ac:dyDescent="0.55000000000000004">
      <c r="A204" s="324" t="s">
        <v>275</v>
      </c>
      <c r="B204" s="22" t="s">
        <v>1340</v>
      </c>
      <c r="C204" s="391"/>
      <c r="D204" s="22"/>
    </row>
    <row r="205" spans="1:4" x14ac:dyDescent="0.55000000000000004">
      <c r="A205" s="324" t="s">
        <v>859</v>
      </c>
      <c r="B205" s="22" t="s">
        <v>1341</v>
      </c>
      <c r="C205" s="391"/>
      <c r="D205" s="22"/>
    </row>
    <row r="206" spans="1:4" x14ac:dyDescent="0.55000000000000004">
      <c r="A206" s="324" t="s">
        <v>860</v>
      </c>
      <c r="B206" s="22" t="s">
        <v>1342</v>
      </c>
      <c r="C206" s="391"/>
      <c r="D206" s="22"/>
    </row>
    <row r="207" spans="1:4" x14ac:dyDescent="0.55000000000000004">
      <c r="A207" s="324" t="s">
        <v>1298</v>
      </c>
      <c r="B207" s="22" t="s">
        <v>1343</v>
      </c>
      <c r="C207" s="391"/>
      <c r="D207" s="22"/>
    </row>
    <row r="208" spans="1:4" x14ac:dyDescent="0.55000000000000004">
      <c r="A208" s="324" t="s">
        <v>1299</v>
      </c>
      <c r="B208" s="22" t="s">
        <v>1344</v>
      </c>
      <c r="C208" s="391"/>
      <c r="D208" s="22"/>
    </row>
    <row r="209" spans="1:4" x14ac:dyDescent="0.55000000000000004">
      <c r="A209" s="324" t="s">
        <v>1300</v>
      </c>
      <c r="B209" s="22" t="s">
        <v>1345</v>
      </c>
      <c r="C209" s="391">
        <v>4594800</v>
      </c>
      <c r="D209" s="22"/>
    </row>
    <row r="210" spans="1:4" x14ac:dyDescent="0.55000000000000004">
      <c r="A210" s="324" t="s">
        <v>1303</v>
      </c>
      <c r="B210" s="22" t="s">
        <v>1346</v>
      </c>
      <c r="C210" s="391"/>
      <c r="D210" s="22"/>
    </row>
    <row r="211" spans="1:4" x14ac:dyDescent="0.55000000000000004">
      <c r="A211" s="324" t="s">
        <v>861</v>
      </c>
      <c r="B211" s="22" t="s">
        <v>862</v>
      </c>
      <c r="C211" s="391"/>
      <c r="D211" s="22"/>
    </row>
    <row r="212" spans="1:4" x14ac:dyDescent="0.55000000000000004">
      <c r="A212" s="324" t="s">
        <v>1373</v>
      </c>
      <c r="B212" s="22" t="s">
        <v>1374</v>
      </c>
      <c r="C212" s="391"/>
      <c r="D212" s="22"/>
    </row>
    <row r="213" spans="1:4" x14ac:dyDescent="0.55000000000000004">
      <c r="A213" s="324" t="s">
        <v>1375</v>
      </c>
      <c r="B213" s="22" t="s">
        <v>1376</v>
      </c>
      <c r="C213" s="391">
        <v>20500</v>
      </c>
      <c r="D213" s="22"/>
    </row>
    <row r="214" spans="1:4" x14ac:dyDescent="0.55000000000000004">
      <c r="A214" s="324" t="s">
        <v>863</v>
      </c>
      <c r="B214" s="22" t="s">
        <v>864</v>
      </c>
      <c r="C214" s="391"/>
      <c r="D214" s="22"/>
    </row>
    <row r="215" spans="1:4" x14ac:dyDescent="0.55000000000000004">
      <c r="A215" s="324" t="s">
        <v>865</v>
      </c>
      <c r="B215" s="22" t="s">
        <v>866</v>
      </c>
      <c r="C215" s="391"/>
      <c r="D215" s="22"/>
    </row>
    <row r="216" spans="1:4" x14ac:dyDescent="0.55000000000000004">
      <c r="A216" s="324" t="s">
        <v>290</v>
      </c>
      <c r="B216" s="22" t="s">
        <v>291</v>
      </c>
      <c r="C216" s="391">
        <v>160000</v>
      </c>
      <c r="D216" s="22"/>
    </row>
    <row r="217" spans="1:4" x14ac:dyDescent="0.55000000000000004">
      <c r="A217" s="324" t="s">
        <v>292</v>
      </c>
      <c r="B217" s="22" t="s">
        <v>293</v>
      </c>
      <c r="C217" s="391">
        <v>47000</v>
      </c>
      <c r="D217" s="22"/>
    </row>
    <row r="218" spans="1:4" x14ac:dyDescent="0.55000000000000004">
      <c r="A218" s="324" t="s">
        <v>867</v>
      </c>
      <c r="B218" s="22" t="s">
        <v>868</v>
      </c>
      <c r="C218" s="391"/>
      <c r="D218" s="22"/>
    </row>
    <row r="219" spans="1:4" x14ac:dyDescent="0.55000000000000004">
      <c r="A219" s="324" t="s">
        <v>294</v>
      </c>
      <c r="B219" s="22" t="s">
        <v>295</v>
      </c>
      <c r="C219" s="391"/>
      <c r="D219" s="22"/>
    </row>
    <row r="220" spans="1:4" x14ac:dyDescent="0.55000000000000004">
      <c r="A220" s="324" t="s">
        <v>296</v>
      </c>
      <c r="B220" s="22" t="s">
        <v>297</v>
      </c>
      <c r="C220" s="391"/>
      <c r="D220" s="22"/>
    </row>
    <row r="221" spans="1:4" x14ac:dyDescent="0.55000000000000004">
      <c r="A221" s="324" t="s">
        <v>298</v>
      </c>
      <c r="B221" s="22" t="s">
        <v>1122</v>
      </c>
      <c r="C221" s="391"/>
      <c r="D221" s="22"/>
    </row>
    <row r="222" spans="1:4" x14ac:dyDescent="0.55000000000000004">
      <c r="A222" s="324" t="s">
        <v>299</v>
      </c>
      <c r="B222" s="22" t="s">
        <v>300</v>
      </c>
      <c r="C222" s="391"/>
      <c r="D222" s="22"/>
    </row>
    <row r="223" spans="1:4" x14ac:dyDescent="0.55000000000000004">
      <c r="A223" s="324" t="s">
        <v>301</v>
      </c>
      <c r="B223" s="22" t="s">
        <v>302</v>
      </c>
      <c r="C223" s="391"/>
      <c r="D223" s="22"/>
    </row>
    <row r="224" spans="1:4" x14ac:dyDescent="0.55000000000000004">
      <c r="A224" s="324" t="s">
        <v>303</v>
      </c>
      <c r="B224" s="22" t="s">
        <v>304</v>
      </c>
      <c r="C224" s="391"/>
      <c r="D224" s="22"/>
    </row>
    <row r="225" spans="1:4" x14ac:dyDescent="0.55000000000000004">
      <c r="A225" s="324" t="s">
        <v>305</v>
      </c>
      <c r="B225" s="22" t="s">
        <v>291</v>
      </c>
      <c r="C225" s="391"/>
      <c r="D225" s="22"/>
    </row>
    <row r="226" spans="1:4" x14ac:dyDescent="0.55000000000000004">
      <c r="A226" s="324" t="s">
        <v>306</v>
      </c>
      <c r="B226" s="22" t="s">
        <v>307</v>
      </c>
      <c r="C226" s="391"/>
      <c r="D226" s="22"/>
    </row>
    <row r="227" spans="1:4" x14ac:dyDescent="0.55000000000000004">
      <c r="A227" s="324" t="s">
        <v>869</v>
      </c>
      <c r="B227" s="22" t="s">
        <v>870</v>
      </c>
      <c r="C227" s="391"/>
      <c r="D227" s="22"/>
    </row>
    <row r="228" spans="1:4" x14ac:dyDescent="0.55000000000000004">
      <c r="A228" s="324" t="s">
        <v>308</v>
      </c>
      <c r="B228" s="22" t="s">
        <v>309</v>
      </c>
      <c r="C228" s="391"/>
      <c r="D228" s="22"/>
    </row>
    <row r="229" spans="1:4" x14ac:dyDescent="0.55000000000000004">
      <c r="A229" s="324" t="s">
        <v>310</v>
      </c>
      <c r="B229" s="22" t="s">
        <v>311</v>
      </c>
      <c r="C229" s="391"/>
      <c r="D229" s="22"/>
    </row>
    <row r="230" spans="1:4" x14ac:dyDescent="0.55000000000000004">
      <c r="A230" s="324" t="s">
        <v>312</v>
      </c>
      <c r="B230" s="22" t="s">
        <v>313</v>
      </c>
      <c r="C230" s="391"/>
      <c r="D230" s="22"/>
    </row>
    <row r="231" spans="1:4" x14ac:dyDescent="0.55000000000000004">
      <c r="A231" s="324" t="s">
        <v>314</v>
      </c>
      <c r="B231" s="22" t="s">
        <v>1311</v>
      </c>
      <c r="C231" s="391">
        <v>4000</v>
      </c>
      <c r="D231" s="22"/>
    </row>
    <row r="232" spans="1:4" x14ac:dyDescent="0.55000000000000004">
      <c r="A232" s="324" t="s">
        <v>1306</v>
      </c>
      <c r="B232" s="22" t="s">
        <v>1309</v>
      </c>
      <c r="C232" s="391">
        <v>400000</v>
      </c>
      <c r="D232" s="22"/>
    </row>
    <row r="233" spans="1:4" x14ac:dyDescent="0.55000000000000004">
      <c r="A233" s="324" t="s">
        <v>315</v>
      </c>
      <c r="B233" s="22" t="s">
        <v>1310</v>
      </c>
      <c r="C233" s="391"/>
      <c r="D233" s="22"/>
    </row>
    <row r="234" spans="1:4" x14ac:dyDescent="0.55000000000000004">
      <c r="A234" s="324" t="s">
        <v>1307</v>
      </c>
      <c r="B234" s="22" t="s">
        <v>1312</v>
      </c>
      <c r="C234" s="391"/>
      <c r="D234" s="22"/>
    </row>
    <row r="235" spans="1:4" x14ac:dyDescent="0.55000000000000004">
      <c r="A235" s="324" t="s">
        <v>316</v>
      </c>
      <c r="B235" s="22" t="s">
        <v>1315</v>
      </c>
      <c r="C235" s="391"/>
      <c r="D235" s="22"/>
    </row>
    <row r="236" spans="1:4" x14ac:dyDescent="0.55000000000000004">
      <c r="A236" s="324" t="s">
        <v>1308</v>
      </c>
      <c r="B236" s="22" t="s">
        <v>1316</v>
      </c>
      <c r="C236" s="391">
        <v>5300</v>
      </c>
      <c r="D236" s="22"/>
    </row>
    <row r="237" spans="1:4" x14ac:dyDescent="0.55000000000000004">
      <c r="A237" s="324" t="s">
        <v>317</v>
      </c>
      <c r="B237" s="22" t="s">
        <v>1317</v>
      </c>
      <c r="C237" s="391"/>
      <c r="D237" s="22"/>
    </row>
    <row r="238" spans="1:4" x14ac:dyDescent="0.55000000000000004">
      <c r="A238" s="324" t="s">
        <v>1313</v>
      </c>
      <c r="B238" s="22" t="s">
        <v>1318</v>
      </c>
      <c r="C238" s="391">
        <v>10000</v>
      </c>
      <c r="D238" s="22"/>
    </row>
    <row r="239" spans="1:4" x14ac:dyDescent="0.55000000000000004">
      <c r="A239" s="324" t="s">
        <v>318</v>
      </c>
      <c r="B239" s="22" t="s">
        <v>1319</v>
      </c>
      <c r="C239" s="391"/>
      <c r="D239" s="22"/>
    </row>
    <row r="240" spans="1:4" x14ac:dyDescent="0.55000000000000004">
      <c r="A240" s="324" t="s">
        <v>1314</v>
      </c>
      <c r="B240" s="22" t="s">
        <v>1320</v>
      </c>
      <c r="C240" s="391">
        <v>2300</v>
      </c>
      <c r="D240" s="22"/>
    </row>
    <row r="241" spans="1:4" x14ac:dyDescent="0.55000000000000004">
      <c r="A241" s="324" t="s">
        <v>871</v>
      </c>
      <c r="B241" s="22" t="s">
        <v>384</v>
      </c>
      <c r="C241" s="391">
        <v>250000</v>
      </c>
      <c r="D241" s="22"/>
    </row>
    <row r="242" spans="1:4" x14ac:dyDescent="0.55000000000000004">
      <c r="A242" s="324" t="s">
        <v>872</v>
      </c>
      <c r="B242" s="22" t="s">
        <v>385</v>
      </c>
      <c r="C242" s="391">
        <v>10000</v>
      </c>
      <c r="D242" s="22"/>
    </row>
    <row r="243" spans="1:4" x14ac:dyDescent="0.55000000000000004">
      <c r="A243" s="324" t="s">
        <v>873</v>
      </c>
      <c r="B243" s="22" t="s">
        <v>386</v>
      </c>
      <c r="C243" s="391">
        <v>100000</v>
      </c>
      <c r="D243" s="22"/>
    </row>
    <row r="244" spans="1:4" x14ac:dyDescent="0.55000000000000004">
      <c r="A244" s="324" t="s">
        <v>874</v>
      </c>
      <c r="B244" s="22" t="s">
        <v>387</v>
      </c>
      <c r="C244" s="391">
        <v>10000</v>
      </c>
      <c r="D244" s="22"/>
    </row>
    <row r="245" spans="1:4" x14ac:dyDescent="0.55000000000000004">
      <c r="A245" s="324" t="s">
        <v>875</v>
      </c>
      <c r="B245" s="22" t="s">
        <v>388</v>
      </c>
      <c r="C245" s="391">
        <v>500000</v>
      </c>
      <c r="D245" s="22"/>
    </row>
    <row r="246" spans="1:4" x14ac:dyDescent="0.55000000000000004">
      <c r="A246" s="324" t="s">
        <v>876</v>
      </c>
      <c r="B246" s="22" t="s">
        <v>389</v>
      </c>
      <c r="C246" s="391">
        <v>350000</v>
      </c>
      <c r="D246" s="22"/>
    </row>
    <row r="247" spans="1:4" x14ac:dyDescent="0.55000000000000004">
      <c r="A247" s="324" t="s">
        <v>877</v>
      </c>
      <c r="B247" s="22" t="s">
        <v>394</v>
      </c>
      <c r="C247" s="391">
        <v>80000</v>
      </c>
      <c r="D247" s="22"/>
    </row>
    <row r="248" spans="1:4" x14ac:dyDescent="0.55000000000000004">
      <c r="A248" s="324" t="s">
        <v>878</v>
      </c>
      <c r="B248" s="22" t="s">
        <v>395</v>
      </c>
      <c r="C248" s="391">
        <v>26000</v>
      </c>
      <c r="D248" s="22"/>
    </row>
    <row r="249" spans="1:4" x14ac:dyDescent="0.55000000000000004">
      <c r="A249" s="324" t="s">
        <v>879</v>
      </c>
      <c r="B249" s="22" t="s">
        <v>396</v>
      </c>
      <c r="C249" s="391"/>
      <c r="D249" s="22"/>
    </row>
    <row r="250" spans="1:4" x14ac:dyDescent="0.55000000000000004">
      <c r="A250" s="324" t="s">
        <v>319</v>
      </c>
      <c r="B250" s="22" t="s">
        <v>320</v>
      </c>
      <c r="C250" s="391">
        <v>91000</v>
      </c>
      <c r="D250" s="22"/>
    </row>
    <row r="251" spans="1:4" x14ac:dyDescent="0.55000000000000004">
      <c r="A251" s="324" t="s">
        <v>321</v>
      </c>
      <c r="B251" s="22" t="s">
        <v>322</v>
      </c>
      <c r="C251" s="391">
        <v>60000</v>
      </c>
      <c r="D251" s="22"/>
    </row>
    <row r="252" spans="1:4" x14ac:dyDescent="0.55000000000000004">
      <c r="A252" s="324" t="s">
        <v>323</v>
      </c>
      <c r="B252" s="22" t="s">
        <v>324</v>
      </c>
      <c r="C252" s="391">
        <v>150000</v>
      </c>
      <c r="D252" s="22"/>
    </row>
    <row r="253" spans="1:4" x14ac:dyDescent="0.55000000000000004">
      <c r="A253" s="324" t="s">
        <v>325</v>
      </c>
      <c r="B253" s="22" t="s">
        <v>326</v>
      </c>
      <c r="C253" s="391">
        <v>200000</v>
      </c>
      <c r="D253" s="22"/>
    </row>
    <row r="254" spans="1:4" x14ac:dyDescent="0.55000000000000004">
      <c r="A254" s="324" t="s">
        <v>327</v>
      </c>
      <c r="B254" s="22" t="s">
        <v>328</v>
      </c>
      <c r="C254" s="391"/>
      <c r="D254" s="22"/>
    </row>
    <row r="255" spans="1:4" x14ac:dyDescent="0.55000000000000004">
      <c r="A255" s="324" t="s">
        <v>329</v>
      </c>
      <c r="B255" s="22" t="s">
        <v>330</v>
      </c>
      <c r="C255" s="391">
        <v>60000</v>
      </c>
      <c r="D255" s="22"/>
    </row>
    <row r="256" spans="1:4" x14ac:dyDescent="0.55000000000000004">
      <c r="A256" s="324" t="s">
        <v>331</v>
      </c>
      <c r="B256" s="22" t="s">
        <v>332</v>
      </c>
      <c r="C256" s="391">
        <v>6700</v>
      </c>
      <c r="D256" s="22"/>
    </row>
    <row r="257" spans="1:4" x14ac:dyDescent="0.55000000000000004">
      <c r="A257" s="324" t="s">
        <v>333</v>
      </c>
      <c r="B257" s="22" t="s">
        <v>334</v>
      </c>
      <c r="C257" s="391">
        <v>30000</v>
      </c>
      <c r="D257" s="22"/>
    </row>
    <row r="258" spans="1:4" x14ac:dyDescent="0.55000000000000004">
      <c r="A258" s="324" t="s">
        <v>335</v>
      </c>
      <c r="B258" s="22" t="s">
        <v>336</v>
      </c>
      <c r="C258" s="391"/>
      <c r="D258" s="22"/>
    </row>
    <row r="259" spans="1:4" x14ac:dyDescent="0.55000000000000004">
      <c r="A259" s="324" t="s">
        <v>337</v>
      </c>
      <c r="B259" s="22" t="s">
        <v>338</v>
      </c>
      <c r="C259" s="391"/>
      <c r="D259" s="22"/>
    </row>
    <row r="260" spans="1:4" x14ac:dyDescent="0.55000000000000004">
      <c r="A260" s="324" t="s">
        <v>339</v>
      </c>
      <c r="B260" s="22" t="s">
        <v>1123</v>
      </c>
      <c r="C260" s="391"/>
      <c r="D260" s="22"/>
    </row>
    <row r="261" spans="1:4" x14ac:dyDescent="0.55000000000000004">
      <c r="A261" s="324" t="s">
        <v>340</v>
      </c>
      <c r="B261" s="22" t="s">
        <v>341</v>
      </c>
      <c r="C261" s="391">
        <v>90000</v>
      </c>
      <c r="D261" s="22"/>
    </row>
    <row r="262" spans="1:4" x14ac:dyDescent="0.55000000000000004">
      <c r="A262" s="324" t="s">
        <v>342</v>
      </c>
      <c r="B262" s="22" t="s">
        <v>343</v>
      </c>
      <c r="C262" s="391"/>
      <c r="D262" s="22"/>
    </row>
    <row r="263" spans="1:4" x14ac:dyDescent="0.55000000000000004">
      <c r="A263" s="324" t="s">
        <v>880</v>
      </c>
      <c r="B263" s="22" t="s">
        <v>881</v>
      </c>
      <c r="C263" s="391">
        <v>390000</v>
      </c>
      <c r="D263" s="22"/>
    </row>
    <row r="264" spans="1:4" x14ac:dyDescent="0.55000000000000004">
      <c r="A264" s="324" t="s">
        <v>344</v>
      </c>
      <c r="B264" s="22" t="s">
        <v>345</v>
      </c>
      <c r="C264" s="391">
        <v>1100000</v>
      </c>
      <c r="D264" s="22"/>
    </row>
    <row r="265" spans="1:4" x14ac:dyDescent="0.55000000000000004">
      <c r="A265" s="324" t="s">
        <v>346</v>
      </c>
      <c r="B265" s="22" t="s">
        <v>347</v>
      </c>
      <c r="C265" s="391">
        <v>720000</v>
      </c>
      <c r="D265" s="22"/>
    </row>
    <row r="266" spans="1:4" x14ac:dyDescent="0.55000000000000004">
      <c r="A266" s="324" t="s">
        <v>348</v>
      </c>
      <c r="B266" s="22" t="s">
        <v>349</v>
      </c>
      <c r="C266" s="391"/>
      <c r="D266" s="22"/>
    </row>
    <row r="267" spans="1:4" x14ac:dyDescent="0.55000000000000004">
      <c r="A267" s="324" t="s">
        <v>350</v>
      </c>
      <c r="B267" s="22" t="s">
        <v>351</v>
      </c>
      <c r="C267" s="391"/>
      <c r="D267" s="22"/>
    </row>
    <row r="268" spans="1:4" x14ac:dyDescent="0.55000000000000004">
      <c r="A268" s="324" t="s">
        <v>352</v>
      </c>
      <c r="B268" s="22" t="s">
        <v>353</v>
      </c>
      <c r="C268" s="391"/>
      <c r="D268" s="22"/>
    </row>
    <row r="269" spans="1:4" x14ac:dyDescent="0.55000000000000004">
      <c r="A269" s="324" t="s">
        <v>354</v>
      </c>
      <c r="B269" s="22" t="s">
        <v>355</v>
      </c>
      <c r="C269" s="391">
        <v>120000</v>
      </c>
      <c r="D269" s="22"/>
    </row>
    <row r="270" spans="1:4" x14ac:dyDescent="0.55000000000000004">
      <c r="A270" s="324" t="s">
        <v>356</v>
      </c>
      <c r="B270" s="22" t="s">
        <v>1124</v>
      </c>
      <c r="C270" s="391"/>
      <c r="D270" s="22"/>
    </row>
    <row r="271" spans="1:4" x14ac:dyDescent="0.55000000000000004">
      <c r="A271" s="324" t="s">
        <v>358</v>
      </c>
      <c r="B271" s="22" t="s">
        <v>1125</v>
      </c>
      <c r="C271" s="391">
        <v>200000</v>
      </c>
      <c r="D271" s="22"/>
    </row>
    <row r="272" spans="1:4" x14ac:dyDescent="0.55000000000000004">
      <c r="A272" s="324" t="s">
        <v>359</v>
      </c>
      <c r="B272" s="22" t="s">
        <v>360</v>
      </c>
      <c r="C272" s="391">
        <v>1400000</v>
      </c>
      <c r="D272" s="22"/>
    </row>
    <row r="273" spans="1:4" x14ac:dyDescent="0.55000000000000004">
      <c r="A273" s="324" t="s">
        <v>361</v>
      </c>
      <c r="B273" s="22" t="s">
        <v>362</v>
      </c>
      <c r="C273" s="391">
        <v>1000000</v>
      </c>
      <c r="D273" s="22"/>
    </row>
    <row r="274" spans="1:4" x14ac:dyDescent="0.55000000000000004">
      <c r="A274" s="324" t="s">
        <v>363</v>
      </c>
      <c r="B274" s="22" t="s">
        <v>364</v>
      </c>
      <c r="C274" s="391"/>
      <c r="D274" s="22"/>
    </row>
    <row r="275" spans="1:4" x14ac:dyDescent="0.55000000000000004">
      <c r="A275" s="324" t="s">
        <v>365</v>
      </c>
      <c r="B275" s="22" t="s">
        <v>366</v>
      </c>
      <c r="C275" s="391"/>
      <c r="D275" s="22"/>
    </row>
    <row r="276" spans="1:4" x14ac:dyDescent="0.55000000000000004">
      <c r="A276" s="324" t="s">
        <v>375</v>
      </c>
      <c r="B276" s="22" t="s">
        <v>376</v>
      </c>
      <c r="C276" s="391">
        <v>2300000</v>
      </c>
      <c r="D276" s="22"/>
    </row>
    <row r="277" spans="1:4" x14ac:dyDescent="0.55000000000000004">
      <c r="A277" s="324" t="s">
        <v>377</v>
      </c>
      <c r="B277" s="22" t="s">
        <v>1126</v>
      </c>
      <c r="C277" s="391">
        <v>800000</v>
      </c>
      <c r="D277" s="22"/>
    </row>
    <row r="278" spans="1:4" x14ac:dyDescent="0.55000000000000004">
      <c r="A278" s="324" t="s">
        <v>378</v>
      </c>
      <c r="B278" s="22" t="s">
        <v>379</v>
      </c>
      <c r="C278" s="391">
        <v>72000</v>
      </c>
      <c r="D278" s="22"/>
    </row>
    <row r="279" spans="1:4" x14ac:dyDescent="0.55000000000000004">
      <c r="A279" s="324" t="s">
        <v>380</v>
      </c>
      <c r="B279" s="22" t="s">
        <v>381</v>
      </c>
      <c r="C279" s="391">
        <v>130000</v>
      </c>
      <c r="D279" s="22"/>
    </row>
    <row r="280" spans="1:4" x14ac:dyDescent="0.55000000000000004">
      <c r="A280" s="324" t="s">
        <v>382</v>
      </c>
      <c r="B280" s="22" t="s">
        <v>383</v>
      </c>
      <c r="C280" s="391">
        <v>7000</v>
      </c>
      <c r="D280" s="22"/>
    </row>
    <row r="281" spans="1:4" x14ac:dyDescent="0.55000000000000004">
      <c r="A281" s="324" t="s">
        <v>367</v>
      </c>
      <c r="B281" s="22" t="s">
        <v>368</v>
      </c>
      <c r="C281" s="391"/>
      <c r="D281" s="22"/>
    </row>
    <row r="282" spans="1:4" x14ac:dyDescent="0.55000000000000004">
      <c r="A282" s="324" t="s">
        <v>369</v>
      </c>
      <c r="B282" s="22" t="s">
        <v>370</v>
      </c>
      <c r="C282" s="391">
        <v>121000</v>
      </c>
      <c r="D282" s="22"/>
    </row>
    <row r="283" spans="1:4" x14ac:dyDescent="0.55000000000000004">
      <c r="A283" s="324" t="s">
        <v>215</v>
      </c>
      <c r="B283" s="22" t="s">
        <v>216</v>
      </c>
      <c r="C283" s="391">
        <v>9700000</v>
      </c>
      <c r="D283" s="22"/>
    </row>
    <row r="284" spans="1:4" x14ac:dyDescent="0.55000000000000004">
      <c r="A284" s="324" t="s">
        <v>217</v>
      </c>
      <c r="B284" s="22" t="s">
        <v>1127</v>
      </c>
      <c r="C284" s="391">
        <v>125000</v>
      </c>
      <c r="D284" s="22"/>
    </row>
    <row r="285" spans="1:4" x14ac:dyDescent="0.55000000000000004">
      <c r="A285" s="324" t="s">
        <v>219</v>
      </c>
      <c r="B285" s="22" t="s">
        <v>1128</v>
      </c>
      <c r="C285" s="391">
        <v>2050000</v>
      </c>
      <c r="D285" s="22"/>
    </row>
    <row r="286" spans="1:4" x14ac:dyDescent="0.55000000000000004">
      <c r="A286" s="324" t="s">
        <v>222</v>
      </c>
      <c r="B286" s="22" t="s">
        <v>223</v>
      </c>
      <c r="C286" s="391">
        <v>2950000</v>
      </c>
      <c r="D286" s="22"/>
    </row>
    <row r="287" spans="1:4" x14ac:dyDescent="0.55000000000000004">
      <c r="A287" s="324" t="s">
        <v>390</v>
      </c>
      <c r="B287" s="22" t="s">
        <v>391</v>
      </c>
      <c r="C287" s="391"/>
      <c r="D287" s="22"/>
    </row>
    <row r="288" spans="1:4" x14ac:dyDescent="0.55000000000000004">
      <c r="A288" s="324" t="s">
        <v>392</v>
      </c>
      <c r="B288" s="22" t="s">
        <v>393</v>
      </c>
      <c r="C288" s="391">
        <v>10000</v>
      </c>
      <c r="D288" s="22"/>
    </row>
    <row r="289" spans="1:4" x14ac:dyDescent="0.55000000000000004">
      <c r="A289" s="324" t="s">
        <v>220</v>
      </c>
      <c r="B289" s="22" t="s">
        <v>221</v>
      </c>
      <c r="C289" s="391">
        <v>600000</v>
      </c>
      <c r="D289" s="22"/>
    </row>
    <row r="290" spans="1:4" x14ac:dyDescent="0.55000000000000004">
      <c r="A290" s="324" t="s">
        <v>882</v>
      </c>
      <c r="B290" s="22" t="s">
        <v>883</v>
      </c>
      <c r="C290" s="391">
        <v>25000</v>
      </c>
      <c r="D290" s="22"/>
    </row>
    <row r="291" spans="1:4" x14ac:dyDescent="0.55000000000000004">
      <c r="A291" s="324" t="s">
        <v>397</v>
      </c>
      <c r="B291" s="22" t="s">
        <v>1129</v>
      </c>
      <c r="C291" s="391"/>
      <c r="D291" s="22"/>
    </row>
    <row r="292" spans="1:4" x14ac:dyDescent="0.55000000000000004">
      <c r="A292" s="324" t="s">
        <v>371</v>
      </c>
      <c r="B292" s="22" t="s">
        <v>372</v>
      </c>
      <c r="C292" s="391"/>
      <c r="D292" s="22"/>
    </row>
    <row r="293" spans="1:4" x14ac:dyDescent="0.55000000000000004">
      <c r="A293" s="324" t="s">
        <v>373</v>
      </c>
      <c r="B293" s="22" t="s">
        <v>374</v>
      </c>
      <c r="C293" s="391"/>
      <c r="D293" s="22"/>
    </row>
    <row r="294" spans="1:4" x14ac:dyDescent="0.55000000000000004">
      <c r="A294" s="324" t="s">
        <v>488</v>
      </c>
      <c r="B294" s="22" t="s">
        <v>1130</v>
      </c>
      <c r="C294" s="391"/>
      <c r="D294" s="22"/>
    </row>
    <row r="295" spans="1:4" x14ac:dyDescent="0.55000000000000004">
      <c r="A295" s="324" t="s">
        <v>884</v>
      </c>
      <c r="B295" s="22" t="s">
        <v>885</v>
      </c>
      <c r="C295" s="391"/>
      <c r="D295" s="22"/>
    </row>
    <row r="296" spans="1:4" x14ac:dyDescent="0.55000000000000004">
      <c r="A296" s="324" t="s">
        <v>489</v>
      </c>
      <c r="B296" s="22" t="s">
        <v>490</v>
      </c>
      <c r="C296" s="391"/>
      <c r="D296" s="22"/>
    </row>
    <row r="297" spans="1:4" x14ac:dyDescent="0.55000000000000004">
      <c r="A297" s="324" t="s">
        <v>886</v>
      </c>
      <c r="B297" s="22" t="s">
        <v>887</v>
      </c>
      <c r="C297" s="391"/>
      <c r="D297" s="22"/>
    </row>
    <row r="298" spans="1:4" x14ac:dyDescent="0.55000000000000004">
      <c r="A298" s="324" t="s">
        <v>491</v>
      </c>
      <c r="B298" s="22" t="s">
        <v>492</v>
      </c>
      <c r="C298" s="391"/>
      <c r="D298" s="22"/>
    </row>
    <row r="299" spans="1:4" x14ac:dyDescent="0.55000000000000004">
      <c r="A299" s="324" t="s">
        <v>493</v>
      </c>
      <c r="B299" s="22" t="s">
        <v>494</v>
      </c>
      <c r="C299" s="391"/>
      <c r="D299" s="22"/>
    </row>
    <row r="300" spans="1:4" x14ac:dyDescent="0.55000000000000004">
      <c r="A300" s="324" t="s">
        <v>495</v>
      </c>
      <c r="B300" s="22" t="s">
        <v>1321</v>
      </c>
      <c r="C300" s="391">
        <v>1100000</v>
      </c>
      <c r="D300" s="22"/>
    </row>
    <row r="301" spans="1:4" x14ac:dyDescent="0.55000000000000004">
      <c r="A301" s="324" t="s">
        <v>496</v>
      </c>
      <c r="B301" s="22" t="s">
        <v>1322</v>
      </c>
      <c r="C301" s="391">
        <v>50000</v>
      </c>
      <c r="D301" s="22"/>
    </row>
    <row r="302" spans="1:4" x14ac:dyDescent="0.55000000000000004">
      <c r="A302" s="324" t="s">
        <v>888</v>
      </c>
      <c r="B302" s="22" t="s">
        <v>889</v>
      </c>
      <c r="C302" s="391"/>
      <c r="D302" s="22"/>
    </row>
    <row r="303" spans="1:4" x14ac:dyDescent="0.55000000000000004">
      <c r="A303" s="324" t="s">
        <v>1323</v>
      </c>
      <c r="B303" s="22" t="s">
        <v>1324</v>
      </c>
      <c r="C303" s="391">
        <v>10000</v>
      </c>
      <c r="D303" s="22"/>
    </row>
    <row r="304" spans="1:4" x14ac:dyDescent="0.55000000000000004">
      <c r="A304" s="324" t="s">
        <v>497</v>
      </c>
      <c r="B304" s="22" t="s">
        <v>1131</v>
      </c>
      <c r="C304" s="391">
        <v>6000000</v>
      </c>
      <c r="D304" s="22"/>
    </row>
    <row r="305" spans="1:4" x14ac:dyDescent="0.55000000000000004">
      <c r="A305" s="324" t="s">
        <v>498</v>
      </c>
      <c r="B305" s="22" t="s">
        <v>1132</v>
      </c>
      <c r="C305" s="391">
        <v>450000</v>
      </c>
      <c r="D305" s="22"/>
    </row>
    <row r="306" spans="1:4" x14ac:dyDescent="0.55000000000000004">
      <c r="A306" s="324" t="s">
        <v>890</v>
      </c>
      <c r="B306" s="22" t="s">
        <v>891</v>
      </c>
      <c r="C306" s="391"/>
      <c r="D306" s="22"/>
    </row>
    <row r="307" spans="1:4" x14ac:dyDescent="0.55000000000000004">
      <c r="A307" s="324" t="s">
        <v>499</v>
      </c>
      <c r="B307" s="22" t="s">
        <v>500</v>
      </c>
      <c r="C307" s="391"/>
      <c r="D307" s="22"/>
    </row>
    <row r="308" spans="1:4" x14ac:dyDescent="0.55000000000000004">
      <c r="A308" s="324" t="s">
        <v>501</v>
      </c>
      <c r="B308" s="22" t="s">
        <v>502</v>
      </c>
      <c r="C308" s="391"/>
      <c r="D308" s="22"/>
    </row>
    <row r="309" spans="1:4" x14ac:dyDescent="0.55000000000000004">
      <c r="A309" s="324" t="s">
        <v>892</v>
      </c>
      <c r="B309" s="22" t="s">
        <v>893</v>
      </c>
      <c r="C309" s="391">
        <v>7400000</v>
      </c>
      <c r="D309" s="22"/>
    </row>
    <row r="310" spans="1:4" x14ac:dyDescent="0.55000000000000004">
      <c r="A310" s="324" t="s">
        <v>894</v>
      </c>
      <c r="B310" s="22" t="s">
        <v>895</v>
      </c>
      <c r="C310" s="391">
        <v>1620000</v>
      </c>
      <c r="D310" s="22"/>
    </row>
    <row r="311" spans="1:4" x14ac:dyDescent="0.55000000000000004">
      <c r="A311" s="324" t="s">
        <v>896</v>
      </c>
      <c r="B311" s="22" t="s">
        <v>897</v>
      </c>
      <c r="C311" s="391"/>
      <c r="D311" s="22"/>
    </row>
    <row r="312" spans="1:4" x14ac:dyDescent="0.55000000000000004">
      <c r="A312" s="324" t="s">
        <v>898</v>
      </c>
      <c r="B312" s="22" t="s">
        <v>1325</v>
      </c>
      <c r="C312" s="391">
        <v>20000</v>
      </c>
      <c r="D312" s="22"/>
    </row>
    <row r="313" spans="1:4" x14ac:dyDescent="0.55000000000000004">
      <c r="A313" s="324" t="s">
        <v>899</v>
      </c>
      <c r="B313" s="22" t="s">
        <v>900</v>
      </c>
      <c r="C313" s="391"/>
      <c r="D313" s="22"/>
    </row>
    <row r="314" spans="1:4" x14ac:dyDescent="0.55000000000000004">
      <c r="A314" s="324" t="s">
        <v>901</v>
      </c>
      <c r="B314" s="22" t="s">
        <v>266</v>
      </c>
      <c r="C314" s="391">
        <v>600000</v>
      </c>
      <c r="D314" s="22"/>
    </row>
    <row r="315" spans="1:4" x14ac:dyDescent="0.55000000000000004">
      <c r="A315" s="324" t="s">
        <v>902</v>
      </c>
      <c r="B315" s="22" t="s">
        <v>267</v>
      </c>
      <c r="C315" s="391">
        <v>240000</v>
      </c>
      <c r="D315" s="22"/>
    </row>
    <row r="316" spans="1:4" x14ac:dyDescent="0.55000000000000004">
      <c r="A316" s="324" t="s">
        <v>903</v>
      </c>
      <c r="B316" s="22" t="s">
        <v>268</v>
      </c>
      <c r="C316" s="391">
        <v>180000</v>
      </c>
      <c r="D316" s="22"/>
    </row>
    <row r="317" spans="1:4" x14ac:dyDescent="0.55000000000000004">
      <c r="A317" s="324" t="s">
        <v>904</v>
      </c>
      <c r="B317" s="22" t="s">
        <v>905</v>
      </c>
      <c r="C317" s="391"/>
      <c r="D317" s="22"/>
    </row>
    <row r="318" spans="1:4" x14ac:dyDescent="0.55000000000000004">
      <c r="A318" s="324" t="s">
        <v>906</v>
      </c>
      <c r="B318" s="22" t="s">
        <v>271</v>
      </c>
      <c r="C318" s="391"/>
      <c r="D318" s="22"/>
    </row>
    <row r="319" spans="1:4" x14ac:dyDescent="0.55000000000000004">
      <c r="A319" s="324" t="s">
        <v>1326</v>
      </c>
      <c r="B319" s="22" t="s">
        <v>1327</v>
      </c>
      <c r="C319" s="391">
        <v>20000</v>
      </c>
      <c r="D319" s="22"/>
    </row>
    <row r="320" spans="1:4" x14ac:dyDescent="0.55000000000000004">
      <c r="A320" s="324" t="s">
        <v>398</v>
      </c>
      <c r="B320" s="22" t="s">
        <v>399</v>
      </c>
      <c r="C320" s="391">
        <v>314259.43</v>
      </c>
      <c r="D320" s="22"/>
    </row>
    <row r="321" spans="1:4" x14ac:dyDescent="0.55000000000000004">
      <c r="A321" s="324" t="s">
        <v>400</v>
      </c>
      <c r="B321" s="22" t="s">
        <v>401</v>
      </c>
      <c r="C321" s="391">
        <v>346410.04</v>
      </c>
      <c r="D321" s="22"/>
    </row>
    <row r="322" spans="1:4" x14ac:dyDescent="0.55000000000000004">
      <c r="A322" s="324" t="s">
        <v>402</v>
      </c>
      <c r="B322" s="22" t="s">
        <v>403</v>
      </c>
      <c r="C322" s="391">
        <v>35761</v>
      </c>
      <c r="D322" s="22"/>
    </row>
    <row r="323" spans="1:4" x14ac:dyDescent="0.55000000000000004">
      <c r="A323" s="324" t="s">
        <v>404</v>
      </c>
      <c r="B323" s="22" t="s">
        <v>405</v>
      </c>
      <c r="C323" s="391"/>
      <c r="D323" s="22"/>
    </row>
    <row r="324" spans="1:4" x14ac:dyDescent="0.55000000000000004">
      <c r="A324" s="324" t="s">
        <v>406</v>
      </c>
      <c r="B324" s="22" t="s">
        <v>407</v>
      </c>
      <c r="C324" s="391"/>
      <c r="D324" s="22"/>
    </row>
    <row r="325" spans="1:4" x14ac:dyDescent="0.55000000000000004">
      <c r="A325" s="324" t="s">
        <v>408</v>
      </c>
      <c r="B325" s="22" t="s">
        <v>409</v>
      </c>
      <c r="C325" s="391"/>
      <c r="D325" s="22"/>
    </row>
    <row r="326" spans="1:4" x14ac:dyDescent="0.55000000000000004">
      <c r="A326" s="324" t="s">
        <v>410</v>
      </c>
      <c r="B326" s="22" t="s">
        <v>411</v>
      </c>
      <c r="C326" s="391"/>
      <c r="D326" s="22"/>
    </row>
    <row r="327" spans="1:4" x14ac:dyDescent="0.55000000000000004">
      <c r="A327" s="324" t="s">
        <v>412</v>
      </c>
      <c r="B327" s="22" t="s">
        <v>413</v>
      </c>
      <c r="C327" s="391"/>
      <c r="D327" s="22"/>
    </row>
    <row r="328" spans="1:4" x14ac:dyDescent="0.55000000000000004">
      <c r="A328" s="324" t="s">
        <v>414</v>
      </c>
      <c r="B328" s="22" t="s">
        <v>415</v>
      </c>
      <c r="C328" s="391"/>
      <c r="D328" s="22"/>
    </row>
    <row r="329" spans="1:4" x14ac:dyDescent="0.55000000000000004">
      <c r="A329" s="324" t="s">
        <v>416</v>
      </c>
      <c r="B329" s="22" t="s">
        <v>417</v>
      </c>
      <c r="C329" s="391"/>
      <c r="D329" s="22"/>
    </row>
    <row r="330" spans="1:4" x14ac:dyDescent="0.55000000000000004">
      <c r="A330" s="324" t="s">
        <v>418</v>
      </c>
      <c r="B330" s="22" t="s">
        <v>419</v>
      </c>
      <c r="C330" s="391"/>
      <c r="D330" s="22"/>
    </row>
    <row r="331" spans="1:4" x14ac:dyDescent="0.55000000000000004">
      <c r="A331" s="324" t="s">
        <v>420</v>
      </c>
      <c r="B331" s="22" t="s">
        <v>421</v>
      </c>
      <c r="C331" s="391"/>
      <c r="D331" s="22"/>
    </row>
    <row r="332" spans="1:4" x14ac:dyDescent="0.55000000000000004">
      <c r="A332" s="324" t="s">
        <v>422</v>
      </c>
      <c r="B332" s="22" t="s">
        <v>423</v>
      </c>
      <c r="C332" s="391"/>
      <c r="D332" s="22"/>
    </row>
    <row r="333" spans="1:4" x14ac:dyDescent="0.55000000000000004">
      <c r="A333" s="324" t="s">
        <v>424</v>
      </c>
      <c r="B333" s="22" t="s">
        <v>425</v>
      </c>
      <c r="C333" s="391"/>
      <c r="D333" s="22"/>
    </row>
    <row r="334" spans="1:4" x14ac:dyDescent="0.55000000000000004">
      <c r="A334" s="324" t="s">
        <v>426</v>
      </c>
      <c r="B334" s="22" t="s">
        <v>427</v>
      </c>
      <c r="C334" s="391"/>
      <c r="D334" s="22"/>
    </row>
    <row r="335" spans="1:4" x14ac:dyDescent="0.55000000000000004">
      <c r="A335" s="324" t="s">
        <v>428</v>
      </c>
      <c r="B335" s="22" t="s">
        <v>429</v>
      </c>
      <c r="C335" s="391"/>
      <c r="D335" s="22"/>
    </row>
    <row r="336" spans="1:4" x14ac:dyDescent="0.55000000000000004">
      <c r="A336" s="324" t="s">
        <v>430</v>
      </c>
      <c r="B336" s="22" t="s">
        <v>431</v>
      </c>
      <c r="C336" s="391"/>
      <c r="D336" s="22"/>
    </row>
    <row r="337" spans="1:4" x14ac:dyDescent="0.55000000000000004">
      <c r="A337" s="324" t="s">
        <v>907</v>
      </c>
      <c r="B337" s="22" t="s">
        <v>908</v>
      </c>
      <c r="C337" s="391"/>
      <c r="D337" s="22"/>
    </row>
    <row r="338" spans="1:4" x14ac:dyDescent="0.55000000000000004">
      <c r="A338" s="324" t="s">
        <v>432</v>
      </c>
      <c r="B338" s="22" t="s">
        <v>433</v>
      </c>
      <c r="C338" s="391"/>
      <c r="D338" s="22"/>
    </row>
    <row r="339" spans="1:4" x14ac:dyDescent="0.55000000000000004">
      <c r="A339" s="324" t="s">
        <v>909</v>
      </c>
      <c r="B339" s="22" t="s">
        <v>910</v>
      </c>
      <c r="C339" s="391"/>
      <c r="D339" s="22"/>
    </row>
    <row r="340" spans="1:4" x14ac:dyDescent="0.55000000000000004">
      <c r="A340" s="324" t="s">
        <v>911</v>
      </c>
      <c r="B340" s="22" t="s">
        <v>912</v>
      </c>
      <c r="C340" s="391"/>
      <c r="D340" s="22"/>
    </row>
    <row r="341" spans="1:4" x14ac:dyDescent="0.55000000000000004">
      <c r="A341" s="324" t="s">
        <v>913</v>
      </c>
      <c r="B341" s="22" t="s">
        <v>914</v>
      </c>
      <c r="C341" s="391"/>
      <c r="D341" s="22"/>
    </row>
    <row r="342" spans="1:4" x14ac:dyDescent="0.55000000000000004">
      <c r="A342" s="324" t="s">
        <v>434</v>
      </c>
      <c r="B342" s="22" t="s">
        <v>435</v>
      </c>
      <c r="C342" s="391"/>
      <c r="D342" s="22"/>
    </row>
    <row r="343" spans="1:4" x14ac:dyDescent="0.55000000000000004">
      <c r="A343" s="324" t="s">
        <v>436</v>
      </c>
      <c r="B343" s="22" t="s">
        <v>437</v>
      </c>
      <c r="C343" s="391"/>
      <c r="D343" s="22"/>
    </row>
    <row r="344" spans="1:4" x14ac:dyDescent="0.55000000000000004">
      <c r="A344" s="324" t="s">
        <v>438</v>
      </c>
      <c r="B344" s="22" t="s">
        <v>439</v>
      </c>
      <c r="C344" s="391"/>
      <c r="D344" s="22"/>
    </row>
    <row r="345" spans="1:4" x14ac:dyDescent="0.55000000000000004">
      <c r="A345" s="324" t="s">
        <v>440</v>
      </c>
      <c r="B345" s="22" t="s">
        <v>441</v>
      </c>
      <c r="C345" s="391"/>
      <c r="D345" s="22"/>
    </row>
    <row r="346" spans="1:4" x14ac:dyDescent="0.55000000000000004">
      <c r="A346" s="324" t="s">
        <v>442</v>
      </c>
      <c r="B346" s="22" t="s">
        <v>443</v>
      </c>
      <c r="C346" s="391">
        <v>514501.81</v>
      </c>
      <c r="D346" s="22"/>
    </row>
    <row r="347" spans="1:4" x14ac:dyDescent="0.55000000000000004">
      <c r="A347" s="324" t="s">
        <v>444</v>
      </c>
      <c r="B347" s="22" t="s">
        <v>445</v>
      </c>
      <c r="C347" s="391">
        <v>73159.81</v>
      </c>
      <c r="D347" s="22"/>
    </row>
    <row r="348" spans="1:4" x14ac:dyDescent="0.55000000000000004">
      <c r="A348" s="324" t="s">
        <v>446</v>
      </c>
      <c r="B348" s="22" t="s">
        <v>447</v>
      </c>
      <c r="C348" s="391">
        <v>946453.25</v>
      </c>
      <c r="D348" s="22"/>
    </row>
    <row r="349" spans="1:4" x14ac:dyDescent="0.55000000000000004">
      <c r="A349" s="324" t="s">
        <v>448</v>
      </c>
      <c r="B349" s="22" t="s">
        <v>449</v>
      </c>
      <c r="C349" s="391">
        <v>134521.56</v>
      </c>
      <c r="D349" s="22"/>
    </row>
    <row r="350" spans="1:4" x14ac:dyDescent="0.55000000000000004">
      <c r="A350" s="324" t="s">
        <v>450</v>
      </c>
      <c r="B350" s="22" t="s">
        <v>451</v>
      </c>
      <c r="C350" s="391"/>
      <c r="D350" s="22"/>
    </row>
    <row r="351" spans="1:4" x14ac:dyDescent="0.55000000000000004">
      <c r="A351" s="324" t="s">
        <v>452</v>
      </c>
      <c r="B351" s="22" t="s">
        <v>453</v>
      </c>
      <c r="C351" s="391">
        <v>536705.65</v>
      </c>
      <c r="D351" s="22"/>
    </row>
    <row r="352" spans="1:4" x14ac:dyDescent="0.55000000000000004">
      <c r="A352" s="324" t="s">
        <v>454</v>
      </c>
      <c r="B352" s="22" t="s">
        <v>455</v>
      </c>
      <c r="C352" s="391"/>
      <c r="D352" s="22"/>
    </row>
    <row r="353" spans="1:4" x14ac:dyDescent="0.55000000000000004">
      <c r="A353" s="324" t="s">
        <v>456</v>
      </c>
      <c r="B353" s="22" t="s">
        <v>457</v>
      </c>
      <c r="C353" s="391"/>
      <c r="D353" s="22"/>
    </row>
    <row r="354" spans="1:4" x14ac:dyDescent="0.55000000000000004">
      <c r="A354" s="324" t="s">
        <v>458</v>
      </c>
      <c r="B354" s="22" t="s">
        <v>459</v>
      </c>
      <c r="C354" s="391"/>
      <c r="D354" s="22"/>
    </row>
    <row r="355" spans="1:4" x14ac:dyDescent="0.55000000000000004">
      <c r="A355" s="324" t="s">
        <v>460</v>
      </c>
      <c r="B355" s="22" t="s">
        <v>461</v>
      </c>
      <c r="C355" s="391">
        <v>321291.65000000002</v>
      </c>
      <c r="D355" s="22"/>
    </row>
    <row r="356" spans="1:4" x14ac:dyDescent="0.55000000000000004">
      <c r="A356" s="324" t="s">
        <v>462</v>
      </c>
      <c r="B356" s="22" t="s">
        <v>463</v>
      </c>
      <c r="C356" s="391">
        <v>359802.54</v>
      </c>
      <c r="D356" s="22"/>
    </row>
    <row r="357" spans="1:4" x14ac:dyDescent="0.55000000000000004">
      <c r="A357" s="324" t="s">
        <v>464</v>
      </c>
      <c r="B357" s="22" t="s">
        <v>465</v>
      </c>
      <c r="C357" s="391">
        <v>235888.01</v>
      </c>
      <c r="D357" s="22"/>
    </row>
    <row r="358" spans="1:4" x14ac:dyDescent="0.55000000000000004">
      <c r="A358" s="324" t="s">
        <v>466</v>
      </c>
      <c r="B358" s="22" t="s">
        <v>467</v>
      </c>
      <c r="C358" s="391">
        <v>75832.44</v>
      </c>
      <c r="D358" s="22"/>
    </row>
    <row r="359" spans="1:4" x14ac:dyDescent="0.55000000000000004">
      <c r="A359" s="324" t="s">
        <v>468</v>
      </c>
      <c r="B359" s="22" t="s">
        <v>469</v>
      </c>
      <c r="C359" s="391">
        <v>44475.85</v>
      </c>
      <c r="D359" s="22"/>
    </row>
    <row r="360" spans="1:4" x14ac:dyDescent="0.55000000000000004">
      <c r="A360" s="324" t="s">
        <v>470</v>
      </c>
      <c r="B360" s="22" t="s">
        <v>471</v>
      </c>
      <c r="C360" s="391"/>
      <c r="D360" s="22"/>
    </row>
    <row r="361" spans="1:4" x14ac:dyDescent="0.55000000000000004">
      <c r="A361" s="324" t="s">
        <v>472</v>
      </c>
      <c r="B361" s="22" t="s">
        <v>473</v>
      </c>
      <c r="C361" s="391">
        <v>2400000</v>
      </c>
      <c r="D361" s="22"/>
    </row>
    <row r="362" spans="1:4" x14ac:dyDescent="0.55000000000000004">
      <c r="A362" s="324" t="s">
        <v>474</v>
      </c>
      <c r="B362" s="22" t="s">
        <v>475</v>
      </c>
      <c r="C362" s="391">
        <v>507918.3</v>
      </c>
      <c r="D362" s="22"/>
    </row>
    <row r="363" spans="1:4" x14ac:dyDescent="0.55000000000000004">
      <c r="A363" s="324" t="s">
        <v>476</v>
      </c>
      <c r="B363" s="22" t="s">
        <v>477</v>
      </c>
      <c r="C363" s="391">
        <v>78550.27</v>
      </c>
      <c r="D363" s="22"/>
    </row>
    <row r="364" spans="1:4" x14ac:dyDescent="0.55000000000000004">
      <c r="A364" s="324" t="s">
        <v>478</v>
      </c>
      <c r="B364" s="22" t="s">
        <v>479</v>
      </c>
      <c r="C364" s="391"/>
      <c r="D364" s="22"/>
    </row>
    <row r="365" spans="1:4" x14ac:dyDescent="0.55000000000000004">
      <c r="A365" s="324" t="s">
        <v>480</v>
      </c>
      <c r="B365" s="22" t="s">
        <v>481</v>
      </c>
      <c r="C365" s="391"/>
      <c r="D365" s="22"/>
    </row>
    <row r="366" spans="1:4" x14ac:dyDescent="0.55000000000000004">
      <c r="A366" s="324" t="s">
        <v>482</v>
      </c>
      <c r="B366" s="22" t="s">
        <v>483</v>
      </c>
      <c r="C366" s="391"/>
      <c r="D366" s="22"/>
    </row>
    <row r="367" spans="1:4" x14ac:dyDescent="0.55000000000000004">
      <c r="A367" s="324" t="s">
        <v>484</v>
      </c>
      <c r="B367" s="22" t="s">
        <v>485</v>
      </c>
      <c r="C367" s="391"/>
      <c r="D367" s="22"/>
    </row>
    <row r="368" spans="1:4" x14ac:dyDescent="0.55000000000000004">
      <c r="A368" s="324" t="s">
        <v>486</v>
      </c>
      <c r="B368" s="22" t="s">
        <v>487</v>
      </c>
      <c r="C368" s="391"/>
      <c r="D368" s="22"/>
    </row>
    <row r="369" spans="1:4" x14ac:dyDescent="0.55000000000000004">
      <c r="A369" s="324" t="s">
        <v>503</v>
      </c>
      <c r="B369" s="22" t="s">
        <v>504</v>
      </c>
      <c r="C369" s="391"/>
      <c r="D369" s="22"/>
    </row>
    <row r="370" spans="1:4" x14ac:dyDescent="0.55000000000000004">
      <c r="A370" s="324" t="s">
        <v>505</v>
      </c>
      <c r="B370" s="22" t="s">
        <v>506</v>
      </c>
      <c r="C370" s="391"/>
      <c r="D370" s="22"/>
    </row>
    <row r="371" spans="1:4" x14ac:dyDescent="0.55000000000000004">
      <c r="A371" s="324" t="s">
        <v>915</v>
      </c>
      <c r="B371" s="22" t="s">
        <v>916</v>
      </c>
      <c r="C371" s="391"/>
      <c r="D371" s="22"/>
    </row>
    <row r="372" spans="1:4" x14ac:dyDescent="0.55000000000000004">
      <c r="A372" s="324" t="s">
        <v>507</v>
      </c>
      <c r="B372" s="22" t="s">
        <v>1133</v>
      </c>
      <c r="C372" s="391"/>
      <c r="D372" s="22"/>
    </row>
    <row r="373" spans="1:4" x14ac:dyDescent="0.55000000000000004">
      <c r="A373" s="324" t="s">
        <v>508</v>
      </c>
      <c r="B373" s="22" t="s">
        <v>509</v>
      </c>
      <c r="C373" s="391"/>
      <c r="D373" s="22"/>
    </row>
    <row r="374" spans="1:4" x14ac:dyDescent="0.55000000000000004">
      <c r="A374" s="324" t="s">
        <v>510</v>
      </c>
      <c r="B374" s="22" t="s">
        <v>511</v>
      </c>
      <c r="C374" s="391"/>
      <c r="D374" s="22"/>
    </row>
    <row r="375" spans="1:4" x14ac:dyDescent="0.55000000000000004">
      <c r="A375" s="324" t="s">
        <v>512</v>
      </c>
      <c r="B375" s="22" t="s">
        <v>1134</v>
      </c>
      <c r="C375" s="391"/>
      <c r="D375" s="22"/>
    </row>
    <row r="376" spans="1:4" x14ac:dyDescent="0.55000000000000004">
      <c r="A376" s="324" t="s">
        <v>513</v>
      </c>
      <c r="B376" s="22" t="s">
        <v>1135</v>
      </c>
      <c r="C376" s="391"/>
      <c r="D376" s="22"/>
    </row>
    <row r="377" spans="1:4" x14ac:dyDescent="0.55000000000000004">
      <c r="A377" s="324" t="s">
        <v>917</v>
      </c>
      <c r="B377" s="22" t="s">
        <v>918</v>
      </c>
      <c r="C377" s="391"/>
      <c r="D377" s="22"/>
    </row>
    <row r="378" spans="1:4" x14ac:dyDescent="0.55000000000000004">
      <c r="A378" s="324" t="s">
        <v>514</v>
      </c>
      <c r="B378" s="22" t="s">
        <v>1336</v>
      </c>
      <c r="C378" s="391"/>
      <c r="D378" s="22"/>
    </row>
    <row r="379" spans="1:4" x14ac:dyDescent="0.55000000000000004">
      <c r="A379" s="324" t="s">
        <v>515</v>
      </c>
      <c r="B379" s="22" t="s">
        <v>1136</v>
      </c>
      <c r="C379" s="391"/>
      <c r="D379" s="22"/>
    </row>
    <row r="380" spans="1:4" x14ac:dyDescent="0.55000000000000004">
      <c r="A380" s="324" t="s">
        <v>516</v>
      </c>
      <c r="B380" s="22" t="s">
        <v>1137</v>
      </c>
      <c r="C380" s="391"/>
      <c r="D380" s="22"/>
    </row>
    <row r="381" spans="1:4" x14ac:dyDescent="0.55000000000000004">
      <c r="A381" s="324" t="s">
        <v>517</v>
      </c>
      <c r="B381" s="22" t="s">
        <v>1138</v>
      </c>
      <c r="C381" s="391"/>
      <c r="D381" s="22"/>
    </row>
    <row r="382" spans="1:4" x14ac:dyDescent="0.55000000000000004">
      <c r="A382" s="324" t="s">
        <v>518</v>
      </c>
      <c r="B382" s="22" t="s">
        <v>1139</v>
      </c>
      <c r="C382" s="391"/>
      <c r="D382" s="22"/>
    </row>
    <row r="383" spans="1:4" x14ac:dyDescent="0.55000000000000004">
      <c r="A383" s="324" t="s">
        <v>519</v>
      </c>
      <c r="B383" s="22" t="s">
        <v>520</v>
      </c>
      <c r="C383" s="391"/>
      <c r="D383" s="22"/>
    </row>
    <row r="384" spans="1:4" x14ac:dyDescent="0.55000000000000004">
      <c r="A384" s="324" t="s">
        <v>521</v>
      </c>
      <c r="B384" s="22" t="s">
        <v>522</v>
      </c>
      <c r="C384" s="391"/>
      <c r="D384" s="22"/>
    </row>
    <row r="385" spans="1:4" x14ac:dyDescent="0.55000000000000004">
      <c r="A385" s="324" t="s">
        <v>523</v>
      </c>
      <c r="B385" s="22" t="s">
        <v>1140</v>
      </c>
      <c r="C385" s="391">
        <v>150000</v>
      </c>
      <c r="D385" s="22"/>
    </row>
    <row r="386" spans="1:4" x14ac:dyDescent="0.55000000000000004">
      <c r="A386" s="324" t="s">
        <v>524</v>
      </c>
      <c r="B386" s="22" t="s">
        <v>1141</v>
      </c>
      <c r="C386" s="391">
        <v>60000</v>
      </c>
      <c r="D386" s="22"/>
    </row>
    <row r="387" spans="1:4" x14ac:dyDescent="0.55000000000000004">
      <c r="A387" s="324" t="s">
        <v>1337</v>
      </c>
      <c r="B387" s="22" t="s">
        <v>1328</v>
      </c>
      <c r="C387" s="391"/>
      <c r="D387" s="22"/>
    </row>
    <row r="388" spans="1:4" x14ac:dyDescent="0.55000000000000004">
      <c r="A388" s="324" t="s">
        <v>525</v>
      </c>
      <c r="B388" s="22" t="s">
        <v>526</v>
      </c>
      <c r="C388" s="391"/>
      <c r="D388" s="22"/>
    </row>
    <row r="389" spans="1:4" x14ac:dyDescent="0.55000000000000004">
      <c r="A389" s="324" t="s">
        <v>527</v>
      </c>
      <c r="B389" s="22" t="s">
        <v>528</v>
      </c>
      <c r="C389" s="391"/>
      <c r="D389" s="22"/>
    </row>
    <row r="390" spans="1:4" x14ac:dyDescent="0.55000000000000004">
      <c r="A390" s="324" t="s">
        <v>529</v>
      </c>
      <c r="B390" s="22" t="s">
        <v>530</v>
      </c>
      <c r="C390" s="391"/>
      <c r="D390" s="22"/>
    </row>
    <row r="391" spans="1:4" x14ac:dyDescent="0.55000000000000004">
      <c r="A391" s="324" t="s">
        <v>531</v>
      </c>
      <c r="B391" s="22" t="s">
        <v>532</v>
      </c>
      <c r="C391" s="391"/>
      <c r="D391" s="22"/>
    </row>
    <row r="392" spans="1:4" x14ac:dyDescent="0.55000000000000004">
      <c r="A392" s="324" t="s">
        <v>533</v>
      </c>
      <c r="B392" s="22" t="s">
        <v>534</v>
      </c>
      <c r="C392" s="391"/>
      <c r="D392" s="22"/>
    </row>
    <row r="393" spans="1:4" x14ac:dyDescent="0.55000000000000004">
      <c r="A393" s="324" t="s">
        <v>535</v>
      </c>
      <c r="B393" s="22" t="s">
        <v>536</v>
      </c>
      <c r="C393" s="391"/>
      <c r="D393" s="22"/>
    </row>
    <row r="394" spans="1:4" x14ac:dyDescent="0.55000000000000004">
      <c r="A394" s="324" t="s">
        <v>537</v>
      </c>
      <c r="B394" s="22" t="s">
        <v>538</v>
      </c>
      <c r="C394" s="391"/>
      <c r="D394" s="22"/>
    </row>
    <row r="395" spans="1:4" x14ac:dyDescent="0.55000000000000004">
      <c r="A395" s="324" t="s">
        <v>539</v>
      </c>
      <c r="B395" s="22" t="s">
        <v>540</v>
      </c>
      <c r="C395" s="391"/>
      <c r="D395" s="22"/>
    </row>
    <row r="396" spans="1:4" x14ac:dyDescent="0.55000000000000004">
      <c r="A396" s="324" t="s">
        <v>541</v>
      </c>
      <c r="B396" s="22" t="s">
        <v>542</v>
      </c>
      <c r="C396" s="391"/>
      <c r="D396" s="22"/>
    </row>
    <row r="397" spans="1:4" x14ac:dyDescent="0.55000000000000004">
      <c r="A397" s="324" t="s">
        <v>543</v>
      </c>
      <c r="B397" s="22" t="s">
        <v>544</v>
      </c>
      <c r="C397" s="391"/>
      <c r="D397" s="22"/>
    </row>
    <row r="398" spans="1:4" x14ac:dyDescent="0.55000000000000004">
      <c r="A398" s="324" t="s">
        <v>545</v>
      </c>
      <c r="B398" s="22" t="s">
        <v>546</v>
      </c>
      <c r="C398" s="391"/>
      <c r="D398" s="22"/>
    </row>
    <row r="399" spans="1:4" x14ac:dyDescent="0.55000000000000004">
      <c r="A399" s="324" t="s">
        <v>547</v>
      </c>
      <c r="B399" s="22" t="s">
        <v>548</v>
      </c>
      <c r="C399" s="391"/>
      <c r="D399" s="22"/>
    </row>
    <row r="400" spans="1:4" x14ac:dyDescent="0.55000000000000004">
      <c r="A400" s="324" t="s">
        <v>549</v>
      </c>
      <c r="B400" s="22" t="s">
        <v>550</v>
      </c>
      <c r="C400" s="391"/>
      <c r="D400" s="22"/>
    </row>
    <row r="401" spans="1:4" x14ac:dyDescent="0.55000000000000004">
      <c r="A401" s="324" t="s">
        <v>551</v>
      </c>
      <c r="B401" s="22" t="s">
        <v>552</v>
      </c>
      <c r="C401" s="391"/>
      <c r="D401" s="22"/>
    </row>
    <row r="402" spans="1:4" x14ac:dyDescent="0.55000000000000004">
      <c r="A402" s="324" t="s">
        <v>553</v>
      </c>
      <c r="B402" s="22" t="s">
        <v>554</v>
      </c>
      <c r="C402" s="391"/>
      <c r="D402" s="22"/>
    </row>
    <row r="403" spans="1:4" x14ac:dyDescent="0.55000000000000004">
      <c r="A403" s="324" t="s">
        <v>555</v>
      </c>
      <c r="B403" s="22" t="s">
        <v>556</v>
      </c>
      <c r="C403" s="391"/>
      <c r="D403" s="22"/>
    </row>
    <row r="404" spans="1:4" x14ac:dyDescent="0.55000000000000004">
      <c r="A404" s="324" t="s">
        <v>557</v>
      </c>
      <c r="B404" s="22" t="s">
        <v>558</v>
      </c>
      <c r="C404" s="391"/>
      <c r="D404" s="22"/>
    </row>
    <row r="405" spans="1:4" x14ac:dyDescent="0.55000000000000004">
      <c r="A405" s="324" t="s">
        <v>559</v>
      </c>
      <c r="B405" s="22" t="s">
        <v>560</v>
      </c>
      <c r="C405" s="391"/>
      <c r="D405" s="22"/>
    </row>
    <row r="406" spans="1:4" x14ac:dyDescent="0.55000000000000004">
      <c r="A406" s="324" t="s">
        <v>561</v>
      </c>
      <c r="B406" s="22" t="s">
        <v>562</v>
      </c>
      <c r="C406" s="391"/>
      <c r="D406" s="22"/>
    </row>
    <row r="407" spans="1:4" x14ac:dyDescent="0.55000000000000004">
      <c r="A407" s="324" t="s">
        <v>563</v>
      </c>
      <c r="B407" s="22" t="s">
        <v>564</v>
      </c>
      <c r="C407" s="391"/>
      <c r="D407" s="22"/>
    </row>
    <row r="408" spans="1:4" x14ac:dyDescent="0.55000000000000004">
      <c r="A408" s="324" t="s">
        <v>919</v>
      </c>
      <c r="B408" s="22" t="s">
        <v>920</v>
      </c>
      <c r="C408" s="391"/>
      <c r="D408" s="22"/>
    </row>
    <row r="409" spans="1:4" x14ac:dyDescent="0.55000000000000004">
      <c r="A409" s="324" t="s">
        <v>921</v>
      </c>
      <c r="B409" s="22" t="s">
        <v>922</v>
      </c>
      <c r="C409" s="391"/>
      <c r="D409" s="22"/>
    </row>
    <row r="410" spans="1:4" x14ac:dyDescent="0.55000000000000004">
      <c r="A410" s="324" t="s">
        <v>923</v>
      </c>
      <c r="B410" s="22" t="s">
        <v>924</v>
      </c>
      <c r="C410" s="391"/>
      <c r="D410" s="22"/>
    </row>
    <row r="411" spans="1:4" x14ac:dyDescent="0.55000000000000004">
      <c r="A411" s="324" t="s">
        <v>565</v>
      </c>
      <c r="B411" s="22" t="s">
        <v>1142</v>
      </c>
      <c r="C411" s="391"/>
      <c r="D411" s="22"/>
    </row>
    <row r="412" spans="1:4" x14ac:dyDescent="0.55000000000000004">
      <c r="A412" s="324" t="s">
        <v>925</v>
      </c>
      <c r="B412" s="22" t="s">
        <v>926</v>
      </c>
      <c r="C412" s="391"/>
      <c r="D412" s="22"/>
    </row>
    <row r="413" spans="1:4" x14ac:dyDescent="0.55000000000000004">
      <c r="A413" s="324" t="s">
        <v>927</v>
      </c>
      <c r="B413" s="22" t="s">
        <v>928</v>
      </c>
      <c r="C413" s="391"/>
      <c r="D413" s="22"/>
    </row>
    <row r="414" spans="1:4" x14ac:dyDescent="0.55000000000000004">
      <c r="A414" s="324" t="s">
        <v>566</v>
      </c>
      <c r="B414" s="22" t="s">
        <v>1143</v>
      </c>
      <c r="C414" s="391"/>
      <c r="D414" s="22"/>
    </row>
    <row r="415" spans="1:4" x14ac:dyDescent="0.55000000000000004">
      <c r="A415" s="324" t="s">
        <v>929</v>
      </c>
      <c r="B415" s="22" t="s">
        <v>567</v>
      </c>
      <c r="C415" s="391"/>
      <c r="D415" s="22"/>
    </row>
    <row r="416" spans="1:4" x14ac:dyDescent="0.55000000000000004">
      <c r="A416" s="324" t="s">
        <v>568</v>
      </c>
      <c r="B416" s="22" t="s">
        <v>569</v>
      </c>
      <c r="C416" s="391"/>
      <c r="D416" s="22"/>
    </row>
    <row r="417" spans="1:4" x14ac:dyDescent="0.55000000000000004">
      <c r="A417" s="324" t="s">
        <v>570</v>
      </c>
      <c r="B417" s="22" t="s">
        <v>571</v>
      </c>
      <c r="C417" s="391"/>
      <c r="D417" s="22"/>
    </row>
    <row r="418" spans="1:4" x14ac:dyDescent="0.55000000000000004">
      <c r="A418" s="324" t="s">
        <v>572</v>
      </c>
      <c r="B418" s="22" t="s">
        <v>573</v>
      </c>
      <c r="C418" s="391"/>
      <c r="D418" s="22"/>
    </row>
    <row r="419" spans="1:4" x14ac:dyDescent="0.55000000000000004">
      <c r="A419" s="324" t="s">
        <v>574</v>
      </c>
      <c r="B419" s="22" t="s">
        <v>575</v>
      </c>
      <c r="C419" s="391">
        <v>60000</v>
      </c>
      <c r="D419" s="22"/>
    </row>
    <row r="420" spans="1:4" x14ac:dyDescent="0.55000000000000004">
      <c r="A420" s="324" t="s">
        <v>576</v>
      </c>
      <c r="B420" s="22" t="s">
        <v>1144</v>
      </c>
      <c r="C420" s="391"/>
      <c r="D420" s="22"/>
    </row>
    <row r="421" spans="1:4" x14ac:dyDescent="0.55000000000000004">
      <c r="A421" s="324" t="s">
        <v>577</v>
      </c>
      <c r="B421" s="22" t="s">
        <v>1145</v>
      </c>
      <c r="C421" s="391"/>
      <c r="D421" s="22"/>
    </row>
    <row r="422" spans="1:4" x14ac:dyDescent="0.55000000000000004">
      <c r="A422" s="324" t="s">
        <v>578</v>
      </c>
      <c r="B422" s="22" t="s">
        <v>579</v>
      </c>
      <c r="C422" s="391"/>
      <c r="D422" s="22"/>
    </row>
    <row r="423" spans="1:4" x14ac:dyDescent="0.55000000000000004">
      <c r="A423" s="324" t="s">
        <v>580</v>
      </c>
      <c r="B423" s="22" t="s">
        <v>581</v>
      </c>
      <c r="C423" s="391"/>
      <c r="D423" s="22"/>
    </row>
    <row r="424" spans="1:4" x14ac:dyDescent="0.55000000000000004">
      <c r="A424" s="324" t="s">
        <v>582</v>
      </c>
      <c r="B424" s="22" t="s">
        <v>583</v>
      </c>
      <c r="C424" s="391"/>
      <c r="D424" s="22"/>
    </row>
    <row r="425" spans="1:4" x14ac:dyDescent="0.55000000000000004">
      <c r="A425" s="324" t="s">
        <v>584</v>
      </c>
      <c r="B425" s="22" t="s">
        <v>585</v>
      </c>
      <c r="C425" s="391"/>
      <c r="D425" s="22"/>
    </row>
    <row r="426" spans="1:4" x14ac:dyDescent="0.55000000000000004">
      <c r="A426" s="324" t="s">
        <v>586</v>
      </c>
      <c r="B426" s="22" t="s">
        <v>587</v>
      </c>
      <c r="C426" s="391"/>
      <c r="D426" s="22"/>
    </row>
    <row r="427" spans="1:4" x14ac:dyDescent="0.55000000000000004">
      <c r="A427" s="324" t="s">
        <v>588</v>
      </c>
      <c r="B427" s="22" t="s">
        <v>589</v>
      </c>
      <c r="C427" s="391"/>
      <c r="D427" s="22"/>
    </row>
    <row r="428" spans="1:4" x14ac:dyDescent="0.55000000000000004">
      <c r="A428" s="324" t="s">
        <v>590</v>
      </c>
      <c r="B428" s="22" t="s">
        <v>591</v>
      </c>
      <c r="C428" s="391">
        <v>4500000</v>
      </c>
      <c r="D428" s="22"/>
    </row>
    <row r="429" spans="1:4" x14ac:dyDescent="0.55000000000000004">
      <c r="A429" s="324" t="s">
        <v>592</v>
      </c>
      <c r="B429" s="22" t="s">
        <v>593</v>
      </c>
      <c r="C429" s="391"/>
      <c r="D429" s="22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5</vt:i4>
      </vt:variant>
    </vt:vector>
  </HeadingPairs>
  <TitlesOfParts>
    <vt:vector size="23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Mapping62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Revenue!Print_Area</vt:lpstr>
      <vt:lpstr>'1.WS-Re-Exp'!Print_Titles</vt:lpstr>
      <vt:lpstr>'6.1 รายละเอียดแผนลงทุน'!Print_Titles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2019-04-24T20:06:23Z</cp:lastPrinted>
  <dcterms:created xsi:type="dcterms:W3CDTF">2016-07-25T14:36:11Z</dcterms:created>
  <dcterms:modified xsi:type="dcterms:W3CDTF">2019-04-24T20:07:39Z</dcterms:modified>
</cp:coreProperties>
</file>