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1D37A86A-45EB-4103-B049-E001C2DB9DC3}" xr6:coauthVersionLast="36" xr6:coauthVersionMax="36" xr10:uidLastSave="{00000000-0000-0000-0000-000000000000}"/>
  <bookViews>
    <workbookView xWindow="0" yWindow="0" windowWidth="28800" windowHeight="11970" activeTab="1" xr2:uid="{D3C3755B-4644-4112-9F8C-11104726481C}"/>
  </bookViews>
  <sheets>
    <sheet name="สูตรข้อมูล" sheetId="2" r:id="rId1"/>
    <sheet name="ก.ค.63" sheetId="1" r:id="rId2"/>
  </sheets>
  <definedNames>
    <definedName name="_xlnm._FilterDatabase" localSheetId="0" hidden="1">สูตรข้อมูล!$A$3:$BB$76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U76" i="2"/>
  <c r="AT76" i="2"/>
  <c r="AR76" i="2"/>
  <c r="AQ76" i="2"/>
  <c r="AS76" i="2" s="1"/>
  <c r="AN76" i="2"/>
  <c r="AP76" i="2" s="1"/>
  <c r="AM76" i="2"/>
  <c r="AK76" i="2"/>
  <c r="AZ75" i="2"/>
  <c r="BA75" i="2" s="1"/>
  <c r="AY75" i="2"/>
  <c r="AX75" i="2"/>
  <c r="AV75" i="2"/>
  <c r="AW75" i="2" s="1"/>
  <c r="AU75" i="2"/>
  <c r="AT75" i="2"/>
  <c r="AR75" i="2"/>
  <c r="AQ75" i="2"/>
  <c r="AS75" i="2" s="1"/>
  <c r="AN75" i="2"/>
  <c r="AP75" i="2" s="1"/>
  <c r="AK75" i="2"/>
  <c r="AM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N74" i="2"/>
  <c r="AP74" i="2" s="1"/>
  <c r="AM74" i="2"/>
  <c r="AK74" i="2"/>
  <c r="AZ73" i="2"/>
  <c r="BA73" i="2" s="1"/>
  <c r="AX73" i="2"/>
  <c r="AY73" i="2" s="1"/>
  <c r="AV73" i="2"/>
  <c r="AW73" i="2" s="1"/>
  <c r="AU73" i="2"/>
  <c r="AT73" i="2"/>
  <c r="AR73" i="2"/>
  <c r="AQ73" i="2"/>
  <c r="AS73" i="2" s="1"/>
  <c r="AN73" i="2"/>
  <c r="AP73" i="2" s="1"/>
  <c r="AM73" i="2"/>
  <c r="AK73" i="2"/>
  <c r="AZ72" i="2"/>
  <c r="BA72" i="2" s="1"/>
  <c r="AY72" i="2"/>
  <c r="AX72" i="2"/>
  <c r="AV72" i="2"/>
  <c r="AW72" i="2" s="1"/>
  <c r="AU72" i="2"/>
  <c r="AT72" i="2"/>
  <c r="AR72" i="2"/>
  <c r="AQ72" i="2"/>
  <c r="AS72" i="2" s="1"/>
  <c r="AN72" i="2"/>
  <c r="AP72" i="2" s="1"/>
  <c r="AK72" i="2"/>
  <c r="AM72" i="2" s="1"/>
  <c r="AZ71" i="2"/>
  <c r="BA71" i="2" s="1"/>
  <c r="AY71" i="2"/>
  <c r="AX71" i="2"/>
  <c r="AV71" i="2"/>
  <c r="AW71" i="2" s="1"/>
  <c r="AT71" i="2"/>
  <c r="AU71" i="2" s="1"/>
  <c r="AR71" i="2"/>
  <c r="AQ71" i="2"/>
  <c r="AS71" i="2" s="1"/>
  <c r="AN71" i="2"/>
  <c r="AP71" i="2" s="1"/>
  <c r="AM71" i="2"/>
  <c r="BB71" i="2" s="1"/>
  <c r="AK71" i="2"/>
  <c r="AZ70" i="2"/>
  <c r="BA70" i="2" s="1"/>
  <c r="AX70" i="2"/>
  <c r="AY70" i="2" s="1"/>
  <c r="AV70" i="2"/>
  <c r="AW70" i="2" s="1"/>
  <c r="AU70" i="2"/>
  <c r="AT70" i="2"/>
  <c r="AR70" i="2"/>
  <c r="AQ70" i="2"/>
  <c r="AS70" i="2" s="1"/>
  <c r="AN70" i="2"/>
  <c r="AP70" i="2" s="1"/>
  <c r="AM70" i="2"/>
  <c r="BB70" i="2" s="1"/>
  <c r="AK70" i="2"/>
  <c r="AZ69" i="2"/>
  <c r="BA69" i="2" s="1"/>
  <c r="AY69" i="2"/>
  <c r="AX69" i="2"/>
  <c r="AV69" i="2"/>
  <c r="AW69" i="2" s="1"/>
  <c r="AU69" i="2"/>
  <c r="AT69" i="2"/>
  <c r="AR69" i="2"/>
  <c r="AQ69" i="2"/>
  <c r="AS69" i="2" s="1"/>
  <c r="AN69" i="2"/>
  <c r="AP69" i="2" s="1"/>
  <c r="AK69" i="2"/>
  <c r="AM69" i="2" s="1"/>
  <c r="AZ68" i="2"/>
  <c r="BA68" i="2" s="1"/>
  <c r="AY68" i="2"/>
  <c r="AX68" i="2"/>
  <c r="AV68" i="2"/>
  <c r="AW68" i="2" s="1"/>
  <c r="AT68" i="2"/>
  <c r="AU68" i="2" s="1"/>
  <c r="AR68" i="2"/>
  <c r="AQ68" i="2"/>
  <c r="AS68" i="2" s="1"/>
  <c r="AN68" i="2"/>
  <c r="AP68" i="2" s="1"/>
  <c r="AM68" i="2"/>
  <c r="AK68" i="2"/>
  <c r="AZ67" i="2"/>
  <c r="BA67" i="2" s="1"/>
  <c r="AX67" i="2"/>
  <c r="AY67" i="2" s="1"/>
  <c r="AV67" i="2"/>
  <c r="AW67" i="2" s="1"/>
  <c r="AU67" i="2"/>
  <c r="AT67" i="2"/>
  <c r="AR67" i="2"/>
  <c r="AQ67" i="2"/>
  <c r="AS67" i="2" s="1"/>
  <c r="AN67" i="2"/>
  <c r="AP67" i="2" s="1"/>
  <c r="AM67" i="2"/>
  <c r="AK67" i="2"/>
  <c r="AZ66" i="2"/>
  <c r="BA66" i="2" s="1"/>
  <c r="AY66" i="2"/>
  <c r="AX66" i="2"/>
  <c r="AV66" i="2"/>
  <c r="AW66" i="2" s="1"/>
  <c r="AU66" i="2"/>
  <c r="AT66" i="2"/>
  <c r="AR66" i="2"/>
  <c r="AS66" i="2" s="1"/>
  <c r="AQ66" i="2"/>
  <c r="AN66" i="2"/>
  <c r="AP66" i="2" s="1"/>
  <c r="AK66" i="2"/>
  <c r="AM66" i="2" s="1"/>
  <c r="AZ65" i="2"/>
  <c r="BA65" i="2" s="1"/>
  <c r="AY65" i="2"/>
  <c r="AX65" i="2"/>
  <c r="AV65" i="2"/>
  <c r="AW65" i="2" s="1"/>
  <c r="AT65" i="2"/>
  <c r="AU65" i="2" s="1"/>
  <c r="AR65" i="2"/>
  <c r="AQ65" i="2"/>
  <c r="AS65" i="2" s="1"/>
  <c r="AN65" i="2"/>
  <c r="AP65" i="2" s="1"/>
  <c r="AM65" i="2"/>
  <c r="BB65" i="2" s="1"/>
  <c r="AK65" i="2"/>
  <c r="AZ64" i="2"/>
  <c r="BA64" i="2" s="1"/>
  <c r="AX64" i="2"/>
  <c r="AY64" i="2" s="1"/>
  <c r="AV64" i="2"/>
  <c r="AW64" i="2" s="1"/>
  <c r="AU64" i="2"/>
  <c r="AT64" i="2"/>
  <c r="AR64" i="2"/>
  <c r="AQ64" i="2"/>
  <c r="AS64" i="2" s="1"/>
  <c r="AN64" i="2"/>
  <c r="AP64" i="2" s="1"/>
  <c r="AM64" i="2"/>
  <c r="BB64" i="2" s="1"/>
  <c r="AK64" i="2"/>
  <c r="AZ63" i="2"/>
  <c r="BA63" i="2" s="1"/>
  <c r="AY63" i="2"/>
  <c r="AX63" i="2"/>
  <c r="AV63" i="2"/>
  <c r="AW63" i="2" s="1"/>
  <c r="AU63" i="2"/>
  <c r="AT63" i="2"/>
  <c r="AR63" i="2"/>
  <c r="AS63" i="2" s="1"/>
  <c r="AQ63" i="2"/>
  <c r="AN63" i="2"/>
  <c r="AP63" i="2" s="1"/>
  <c r="AK63" i="2"/>
  <c r="AM63" i="2" s="1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K62" i="2"/>
  <c r="AM62" i="2" s="1"/>
  <c r="AZ61" i="2"/>
  <c r="BA61" i="2" s="1"/>
  <c r="AY61" i="2"/>
  <c r="AX61" i="2"/>
  <c r="AV61" i="2"/>
  <c r="AW61" i="2" s="1"/>
  <c r="AT61" i="2"/>
  <c r="AU61" i="2" s="1"/>
  <c r="AR61" i="2"/>
  <c r="AQ61" i="2"/>
  <c r="AS61" i="2" s="1"/>
  <c r="AP61" i="2"/>
  <c r="AN61" i="2"/>
  <c r="AK61" i="2"/>
  <c r="AM61" i="2" s="1"/>
  <c r="AZ60" i="2"/>
  <c r="BA60" i="2" s="1"/>
  <c r="AX60" i="2"/>
  <c r="AY60" i="2" s="1"/>
  <c r="AV60" i="2"/>
  <c r="AW60" i="2" s="1"/>
  <c r="AU60" i="2"/>
  <c r="AT60" i="2"/>
  <c r="AR60" i="2"/>
  <c r="AQ60" i="2"/>
  <c r="AS60" i="2" s="1"/>
  <c r="AN60" i="2"/>
  <c r="AP60" i="2" s="1"/>
  <c r="AK60" i="2"/>
  <c r="AM60" i="2" s="1"/>
  <c r="AZ59" i="2"/>
  <c r="BA59" i="2" s="1"/>
  <c r="AY59" i="2"/>
  <c r="AX59" i="2"/>
  <c r="AV59" i="2"/>
  <c r="AW59" i="2" s="1"/>
  <c r="AU59" i="2"/>
  <c r="AT59" i="2"/>
  <c r="AR59" i="2"/>
  <c r="AQ59" i="2"/>
  <c r="AS59" i="2" s="1"/>
  <c r="AP59" i="2"/>
  <c r="AN59" i="2"/>
  <c r="AK59" i="2"/>
  <c r="AM59" i="2" s="1"/>
  <c r="BB59" i="2" s="1"/>
  <c r="AZ58" i="2"/>
  <c r="BA58" i="2" s="1"/>
  <c r="AY58" i="2"/>
  <c r="AX58" i="2"/>
  <c r="AV58" i="2"/>
  <c r="AW58" i="2" s="1"/>
  <c r="AT58" i="2"/>
  <c r="AU58" i="2" s="1"/>
  <c r="AR58" i="2"/>
  <c r="AQ58" i="2"/>
  <c r="AS58" i="2" s="1"/>
  <c r="AP58" i="2"/>
  <c r="AN58" i="2"/>
  <c r="AK58" i="2"/>
  <c r="AM58" i="2" s="1"/>
  <c r="AZ57" i="2"/>
  <c r="BA57" i="2" s="1"/>
  <c r="AX57" i="2"/>
  <c r="AY57" i="2" s="1"/>
  <c r="AV57" i="2"/>
  <c r="AW57" i="2" s="1"/>
  <c r="AU57" i="2"/>
  <c r="AT57" i="2"/>
  <c r="AR57" i="2"/>
  <c r="AQ57" i="2"/>
  <c r="AS57" i="2" s="1"/>
  <c r="AN57" i="2"/>
  <c r="AP57" i="2" s="1"/>
  <c r="AK57" i="2"/>
  <c r="AM57" i="2" s="1"/>
  <c r="AZ56" i="2"/>
  <c r="BA56" i="2" s="1"/>
  <c r="AY56" i="2"/>
  <c r="AX56" i="2"/>
  <c r="AV56" i="2"/>
  <c r="AW56" i="2" s="1"/>
  <c r="AU56" i="2"/>
  <c r="AT56" i="2"/>
  <c r="AR56" i="2"/>
  <c r="AQ56" i="2"/>
  <c r="AS56" i="2" s="1"/>
  <c r="AP56" i="2"/>
  <c r="AN56" i="2"/>
  <c r="AK56" i="2"/>
  <c r="AM56" i="2" s="1"/>
  <c r="AZ55" i="2"/>
  <c r="BA55" i="2" s="1"/>
  <c r="AY55" i="2"/>
  <c r="AX55" i="2"/>
  <c r="AV55" i="2"/>
  <c r="AW55" i="2" s="1"/>
  <c r="AT55" i="2"/>
  <c r="AU55" i="2" s="1"/>
  <c r="AR55" i="2"/>
  <c r="AQ55" i="2"/>
  <c r="AS55" i="2" s="1"/>
  <c r="AP55" i="2"/>
  <c r="AN55" i="2"/>
  <c r="AK55" i="2"/>
  <c r="AM55" i="2" s="1"/>
  <c r="AZ54" i="2"/>
  <c r="BA54" i="2" s="1"/>
  <c r="AX54" i="2"/>
  <c r="AY54" i="2" s="1"/>
  <c r="AV54" i="2"/>
  <c r="AW54" i="2" s="1"/>
  <c r="AU54" i="2"/>
  <c r="AT54" i="2"/>
  <c r="AR54" i="2"/>
  <c r="AQ54" i="2"/>
  <c r="AS54" i="2" s="1"/>
  <c r="AN54" i="2"/>
  <c r="AP54" i="2" s="1"/>
  <c r="AK54" i="2"/>
  <c r="AM54" i="2" s="1"/>
  <c r="AZ53" i="2"/>
  <c r="BA53" i="2" s="1"/>
  <c r="AY53" i="2"/>
  <c r="AX53" i="2"/>
  <c r="AV53" i="2"/>
  <c r="AW53" i="2" s="1"/>
  <c r="AU53" i="2"/>
  <c r="AT53" i="2"/>
  <c r="AR53" i="2"/>
  <c r="AQ53" i="2"/>
  <c r="AS53" i="2" s="1"/>
  <c r="AP53" i="2"/>
  <c r="AK53" i="2"/>
  <c r="AM53" i="2" s="1"/>
  <c r="BB53" i="2" s="1"/>
  <c r="BA52" i="2"/>
  <c r="AZ52" i="2"/>
  <c r="AX52" i="2"/>
  <c r="AY52" i="2" s="1"/>
  <c r="AV52" i="2"/>
  <c r="AW52" i="2" s="1"/>
  <c r="AT52" i="2"/>
  <c r="AU52" i="2" s="1"/>
  <c r="AS52" i="2"/>
  <c r="AR52" i="2"/>
  <c r="AQ52" i="2"/>
  <c r="AP52" i="2"/>
  <c r="AN52" i="2"/>
  <c r="AK52" i="2"/>
  <c r="AM52" i="2" s="1"/>
  <c r="BB52" i="2" s="1"/>
  <c r="AZ51" i="2"/>
  <c r="BA51" i="2" s="1"/>
  <c r="AX51" i="2"/>
  <c r="AY51" i="2" s="1"/>
  <c r="AW51" i="2"/>
  <c r="AV51" i="2"/>
  <c r="AT51" i="2"/>
  <c r="AU51" i="2" s="1"/>
  <c r="AS51" i="2"/>
  <c r="AR51" i="2"/>
  <c r="AQ51" i="2"/>
  <c r="AP51" i="2"/>
  <c r="AN51" i="2"/>
  <c r="AK51" i="2"/>
  <c r="AM51" i="2" s="1"/>
  <c r="BA50" i="2"/>
  <c r="AZ50" i="2"/>
  <c r="AX50" i="2"/>
  <c r="AY50" i="2" s="1"/>
  <c r="AW50" i="2"/>
  <c r="AV50" i="2"/>
  <c r="AT50" i="2"/>
  <c r="AU50" i="2" s="1"/>
  <c r="AR50" i="2"/>
  <c r="AQ50" i="2"/>
  <c r="AS50" i="2" s="1"/>
  <c r="AN50" i="2"/>
  <c r="AP50" i="2" s="1"/>
  <c r="AK50" i="2"/>
  <c r="AM50" i="2" s="1"/>
  <c r="BA49" i="2"/>
  <c r="AZ49" i="2"/>
  <c r="AX49" i="2"/>
  <c r="AY49" i="2" s="1"/>
  <c r="AV49" i="2"/>
  <c r="AW49" i="2" s="1"/>
  <c r="AT49" i="2"/>
  <c r="AU49" i="2" s="1"/>
  <c r="AS49" i="2"/>
  <c r="AR49" i="2"/>
  <c r="AQ49" i="2"/>
  <c r="AP49" i="2"/>
  <c r="AN49" i="2"/>
  <c r="AK49" i="2"/>
  <c r="AM49" i="2" s="1"/>
  <c r="AZ48" i="2"/>
  <c r="BA48" i="2" s="1"/>
  <c r="AX48" i="2"/>
  <c r="AY48" i="2" s="1"/>
  <c r="AW48" i="2"/>
  <c r="AV48" i="2"/>
  <c r="AT48" i="2"/>
  <c r="AU48" i="2" s="1"/>
  <c r="AS48" i="2"/>
  <c r="AR48" i="2"/>
  <c r="AQ48" i="2"/>
  <c r="AP48" i="2"/>
  <c r="AN48" i="2"/>
  <c r="AK48" i="2"/>
  <c r="AM48" i="2" s="1"/>
  <c r="BA47" i="2"/>
  <c r="AZ47" i="2"/>
  <c r="AX47" i="2"/>
  <c r="AY47" i="2" s="1"/>
  <c r="AW47" i="2"/>
  <c r="AV47" i="2"/>
  <c r="AT47" i="2"/>
  <c r="AU47" i="2" s="1"/>
  <c r="AR47" i="2"/>
  <c r="AQ47" i="2"/>
  <c r="AS47" i="2" s="1"/>
  <c r="AN47" i="2"/>
  <c r="AP47" i="2" s="1"/>
  <c r="AK47" i="2"/>
  <c r="AM47" i="2" s="1"/>
  <c r="BA46" i="2"/>
  <c r="AZ46" i="2"/>
  <c r="AX46" i="2"/>
  <c r="AY46" i="2" s="1"/>
  <c r="AV46" i="2"/>
  <c r="AW46" i="2" s="1"/>
  <c r="AT46" i="2"/>
  <c r="AU46" i="2" s="1"/>
  <c r="AS46" i="2"/>
  <c r="AR46" i="2"/>
  <c r="AQ46" i="2"/>
  <c r="AP46" i="2"/>
  <c r="BB46" i="2" s="1"/>
  <c r="AM46" i="2"/>
  <c r="AK46" i="2"/>
  <c r="BA45" i="2"/>
  <c r="AZ45" i="2"/>
  <c r="AX45" i="2"/>
  <c r="AY45" i="2" s="1"/>
  <c r="AV45" i="2"/>
  <c r="AW45" i="2" s="1"/>
  <c r="AT45" i="2"/>
  <c r="AU45" i="2" s="1"/>
  <c r="AS45" i="2"/>
  <c r="AR45" i="2"/>
  <c r="AQ45" i="2"/>
  <c r="AN45" i="2"/>
  <c r="AP45" i="2" s="1"/>
  <c r="AK45" i="2"/>
  <c r="AM45" i="2" s="1"/>
  <c r="BB45" i="2" s="1"/>
  <c r="AZ44" i="2"/>
  <c r="BA44" i="2" s="1"/>
  <c r="AX44" i="2"/>
  <c r="AY44" i="2" s="1"/>
  <c r="AW44" i="2"/>
  <c r="AV44" i="2"/>
  <c r="AT44" i="2"/>
  <c r="AU44" i="2" s="1"/>
  <c r="AS44" i="2"/>
  <c r="AR44" i="2"/>
  <c r="AQ44" i="2"/>
  <c r="AN44" i="2"/>
  <c r="AP44" i="2" s="1"/>
  <c r="AM44" i="2"/>
  <c r="AK44" i="2"/>
  <c r="BA43" i="2"/>
  <c r="AZ43" i="2"/>
  <c r="AX43" i="2"/>
  <c r="AY43" i="2" s="1"/>
  <c r="AW43" i="2"/>
  <c r="AV43" i="2"/>
  <c r="AT43" i="2"/>
  <c r="AU43" i="2" s="1"/>
  <c r="AR43" i="2"/>
  <c r="AQ43" i="2"/>
  <c r="AS43" i="2" s="1"/>
  <c r="AN43" i="2"/>
  <c r="AP43" i="2" s="1"/>
  <c r="AM43" i="2"/>
  <c r="BB43" i="2" s="1"/>
  <c r="AK43" i="2"/>
  <c r="BA42" i="2"/>
  <c r="AZ42" i="2"/>
  <c r="AX42" i="2"/>
  <c r="AY42" i="2" s="1"/>
  <c r="AV42" i="2"/>
  <c r="AW42" i="2" s="1"/>
  <c r="AT42" i="2"/>
  <c r="AU42" i="2" s="1"/>
  <c r="AS42" i="2"/>
  <c r="AR42" i="2"/>
  <c r="AQ42" i="2"/>
  <c r="AN42" i="2"/>
  <c r="AP42" i="2" s="1"/>
  <c r="AK42" i="2"/>
  <c r="AM42" i="2" s="1"/>
  <c r="AZ41" i="2"/>
  <c r="BA41" i="2" s="1"/>
  <c r="AX41" i="2"/>
  <c r="AY41" i="2" s="1"/>
  <c r="AW41" i="2"/>
  <c r="AV41" i="2"/>
  <c r="AT41" i="2"/>
  <c r="AU41" i="2" s="1"/>
  <c r="AS41" i="2"/>
  <c r="AR41" i="2"/>
  <c r="AQ41" i="2"/>
  <c r="AN41" i="2"/>
  <c r="AP41" i="2" s="1"/>
  <c r="AM41" i="2"/>
  <c r="AK41" i="2"/>
  <c r="BA40" i="2"/>
  <c r="AZ40" i="2"/>
  <c r="AX40" i="2"/>
  <c r="AY40" i="2" s="1"/>
  <c r="AW40" i="2"/>
  <c r="AV40" i="2"/>
  <c r="AT40" i="2"/>
  <c r="AU40" i="2" s="1"/>
  <c r="AR40" i="2"/>
  <c r="AQ40" i="2"/>
  <c r="AS40" i="2" s="1"/>
  <c r="AN40" i="2"/>
  <c r="AP40" i="2" s="1"/>
  <c r="AM40" i="2"/>
  <c r="AK40" i="2"/>
  <c r="BA39" i="2"/>
  <c r="AZ39" i="2"/>
  <c r="AX39" i="2"/>
  <c r="AY39" i="2" s="1"/>
  <c r="AV39" i="2"/>
  <c r="AW39" i="2" s="1"/>
  <c r="AT39" i="2"/>
  <c r="AU39" i="2" s="1"/>
  <c r="AS39" i="2"/>
  <c r="AR39" i="2"/>
  <c r="AQ39" i="2"/>
  <c r="AN39" i="2"/>
  <c r="AP39" i="2" s="1"/>
  <c r="AK39" i="2"/>
  <c r="AM39" i="2" s="1"/>
  <c r="AZ38" i="2"/>
  <c r="BA38" i="2" s="1"/>
  <c r="AX38" i="2"/>
  <c r="AY38" i="2" s="1"/>
  <c r="AW38" i="2"/>
  <c r="AV38" i="2"/>
  <c r="AT38" i="2"/>
  <c r="AU38" i="2" s="1"/>
  <c r="AS38" i="2"/>
  <c r="AR38" i="2"/>
  <c r="AQ38" i="2"/>
  <c r="AN38" i="2"/>
  <c r="AP38" i="2" s="1"/>
  <c r="AM38" i="2"/>
  <c r="AK38" i="2"/>
  <c r="BA37" i="2"/>
  <c r="AZ37" i="2"/>
  <c r="AX37" i="2"/>
  <c r="AY37" i="2" s="1"/>
  <c r="AW37" i="2"/>
  <c r="AV37" i="2"/>
  <c r="AT37" i="2"/>
  <c r="AU37" i="2" s="1"/>
  <c r="AR37" i="2"/>
  <c r="AS37" i="2" s="1"/>
  <c r="AQ37" i="2"/>
  <c r="AN37" i="2"/>
  <c r="AP37" i="2" s="1"/>
  <c r="AM37" i="2"/>
  <c r="AK37" i="2"/>
  <c r="BA36" i="2"/>
  <c r="AZ36" i="2"/>
  <c r="AX36" i="2"/>
  <c r="AY36" i="2" s="1"/>
  <c r="AV36" i="2"/>
  <c r="AW36" i="2" s="1"/>
  <c r="AT36" i="2"/>
  <c r="AU36" i="2" s="1"/>
  <c r="AS36" i="2"/>
  <c r="AR36" i="2"/>
  <c r="AQ36" i="2"/>
  <c r="AN36" i="2"/>
  <c r="AP36" i="2" s="1"/>
  <c r="AK36" i="2"/>
  <c r="AM36" i="2" s="1"/>
  <c r="BB36" i="2" s="1"/>
  <c r="AZ35" i="2"/>
  <c r="BA35" i="2" s="1"/>
  <c r="AX35" i="2"/>
  <c r="AY35" i="2" s="1"/>
  <c r="AW35" i="2"/>
  <c r="AV35" i="2"/>
  <c r="AT35" i="2"/>
  <c r="AU35" i="2" s="1"/>
  <c r="AS35" i="2"/>
  <c r="AR35" i="2"/>
  <c r="AQ35" i="2"/>
  <c r="AP35" i="2"/>
  <c r="AN35" i="2"/>
  <c r="AM35" i="2"/>
  <c r="AK35" i="2"/>
  <c r="BA34" i="2"/>
  <c r="AZ34" i="2"/>
  <c r="AX34" i="2"/>
  <c r="AY34" i="2" s="1"/>
  <c r="AW34" i="2"/>
  <c r="AV34" i="2"/>
  <c r="AT34" i="2"/>
  <c r="AU34" i="2" s="1"/>
  <c r="AR34" i="2"/>
  <c r="AS34" i="2" s="1"/>
  <c r="AQ34" i="2"/>
  <c r="AN34" i="2"/>
  <c r="AP34" i="2" s="1"/>
  <c r="AM34" i="2"/>
  <c r="BB34" i="2" s="1"/>
  <c r="AK34" i="2"/>
  <c r="BA33" i="2"/>
  <c r="AZ33" i="2"/>
  <c r="AX33" i="2"/>
  <c r="AY33" i="2" s="1"/>
  <c r="AV33" i="2"/>
  <c r="AW33" i="2" s="1"/>
  <c r="AT33" i="2"/>
  <c r="AU33" i="2" s="1"/>
  <c r="AS33" i="2"/>
  <c r="AR33" i="2"/>
  <c r="AQ33" i="2"/>
  <c r="AN33" i="2"/>
  <c r="AP33" i="2" s="1"/>
  <c r="AK33" i="2"/>
  <c r="AM33" i="2" s="1"/>
  <c r="BB33" i="2" s="1"/>
  <c r="AZ32" i="2"/>
  <c r="BA32" i="2" s="1"/>
  <c r="AX32" i="2"/>
  <c r="AY32" i="2" s="1"/>
  <c r="AW32" i="2"/>
  <c r="AV32" i="2"/>
  <c r="AT32" i="2"/>
  <c r="AU32" i="2" s="1"/>
  <c r="AS32" i="2"/>
  <c r="AR32" i="2"/>
  <c r="AQ32" i="2"/>
  <c r="AP32" i="2"/>
  <c r="AN32" i="2"/>
  <c r="AM32" i="2"/>
  <c r="AK32" i="2"/>
  <c r="BA31" i="2"/>
  <c r="AZ31" i="2"/>
  <c r="AX31" i="2"/>
  <c r="AY31" i="2" s="1"/>
  <c r="AW31" i="2"/>
  <c r="AV31" i="2"/>
  <c r="AT31" i="2"/>
  <c r="AU31" i="2" s="1"/>
  <c r="AR31" i="2"/>
  <c r="AS31" i="2" s="1"/>
  <c r="AQ31" i="2"/>
  <c r="AN31" i="2"/>
  <c r="AP31" i="2" s="1"/>
  <c r="AM31" i="2"/>
  <c r="AK31" i="2"/>
  <c r="BA30" i="2"/>
  <c r="AZ30" i="2"/>
  <c r="AX30" i="2"/>
  <c r="AY30" i="2" s="1"/>
  <c r="AV30" i="2"/>
  <c r="AW30" i="2" s="1"/>
  <c r="AT30" i="2"/>
  <c r="AU30" i="2" s="1"/>
  <c r="AS30" i="2"/>
  <c r="AR30" i="2"/>
  <c r="AQ30" i="2"/>
  <c r="AN30" i="2"/>
  <c r="AP30" i="2" s="1"/>
  <c r="AK30" i="2"/>
  <c r="AM30" i="2" s="1"/>
  <c r="AZ29" i="2"/>
  <c r="BA29" i="2" s="1"/>
  <c r="AX29" i="2"/>
  <c r="AY29" i="2" s="1"/>
  <c r="AW29" i="2"/>
  <c r="AV29" i="2"/>
  <c r="AT29" i="2"/>
  <c r="AU29" i="2" s="1"/>
  <c r="AS29" i="2"/>
  <c r="AR29" i="2"/>
  <c r="AQ29" i="2"/>
  <c r="AP29" i="2"/>
  <c r="AN29" i="2"/>
  <c r="AM29" i="2"/>
  <c r="AK29" i="2"/>
  <c r="BA28" i="2"/>
  <c r="AZ28" i="2"/>
  <c r="AX28" i="2"/>
  <c r="AY28" i="2" s="1"/>
  <c r="AW28" i="2"/>
  <c r="AV28" i="2"/>
  <c r="AT28" i="2"/>
  <c r="AU28" i="2" s="1"/>
  <c r="AR28" i="2"/>
  <c r="AQ28" i="2"/>
  <c r="AS28" i="2" s="1"/>
  <c r="AN28" i="2"/>
  <c r="AP28" i="2" s="1"/>
  <c r="AM28" i="2"/>
  <c r="AK28" i="2"/>
  <c r="BA27" i="2"/>
  <c r="AZ27" i="2"/>
  <c r="AX27" i="2"/>
  <c r="AY27" i="2" s="1"/>
  <c r="AV27" i="2"/>
  <c r="AW27" i="2" s="1"/>
  <c r="AT27" i="2"/>
  <c r="AU27" i="2" s="1"/>
  <c r="AS27" i="2"/>
  <c r="AR27" i="2"/>
  <c r="AQ27" i="2"/>
  <c r="AN27" i="2"/>
  <c r="AP27" i="2" s="1"/>
  <c r="AK27" i="2"/>
  <c r="AM27" i="2" s="1"/>
  <c r="AZ26" i="2"/>
  <c r="BA26" i="2" s="1"/>
  <c r="AX26" i="2"/>
  <c r="AY26" i="2" s="1"/>
  <c r="AW26" i="2"/>
  <c r="AV26" i="2"/>
  <c r="AT26" i="2"/>
  <c r="AU26" i="2" s="1"/>
  <c r="AS26" i="2"/>
  <c r="AR26" i="2"/>
  <c r="AQ26" i="2"/>
  <c r="AP26" i="2"/>
  <c r="AN26" i="2"/>
  <c r="AM26" i="2"/>
  <c r="AK26" i="2"/>
  <c r="BA25" i="2"/>
  <c r="AZ25" i="2"/>
  <c r="AX25" i="2"/>
  <c r="AY25" i="2" s="1"/>
  <c r="AW25" i="2"/>
  <c r="AV25" i="2"/>
  <c r="AT25" i="2"/>
  <c r="AU25" i="2" s="1"/>
  <c r="AR25" i="2"/>
  <c r="AS25" i="2" s="1"/>
  <c r="AQ25" i="2"/>
  <c r="AN25" i="2"/>
  <c r="AP25" i="2" s="1"/>
  <c r="AM25" i="2"/>
  <c r="AK25" i="2"/>
  <c r="BA24" i="2"/>
  <c r="AZ24" i="2"/>
  <c r="AX24" i="2"/>
  <c r="AY24" i="2" s="1"/>
  <c r="AV24" i="2"/>
  <c r="AW24" i="2" s="1"/>
  <c r="AT24" i="2"/>
  <c r="AU24" i="2" s="1"/>
  <c r="AS24" i="2"/>
  <c r="AR24" i="2"/>
  <c r="AQ24" i="2"/>
  <c r="AN24" i="2"/>
  <c r="AP24" i="2" s="1"/>
  <c r="BB24" i="2" s="1"/>
  <c r="AM24" i="2"/>
  <c r="AK24" i="2"/>
  <c r="AZ23" i="2"/>
  <c r="BA23" i="2" s="1"/>
  <c r="AX23" i="2"/>
  <c r="AY23" i="2" s="1"/>
  <c r="AW23" i="2"/>
  <c r="AV23" i="2"/>
  <c r="AT23" i="2"/>
  <c r="AU23" i="2" s="1"/>
  <c r="AS23" i="2"/>
  <c r="AR23" i="2"/>
  <c r="AQ23" i="2"/>
  <c r="AP23" i="2"/>
  <c r="AN23" i="2"/>
  <c r="AM23" i="2"/>
  <c r="BB23" i="2" s="1"/>
  <c r="AK23" i="2"/>
  <c r="BA22" i="2"/>
  <c r="AZ22" i="2"/>
  <c r="AX22" i="2"/>
  <c r="AY22" i="2" s="1"/>
  <c r="AW22" i="2"/>
  <c r="AV22" i="2"/>
  <c r="AT22" i="2"/>
  <c r="AU22" i="2" s="1"/>
  <c r="AR22" i="2"/>
  <c r="AQ22" i="2"/>
  <c r="AS22" i="2" s="1"/>
  <c r="AN22" i="2"/>
  <c r="AP22" i="2" s="1"/>
  <c r="AM22" i="2"/>
  <c r="BB22" i="2" s="1"/>
  <c r="AK22" i="2"/>
  <c r="BA21" i="2"/>
  <c r="AZ21" i="2"/>
  <c r="AX21" i="2"/>
  <c r="AY21" i="2" s="1"/>
  <c r="AV21" i="2"/>
  <c r="AW21" i="2" s="1"/>
  <c r="AT21" i="2"/>
  <c r="AU21" i="2" s="1"/>
  <c r="AS21" i="2"/>
  <c r="AR21" i="2"/>
  <c r="AQ21" i="2"/>
  <c r="AN21" i="2"/>
  <c r="AP21" i="2" s="1"/>
  <c r="BB21" i="2" s="1"/>
  <c r="AM21" i="2"/>
  <c r="AK21" i="2"/>
  <c r="AZ20" i="2"/>
  <c r="BA20" i="2" s="1"/>
  <c r="AX20" i="2"/>
  <c r="AY20" i="2" s="1"/>
  <c r="AW20" i="2"/>
  <c r="AV20" i="2"/>
  <c r="AT20" i="2"/>
  <c r="AU20" i="2" s="1"/>
  <c r="AS20" i="2"/>
  <c r="AR20" i="2"/>
  <c r="AQ20" i="2"/>
  <c r="AP20" i="2"/>
  <c r="AN20" i="2"/>
  <c r="AM20" i="2"/>
  <c r="AK20" i="2"/>
  <c r="BA19" i="2"/>
  <c r="AZ19" i="2"/>
  <c r="AX19" i="2"/>
  <c r="AY19" i="2" s="1"/>
  <c r="AW19" i="2"/>
  <c r="AV19" i="2"/>
  <c r="AT19" i="2"/>
  <c r="AU19" i="2" s="1"/>
  <c r="AR19" i="2"/>
  <c r="AQ19" i="2"/>
  <c r="AS19" i="2" s="1"/>
  <c r="AN19" i="2"/>
  <c r="AP19" i="2" s="1"/>
  <c r="AM19" i="2"/>
  <c r="BB19" i="2" s="1"/>
  <c r="AK19" i="2"/>
  <c r="BA18" i="2"/>
  <c r="AZ18" i="2"/>
  <c r="AX18" i="2"/>
  <c r="AY18" i="2" s="1"/>
  <c r="AV18" i="2"/>
  <c r="AW18" i="2" s="1"/>
  <c r="AT18" i="2"/>
  <c r="AU18" i="2" s="1"/>
  <c r="AS18" i="2"/>
  <c r="AR18" i="2"/>
  <c r="AQ18" i="2"/>
  <c r="AN18" i="2"/>
  <c r="AP18" i="2" s="1"/>
  <c r="AM18" i="2"/>
  <c r="AK18" i="2"/>
  <c r="AZ17" i="2"/>
  <c r="BA17" i="2" s="1"/>
  <c r="AX17" i="2"/>
  <c r="AY17" i="2" s="1"/>
  <c r="AW17" i="2"/>
  <c r="AV17" i="2"/>
  <c r="AT17" i="2"/>
  <c r="AU17" i="2" s="1"/>
  <c r="AS17" i="2"/>
  <c r="AR17" i="2"/>
  <c r="AQ17" i="2"/>
  <c r="AP17" i="2"/>
  <c r="AN17" i="2"/>
  <c r="AM17" i="2"/>
  <c r="AK17" i="2"/>
  <c r="BA16" i="2"/>
  <c r="AZ16" i="2"/>
  <c r="AX16" i="2"/>
  <c r="AY16" i="2" s="1"/>
  <c r="AW16" i="2"/>
  <c r="AV16" i="2"/>
  <c r="AT16" i="2"/>
  <c r="AU16" i="2" s="1"/>
  <c r="AR16" i="2"/>
  <c r="AQ16" i="2"/>
  <c r="AS16" i="2" s="1"/>
  <c r="AP16" i="2"/>
  <c r="AM16" i="2"/>
  <c r="AK16" i="2"/>
  <c r="AZ15" i="2"/>
  <c r="BA15" i="2" s="1"/>
  <c r="AY15" i="2"/>
  <c r="AX15" i="2"/>
  <c r="AW15" i="2"/>
  <c r="AV15" i="2"/>
  <c r="AU15" i="2"/>
  <c r="AT15" i="2"/>
  <c r="AR15" i="2"/>
  <c r="AQ15" i="2"/>
  <c r="AS15" i="2" s="1"/>
  <c r="AN15" i="2"/>
  <c r="AP15" i="2" s="1"/>
  <c r="AM15" i="2"/>
  <c r="AK15" i="2"/>
  <c r="BA14" i="2"/>
  <c r="AZ14" i="2"/>
  <c r="AY14" i="2"/>
  <c r="AX14" i="2"/>
  <c r="AV14" i="2"/>
  <c r="AW14" i="2" s="1"/>
  <c r="AU14" i="2"/>
  <c r="AT14" i="2"/>
  <c r="AR14" i="2"/>
  <c r="AS14" i="2" s="1"/>
  <c r="AQ14" i="2"/>
  <c r="AN14" i="2"/>
  <c r="AP14" i="2" s="1"/>
  <c r="AK14" i="2"/>
  <c r="AM14" i="2" s="1"/>
  <c r="AZ13" i="2"/>
  <c r="BA13" i="2" s="1"/>
  <c r="AY13" i="2"/>
  <c r="AX13" i="2"/>
  <c r="AV13" i="2"/>
  <c r="AW13" i="2" s="1"/>
  <c r="AU13" i="2"/>
  <c r="AT13" i="2"/>
  <c r="AR13" i="2"/>
  <c r="AQ13" i="2"/>
  <c r="AS13" i="2" s="1"/>
  <c r="AN13" i="2"/>
  <c r="AP13" i="2" s="1"/>
  <c r="AM13" i="2"/>
  <c r="AK13" i="2"/>
  <c r="AZ12" i="2"/>
  <c r="BA12" i="2" s="1"/>
  <c r="AY12" i="2"/>
  <c r="AX12" i="2"/>
  <c r="AW12" i="2"/>
  <c r="AV12" i="2"/>
  <c r="AU12" i="2"/>
  <c r="AT12" i="2"/>
  <c r="AR12" i="2"/>
  <c r="AQ12" i="2"/>
  <c r="AS12" i="2" s="1"/>
  <c r="AN12" i="2"/>
  <c r="AP12" i="2" s="1"/>
  <c r="AM12" i="2"/>
  <c r="AK12" i="2"/>
  <c r="BA11" i="2"/>
  <c r="AZ11" i="2"/>
  <c r="AY11" i="2"/>
  <c r="AX11" i="2"/>
  <c r="AV11" i="2"/>
  <c r="AW11" i="2" s="1"/>
  <c r="AU11" i="2"/>
  <c r="AT11" i="2"/>
  <c r="AR11" i="2"/>
  <c r="AS11" i="2" s="1"/>
  <c r="AQ11" i="2"/>
  <c r="AN11" i="2"/>
  <c r="AP11" i="2" s="1"/>
  <c r="AK11" i="2"/>
  <c r="AM11" i="2" s="1"/>
  <c r="AZ10" i="2"/>
  <c r="BA10" i="2" s="1"/>
  <c r="AY10" i="2"/>
  <c r="AX10" i="2"/>
  <c r="AV10" i="2"/>
  <c r="AW10" i="2" s="1"/>
  <c r="AU10" i="2"/>
  <c r="AT10" i="2"/>
  <c r="AR10" i="2"/>
  <c r="AQ10" i="2"/>
  <c r="AS10" i="2" s="1"/>
  <c r="AN10" i="2"/>
  <c r="AP10" i="2" s="1"/>
  <c r="AM10" i="2"/>
  <c r="AK10" i="2"/>
  <c r="AZ9" i="2"/>
  <c r="BA9" i="2" s="1"/>
  <c r="AY9" i="2"/>
  <c r="AX9" i="2"/>
  <c r="AW9" i="2"/>
  <c r="AV9" i="2"/>
  <c r="AU9" i="2"/>
  <c r="AT9" i="2"/>
  <c r="AR9" i="2"/>
  <c r="AQ9" i="2"/>
  <c r="AS9" i="2" s="1"/>
  <c r="AN9" i="2"/>
  <c r="AP9" i="2" s="1"/>
  <c r="AM9" i="2"/>
  <c r="AK9" i="2"/>
  <c r="BA8" i="2"/>
  <c r="AZ8" i="2"/>
  <c r="AY8" i="2"/>
  <c r="AX8" i="2"/>
  <c r="AV8" i="2"/>
  <c r="AW8" i="2" s="1"/>
  <c r="AU8" i="2"/>
  <c r="AT8" i="2"/>
  <c r="AR8" i="2"/>
  <c r="AS8" i="2" s="1"/>
  <c r="AQ8" i="2"/>
  <c r="AN8" i="2"/>
  <c r="AP8" i="2" s="1"/>
  <c r="AK8" i="2"/>
  <c r="AM8" i="2" s="1"/>
  <c r="AZ7" i="2"/>
  <c r="BA7" i="2" s="1"/>
  <c r="AY7" i="2"/>
  <c r="AX7" i="2"/>
  <c r="AV7" i="2"/>
  <c r="AW7" i="2" s="1"/>
  <c r="AU7" i="2"/>
  <c r="AT7" i="2"/>
  <c r="AR7" i="2"/>
  <c r="AQ7" i="2"/>
  <c r="AS7" i="2" s="1"/>
  <c r="AN7" i="2"/>
  <c r="AP7" i="2" s="1"/>
  <c r="AM7" i="2"/>
  <c r="BB7" i="2" s="1"/>
  <c r="AK7" i="2"/>
  <c r="AZ6" i="2"/>
  <c r="BA6" i="2" s="1"/>
  <c r="AY6" i="2"/>
  <c r="AX6" i="2"/>
  <c r="AW6" i="2"/>
  <c r="AV6" i="2"/>
  <c r="AU6" i="2"/>
  <c r="AT6" i="2"/>
  <c r="AR6" i="2"/>
  <c r="AQ6" i="2"/>
  <c r="AS6" i="2" s="1"/>
  <c r="AN6" i="2"/>
  <c r="AP6" i="2" s="1"/>
  <c r="AM6" i="2"/>
  <c r="BB6" i="2" s="1"/>
  <c r="AK6" i="2"/>
  <c r="BA5" i="2"/>
  <c r="AZ5" i="2"/>
  <c r="AY5" i="2"/>
  <c r="AX5" i="2"/>
  <c r="AV5" i="2"/>
  <c r="AW5" i="2" s="1"/>
  <c r="AU5" i="2"/>
  <c r="AT5" i="2"/>
  <c r="AR5" i="2"/>
  <c r="AS5" i="2" s="1"/>
  <c r="AQ5" i="2"/>
  <c r="AN5" i="2"/>
  <c r="AP5" i="2" s="1"/>
  <c r="AK5" i="2"/>
  <c r="AM5" i="2" s="1"/>
  <c r="BB5" i="2" s="1"/>
  <c r="AZ4" i="2"/>
  <c r="BA4" i="2" s="1"/>
  <c r="AY4" i="2"/>
  <c r="AX4" i="2"/>
  <c r="AV4" i="2"/>
  <c r="AW4" i="2" s="1"/>
  <c r="AU4" i="2"/>
  <c r="AT4" i="2"/>
  <c r="AR4" i="2"/>
  <c r="AQ4" i="2"/>
  <c r="AS4" i="2" s="1"/>
  <c r="AN4" i="2"/>
  <c r="AP4" i="2" s="1"/>
  <c r="AM4" i="2"/>
  <c r="BB4" i="2" s="1"/>
  <c r="AK4" i="2"/>
  <c r="AA13" i="1"/>
  <c r="Y13" i="1"/>
  <c r="N13" i="1"/>
  <c r="M13" i="1"/>
  <c r="L13" i="1"/>
  <c r="K13" i="1"/>
  <c r="O13" i="1" s="1"/>
  <c r="Z13" i="1" s="1"/>
  <c r="AA12" i="1"/>
  <c r="Y12" i="1"/>
  <c r="N12" i="1"/>
  <c r="M12" i="1"/>
  <c r="L12" i="1"/>
  <c r="O12" i="1" s="1"/>
  <c r="Z12" i="1" s="1"/>
  <c r="K12" i="1"/>
  <c r="AA11" i="1"/>
  <c r="Y11" i="1"/>
  <c r="N11" i="1"/>
  <c r="M11" i="1"/>
  <c r="L11" i="1"/>
  <c r="K11" i="1"/>
  <c r="O11" i="1" s="1"/>
  <c r="Z11" i="1" s="1"/>
  <c r="AA10" i="1"/>
  <c r="Y10" i="1"/>
  <c r="N10" i="1"/>
  <c r="M10" i="1"/>
  <c r="L10" i="1"/>
  <c r="K10" i="1"/>
  <c r="O10" i="1" s="1"/>
  <c r="Z10" i="1" s="1"/>
  <c r="AA9" i="1"/>
  <c r="Y9" i="1"/>
  <c r="N9" i="1"/>
  <c r="M9" i="1"/>
  <c r="L9" i="1"/>
  <c r="O9" i="1" s="1"/>
  <c r="Z9" i="1" s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K7" i="1"/>
  <c r="O7" i="1" s="1"/>
  <c r="Z7" i="1" s="1"/>
  <c r="AA6" i="1"/>
  <c r="Y6" i="1"/>
  <c r="N6" i="1"/>
  <c r="M6" i="1"/>
  <c r="L6" i="1"/>
  <c r="O6" i="1" s="1"/>
  <c r="Z6" i="1" s="1"/>
  <c r="K6" i="1"/>
  <c r="AA5" i="1"/>
  <c r="Y5" i="1"/>
  <c r="N5" i="1"/>
  <c r="M5" i="1"/>
  <c r="L5" i="1"/>
  <c r="K5" i="1"/>
  <c r="O5" i="1" s="1"/>
  <c r="Z5" i="1" s="1"/>
  <c r="BB25" i="2" l="1"/>
  <c r="BB37" i="2"/>
  <c r="BB54" i="2"/>
  <c r="BB60" i="2"/>
  <c r="BB35" i="2"/>
  <c r="BB20" i="2"/>
  <c r="BB44" i="2"/>
  <c r="BB58" i="2"/>
  <c r="BB76" i="2"/>
  <c r="BB51" i="2"/>
  <c r="BB63" i="2"/>
  <c r="BB69" i="2"/>
  <c r="BB75" i="2"/>
  <c r="BB17" i="2"/>
  <c r="BB32" i="2"/>
  <c r="BB42" i="2"/>
  <c r="BB15" i="2"/>
  <c r="BB16" i="2"/>
  <c r="BB31" i="2"/>
  <c r="BB50" i="2"/>
  <c r="BB57" i="2"/>
  <c r="BB14" i="2"/>
  <c r="BB18" i="2"/>
  <c r="BB30" i="2"/>
  <c r="BB41" i="2"/>
  <c r="BB49" i="2"/>
  <c r="BB56" i="2"/>
  <c r="BB62" i="2"/>
  <c r="BB68" i="2"/>
  <c r="BB74" i="2"/>
  <c r="BB29" i="2"/>
  <c r="BB40" i="2"/>
  <c r="BB48" i="2"/>
  <c r="BB11" i="2"/>
  <c r="BB28" i="2"/>
  <c r="BB39" i="2"/>
  <c r="BB55" i="2"/>
  <c r="BB61" i="2"/>
  <c r="BB67" i="2"/>
  <c r="BB73" i="2"/>
  <c r="BB12" i="2"/>
  <c r="BB27" i="2"/>
  <c r="BB47" i="2"/>
  <c r="BB66" i="2"/>
  <c r="BB72" i="2"/>
  <c r="BB13" i="2"/>
  <c r="BB8" i="2"/>
  <c r="BB9" i="2"/>
  <c r="BB10" i="2"/>
  <c r="BB26" i="2"/>
  <c r="BB38" i="2"/>
</calcChain>
</file>

<file path=xl/sharedStrings.xml><?xml version="1.0" encoding="utf-8"?>
<sst xmlns="http://schemas.openxmlformats.org/spreadsheetml/2006/main" count="364" uniqueCount="264">
  <si>
    <t>รายงานภาวะวิกฤติแยกรายเดือน ปีงบประมาณ 2563</t>
  </si>
  <si>
    <t>ประจำเดือน กรกฎาคม 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</si>
  <si>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</si>
  <si>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</si>
  <si>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</si>
  <si>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</si>
  <si>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</si>
  <si>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</si>
  <si>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</si>
  <si>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</si>
  <si>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</si>
  <si>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</si>
  <si>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</si>
  <si>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</si>
  <si>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</si>
  <si>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</si>
  <si>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</si>
  <si>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</si>
  <si>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</si>
  <si>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</si>
  <si>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</si>
  <si>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</si>
  <si>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</si>
  <si>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</si>
  <si>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</si>
  <si>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</si>
  <si>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</si>
  <si>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</si>
  <si>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</si>
  <si>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</si>
  <si>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&lt;=400</t>
  </si>
  <si>
    <t>คลองหาด,รพช.</t>
  </si>
  <si>
    <t>รพช.F2 &lt;=30,000</t>
  </si>
  <si>
    <t>ตาพระยา,รพช.</t>
  </si>
  <si>
    <t>รพช.F2 30,000-60,000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</si>
  <si>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</si>
  <si>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</si>
  <si>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</si>
  <si>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</si>
  <si>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</si>
  <si>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</si>
  <si>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</si>
  <si>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</si>
  <si>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</si>
  <si>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</si>
  <si>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</si>
  <si>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18 สิงหาคม 2563</t>
  </si>
  <si>
    <t>ใช้ค่ากลางในการคำนวน 7Plus ณ ไตรมาส 3/2563 จากกองเศรษฐกิจฯ สป</t>
  </si>
  <si>
    <t>ประจำเดือน กรกฎาคม 2563 ใช้ข้อมูลจาก http://hfo63.cfo.in.th/  ณ วันที่ 18 สิงหาคม 2563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</si>
  <si>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</si>
  <si>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</si>
  <si>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</si>
  <si>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</si>
  <si>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</si>
  <si>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</si>
  <si>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</si>
  <si>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</si>
  <si>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</si>
  <si>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</si>
  <si>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</si>
  <si>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</si>
  <si>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</si>
  <si>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</si>
  <si>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</si>
  <si>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</si>
  <si>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</si>
  <si>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</si>
  <si>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</si>
  <si>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</si>
  <si>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</si>
  <si>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</si>
  <si>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</si>
  <si>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</si>
  <si>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</si>
  <si>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</si>
  <si>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</si>
  <si>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</si>
  <si>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</si>
  <si>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</si>
  <si>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</si>
  <si>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</si>
  <si>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</si>
  <si>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</si>
  <si>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</si>
  <si>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</si>
  <si>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</si>
  <si>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</si>
  <si>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</si>
  <si>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</si>
  <si>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</si>
  <si>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</si>
  <si>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</si>
  <si>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</si>
  <si>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</si>
  <si>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</si>
  <si>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</si>
  <si>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</si>
  <si>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</si>
  <si>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</si>
  <si>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</si>
  <si>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</si>
  <si>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</si>
  <si>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</si>
  <si>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</si>
  <si>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</si>
  <si>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</si>
  <si>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</si>
  <si>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</si>
  <si>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</si>
  <si>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</si>
  <si>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</si>
  <si>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</si>
  <si>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</si>
  <si>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</si>
  <si>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</si>
  <si>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</si>
  <si>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</si>
  <si>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</si>
  <si>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</si>
  <si>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</si>
  <si>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</si>
  <si>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</si>
  <si>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</si>
  <si>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</si>
  <si>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</si>
  <si>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</si>
  <si>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</si>
  <si>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</si>
  <si>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</si>
  <si>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</si>
  <si>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</si>
  <si>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</si>
  <si>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</si>
  <si>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</si>
  <si>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</si>
  <si>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</si>
  <si>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</si>
  <si>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</si>
  <si>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</si>
  <si>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</si>
  <si>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</si>
  <si>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</si>
  <si>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</si>
  <si>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</si>
  <si>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</si>
  <si>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</si>
  <si>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</si>
  <si>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</si>
  <si>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</si>
  <si>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</si>
  <si>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</si>
  <si>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</si>
  <si>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</si>
  <si>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</si>
  <si>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</si>
  <si>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</si>
  <si>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</si>
  <si>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</si>
  <si>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</si>
  <si>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</si>
  <si>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</si>
  <si>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</si>
  <si>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</si>
  <si>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</si>
  <si>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</si>
  <si>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</si>
  <si>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</si>
  <si>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</si>
  <si>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</si>
  <si>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</si>
  <si>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</si>
  <si>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</si>
  <si>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</si>
  <si>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</si>
  <si>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</si>
  <si>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</si>
  <si>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</si>
  <si>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</si>
  <si>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</si>
  <si>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</si>
  <si>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</si>
  <si>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</si>
  <si>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</si>
  <si>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</si>
  <si>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</si>
  <si>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</si>
  <si>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</si>
  <si>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</si>
  <si>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</si>
  <si>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</si>
  <si>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</si>
  <si>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</si>
  <si>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</si>
  <si>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</si>
  <si>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</si>
  <si>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</si>
  <si>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</si>
  <si>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</si>
  <si>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</si>
  <si>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</si>
  <si>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</si>
  <si>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</si>
  <si>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</si>
  <si>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</si>
  <si>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</si>
  <si>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</si>
  <si>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</si>
  <si>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</si>
  <si>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</si>
  <si>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</si>
  <si>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</si>
  <si>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</si>
  <si>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</si>
  <si>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</si>
  <si>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</si>
  <si>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</si>
  <si>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</si>
  <si>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</si>
  <si>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</si>
  <si>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</si>
  <si>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</si>
  <si>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</si>
  <si>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</si>
  <si>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</si>
  <si>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</si>
  <si>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</si>
  <si>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</si>
  <si>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</si>
  <si>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</si>
  <si>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</si>
  <si>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รพท.M1&lt;=200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</si>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</sst>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5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43" fontId="3" fillId="0" borderId="0" xfId="1" applyNumberFormat="1" applyFont="1" applyFill="1"/>
    <xf numFmtId="0" fontId="3" fillId="0" borderId="0" xfId="0" applyFont="1" applyFill="1" applyAlignment="1">
      <alignment vertical="top"/>
    </xf>
    <xf numFmtId="0" fontId="7" fillId="0" borderId="0" xfId="4" applyFont="1"/>
    <xf numFmtId="0" fontId="7" fillId="0" borderId="0" xfId="4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4" applyNumberFormat="1" applyAlignment="1">
      <alignment horizontal="center" vertical="center"/>
    </xf>
    <xf numFmtId="189" fontId="5" fillId="2" borderId="4" xfId="4" applyNumberFormat="1" applyFill="1" applyBorder="1" applyAlignment="1">
      <alignment horizontal="center" vertical="center"/>
    </xf>
    <xf numFmtId="189" fontId="5" fillId="4" borderId="4" xfId="4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4" applyAlignment="1">
      <alignment horizontal="center" vertical="top" wrapText="1"/>
    </xf>
    <xf numFmtId="0" fontId="8" fillId="0" borderId="1" xfId="4" applyFont="1" applyFill="1" applyBorder="1" applyAlignment="1">
      <alignment horizontal="center" vertical="center" wrapText="1"/>
    </xf>
    <xf numFmtId="0" fontId="8" fillId="17" borderId="1" xfId="4" applyFont="1" applyFill="1" applyBorder="1" applyAlignment="1">
      <alignment horizontal="center" vertical="center" wrapText="1"/>
    </xf>
    <xf numFmtId="0" fontId="8" fillId="18" borderId="1" xfId="4" applyNumberFormat="1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43" fontId="9" fillId="7" borderId="1" xfId="6" applyFont="1" applyFill="1" applyBorder="1" applyAlignment="1">
      <alignment horizontal="center" vertical="center" wrapText="1"/>
    </xf>
    <xf numFmtId="43" fontId="8" fillId="8" borderId="1" xfId="6" applyFont="1" applyFill="1" applyBorder="1" applyAlignment="1">
      <alignment horizontal="center" vertical="center" wrapText="1"/>
    </xf>
    <xf numFmtId="43" fontId="8" fillId="0" borderId="1" xfId="6" applyFont="1" applyFill="1" applyBorder="1" applyAlignment="1">
      <alignment horizontal="center" vertical="center" wrapText="1"/>
    </xf>
    <xf numFmtId="0" fontId="10" fillId="19" borderId="1" xfId="7" applyFont="1" applyFill="1" applyBorder="1" applyAlignment="1" applyProtection="1">
      <alignment horizontal="center" vertical="top"/>
      <protection locked="0"/>
    </xf>
    <xf numFmtId="0" fontId="10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188" fontId="0" fillId="0" borderId="1" xfId="6" applyNumberFormat="1" applyFont="1" applyFill="1" applyBorder="1"/>
    <xf numFmtId="188" fontId="1" fillId="0" borderId="1" xfId="5" applyNumberFormat="1" applyFill="1" applyBorder="1"/>
    <xf numFmtId="188" fontId="1" fillId="0" borderId="1" xfId="5" applyNumberFormat="1" applyFill="1" applyBorder="1" applyAlignment="1">
      <alignment vertical="top"/>
    </xf>
    <xf numFmtId="0" fontId="5" fillId="0" borderId="0" xfId="4" applyAlignment="1">
      <alignment vertical="top"/>
    </xf>
    <xf numFmtId="190" fontId="5" fillId="0" borderId="1" xfId="4" applyNumberFormat="1" applyFill="1" applyBorder="1" applyAlignment="1">
      <alignment vertical="top"/>
    </xf>
    <xf numFmtId="190" fontId="5" fillId="17" borderId="1" xfId="4" applyNumberFormat="1" applyFill="1" applyBorder="1" applyAlignment="1">
      <alignment vertical="top"/>
    </xf>
    <xf numFmtId="0" fontId="5" fillId="18" borderId="1" xfId="4" applyNumberFormat="1" applyFill="1" applyBorder="1" applyAlignment="1">
      <alignment horizontal="center" vertical="top"/>
    </xf>
    <xf numFmtId="4" fontId="5" fillId="0" borderId="1" xfId="4" applyNumberFormat="1" applyFill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7" applyFont="1" applyFill="1" applyBorder="1" applyAlignment="1" applyProtection="1">
      <alignment horizontal="center" vertical="top"/>
      <protection locked="0"/>
    </xf>
    <xf numFmtId="0" fontId="10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3" xfId="7" applyFont="1" applyFill="1" applyBorder="1" applyAlignment="1" applyProtection="1">
      <alignment horizontal="center" vertical="top"/>
      <protection locked="0"/>
    </xf>
    <xf numFmtId="0" fontId="10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4" applyBorder="1" applyAlignment="1">
      <alignment vertical="top"/>
    </xf>
    <xf numFmtId="0" fontId="10" fillId="21" borderId="1" xfId="7" applyFont="1" applyFill="1" applyBorder="1" applyAlignment="1" applyProtection="1">
      <alignment horizontal="center" vertical="top"/>
      <protection locked="0"/>
    </xf>
    <xf numFmtId="0" fontId="10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0" fillId="21" borderId="7" xfId="7" applyFont="1" applyFill="1" applyBorder="1" applyAlignment="1" applyProtection="1">
      <alignment horizontal="center" vertical="top"/>
      <protection locked="0"/>
    </xf>
    <xf numFmtId="0" fontId="10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" fillId="21" borderId="1" xfId="5" applyFont="1" applyFill="1" applyBorder="1" applyAlignment="1">
      <alignment horizontal="left" vertical="top"/>
    </xf>
    <xf numFmtId="0" fontId="10" fillId="9" borderId="1" xfId="7" applyFont="1" applyFill="1" applyBorder="1" applyAlignment="1" applyProtection="1">
      <alignment horizontal="center" vertical="top"/>
      <protection locked="0"/>
    </xf>
    <xf numFmtId="0" fontId="10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7" applyFont="1" applyFill="1" applyBorder="1" applyAlignment="1" applyProtection="1">
      <alignment horizontal="center" vertical="top"/>
      <protection locked="0"/>
    </xf>
    <xf numFmtId="0" fontId="10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7" applyFont="1" applyFill="1" applyBorder="1" applyAlignment="1" applyProtection="1">
      <alignment horizontal="center" vertical="top"/>
      <protection locked="0"/>
    </xf>
    <xf numFmtId="0" fontId="10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7" applyFont="1" applyFill="1" applyBorder="1" applyAlignment="1" applyProtection="1">
      <alignment horizontal="center" vertical="top"/>
      <protection locked="0"/>
    </xf>
    <xf numFmtId="0" fontId="10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7" applyFont="1" applyFill="1" applyBorder="1" applyAlignment="1" applyProtection="1">
      <alignment horizontal="center" vertical="top"/>
      <protection locked="0"/>
    </xf>
    <xf numFmtId="0" fontId="10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1" fillId="6" borderId="1" xfId="5" applyFont="1" applyFill="1" applyBorder="1" applyAlignment="1">
      <alignment horizontal="left" vertical="top"/>
    </xf>
    <xf numFmtId="0" fontId="5" fillId="0" borderId="0" xfId="4"/>
    <xf numFmtId="0" fontId="5" fillId="0" borderId="0" xfId="4" applyAlignment="1">
      <alignment horizontal="left" vertical="top"/>
    </xf>
  </cellXfs>
  <cellStyles count="8">
    <cellStyle name="Comma 2" xfId="2" xr:uid="{C779968C-0AC8-4CF5-88A4-0265DC271CC9}"/>
    <cellStyle name="Comma 2 2" xfId="6" xr:uid="{EF17B21D-5812-42C8-A348-918FF87AD3AC}"/>
    <cellStyle name="Normal 2" xfId="3" xr:uid="{E8EE4859-3A8E-4AE2-AB53-B37308587C7C}"/>
    <cellStyle name="Normal 2 2" xfId="5" xr:uid="{AB5C1423-C9DF-4E6F-875A-887ED83AAFDC}"/>
    <cellStyle name="Normal 2 2 2" xfId="7" xr:uid="{C89A9468-E691-4DBD-B850-D94465D3427D}"/>
    <cellStyle name="จุลภาค" xfId="1" builtinId="3"/>
    <cellStyle name="ปกติ" xfId="0" builtinId="0"/>
    <cellStyle name="ปกติ 2" xfId="4" xr:uid="{57B5D237-FBAA-4289-850A-37E634155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4D0B-A8B0-4E51-A81D-4A73F305B24D}">
  <sheetPr>
    <tabColor rgb="FF92D050"/>
  </sheetPr>
  <dimension ref="A1:BB76"/>
  <sheetViews>
    <sheetView zoomScale="80" zoomScaleNormal="80" workbookViewId="0">
      <pane xSplit="5" ySplit="3" topLeftCell="F40" activePane="bottomRight" state="frozen"/>
      <selection pane="topRight" activeCell="F1" sqref="F1"/>
      <selection pane="bottomLeft" activeCell="A4" sqref="A4"/>
      <selection pane="bottomRight" activeCell="A62" sqref="A62:XFD62"/>
    </sheetView>
  </sheetViews>
  <sheetFormatPr defaultRowHeight="14.25" x14ac:dyDescent="0.2"/>
  <cols>
    <col min="1" max="2" width="9" style="157"/>
    <col min="3" max="3" width="25.875" style="158" customWidth="1"/>
    <col min="4" max="4" width="6.5" style="157" bestFit="1" customWidth="1"/>
    <col min="5" max="5" width="22" style="157" bestFit="1" customWidth="1"/>
    <col min="6" max="9" width="9" style="157"/>
    <col min="10" max="10" width="18.125" style="157" bestFit="1" customWidth="1"/>
    <col min="11" max="11" width="17.375" style="157" customWidth="1"/>
    <col min="12" max="12" width="16.375" style="157" bestFit="1" customWidth="1"/>
    <col min="13" max="29" width="12.5" style="157" customWidth="1"/>
    <col min="30" max="30" width="8.375" style="157" bestFit="1" customWidth="1"/>
    <col min="31" max="31" width="10.125" style="157" bestFit="1" customWidth="1"/>
    <col min="32" max="32" width="10.25" style="157" bestFit="1" customWidth="1"/>
    <col min="33" max="33" width="15.25" style="157" bestFit="1" customWidth="1"/>
    <col min="34" max="34" width="16.375" style="157" bestFit="1" customWidth="1"/>
    <col min="35" max="35" width="15.75" style="157" hidden="1" customWidth="1"/>
    <col min="36" max="43" width="9" style="157"/>
    <col min="44" max="44" width="10.125" style="157" bestFit="1" customWidth="1"/>
    <col min="45" max="49" width="9" style="157"/>
    <col min="50" max="50" width="12.375" style="157" bestFit="1" customWidth="1"/>
    <col min="51" max="16384" width="9" style="157"/>
  </cols>
  <sheetData>
    <row r="1" spans="2:54" s="39" customFormat="1" ht="18" x14ac:dyDescent="0.25">
      <c r="B1" s="39" t="s">
        <v>48</v>
      </c>
      <c r="C1" s="40"/>
    </row>
    <row r="2" spans="2:54" s="58" customFormat="1" x14ac:dyDescent="0.2">
      <c r="B2" s="41" t="s">
        <v>49</v>
      </c>
      <c r="C2" s="41"/>
      <c r="D2" s="41"/>
      <c r="E2" s="42" t="s">
        <v>6</v>
      </c>
      <c r="F2" s="43" t="s">
        <v>50</v>
      </c>
      <c r="G2" s="44" t="s">
        <v>51</v>
      </c>
      <c r="H2" s="45" t="s">
        <v>52</v>
      </c>
      <c r="I2" s="46" t="s">
        <v>53</v>
      </c>
      <c r="J2" s="47" t="s">
        <v>54</v>
      </c>
      <c r="K2" s="48" t="s">
        <v>55</v>
      </c>
      <c r="L2" s="46" t="s">
        <v>56</v>
      </c>
      <c r="M2" s="49" t="s">
        <v>57</v>
      </c>
      <c r="N2" s="50" t="s">
        <v>58</v>
      </c>
      <c r="O2" s="51" t="s">
        <v>59</v>
      </c>
      <c r="P2" s="52" t="s">
        <v>60</v>
      </c>
      <c r="Q2" s="53" t="s">
        <v>61</v>
      </c>
      <c r="R2" s="46" t="s">
        <v>62</v>
      </c>
      <c r="S2" s="46" t="s">
        <v>63</v>
      </c>
      <c r="T2" s="46" t="s">
        <v>64</v>
      </c>
      <c r="U2" s="46" t="s">
        <v>65</v>
      </c>
      <c r="V2" s="46" t="s">
        <v>66</v>
      </c>
      <c r="W2" s="46" t="s">
        <v>67</v>
      </c>
      <c r="X2" s="46" t="s">
        <v>68</v>
      </c>
      <c r="Y2" s="46" t="s">
        <v>69</v>
      </c>
      <c r="Z2" s="46" t="s">
        <v>70</v>
      </c>
      <c r="AA2" s="46" t="s">
        <v>71</v>
      </c>
      <c r="AB2" s="46" t="s">
        <v>72</v>
      </c>
      <c r="AC2" s="46" t="s">
        <v>73</v>
      </c>
      <c r="AD2" s="46" t="s">
        <v>74</v>
      </c>
      <c r="AE2" s="54" t="s">
        <v>75</v>
      </c>
      <c r="AF2" s="55" t="s">
        <v>76</v>
      </c>
      <c r="AG2" s="56" t="s">
        <v>77</v>
      </c>
      <c r="AH2" s="57" t="s">
        <v>78</v>
      </c>
      <c r="AK2" s="59" t="s">
        <v>75</v>
      </c>
      <c r="AL2" s="59"/>
      <c r="AM2" s="59"/>
      <c r="AN2" s="60" t="s">
        <v>76</v>
      </c>
      <c r="AO2" s="60"/>
      <c r="AP2" s="60"/>
      <c r="AQ2" s="61" t="s">
        <v>57</v>
      </c>
      <c r="AR2" s="62"/>
      <c r="AS2" s="63"/>
      <c r="AT2" s="64" t="s">
        <v>58</v>
      </c>
      <c r="AU2" s="65"/>
      <c r="AV2" s="66" t="s">
        <v>59</v>
      </c>
      <c r="AW2" s="66"/>
      <c r="AX2" s="67" t="s">
        <v>60</v>
      </c>
      <c r="AY2" s="67"/>
      <c r="AZ2" s="68" t="s">
        <v>61</v>
      </c>
      <c r="BA2" s="68"/>
      <c r="BB2" s="69" t="s">
        <v>79</v>
      </c>
    </row>
    <row r="3" spans="2:54" s="87" customFormat="1" ht="71.25" x14ac:dyDescent="0.2">
      <c r="B3" s="70" t="s">
        <v>80</v>
      </c>
      <c r="C3" s="70"/>
      <c r="D3" s="70"/>
      <c r="E3" s="71"/>
      <c r="F3" s="72" t="s">
        <v>7</v>
      </c>
      <c r="G3" s="73" t="s">
        <v>8</v>
      </c>
      <c r="H3" s="74" t="s">
        <v>9</v>
      </c>
      <c r="I3" s="75" t="s">
        <v>81</v>
      </c>
      <c r="J3" s="76" t="s">
        <v>10</v>
      </c>
      <c r="K3" s="77" t="s">
        <v>82</v>
      </c>
      <c r="L3" s="75" t="s">
        <v>83</v>
      </c>
      <c r="M3" s="78" t="s">
        <v>84</v>
      </c>
      <c r="N3" s="79" t="s">
        <v>85</v>
      </c>
      <c r="O3" s="80" t="s">
        <v>86</v>
      </c>
      <c r="P3" s="81" t="s">
        <v>87</v>
      </c>
      <c r="Q3" s="82" t="s">
        <v>25</v>
      </c>
      <c r="R3" s="75" t="s">
        <v>88</v>
      </c>
      <c r="S3" s="75" t="s">
        <v>89</v>
      </c>
      <c r="T3" s="75" t="s">
        <v>90</v>
      </c>
      <c r="U3" s="75" t="s">
        <v>91</v>
      </c>
      <c r="V3" s="75" t="s">
        <v>92</v>
      </c>
      <c r="W3" s="75" t="s">
        <v>93</v>
      </c>
      <c r="X3" s="75" t="s">
        <v>94</v>
      </c>
      <c r="Y3" s="75" t="s">
        <v>95</v>
      </c>
      <c r="Z3" s="75" t="s">
        <v>96</v>
      </c>
      <c r="AA3" s="75" t="s">
        <v>97</v>
      </c>
      <c r="AB3" s="75" t="s">
        <v>98</v>
      </c>
      <c r="AC3" s="75" t="s">
        <v>99</v>
      </c>
      <c r="AD3" s="75" t="s">
        <v>100</v>
      </c>
      <c r="AE3" s="83" t="s">
        <v>101</v>
      </c>
      <c r="AF3" s="84" t="s">
        <v>102</v>
      </c>
      <c r="AG3" s="85" t="s">
        <v>17</v>
      </c>
      <c r="AH3" s="86" t="s">
        <v>11</v>
      </c>
      <c r="AK3" s="88" t="s">
        <v>103</v>
      </c>
      <c r="AL3" s="89" t="s">
        <v>104</v>
      </c>
      <c r="AM3" s="90" t="s">
        <v>105</v>
      </c>
      <c r="AN3" s="88" t="s">
        <v>103</v>
      </c>
      <c r="AO3" s="89" t="s">
        <v>104</v>
      </c>
      <c r="AP3" s="90" t="s">
        <v>105</v>
      </c>
      <c r="AQ3" s="91" t="s">
        <v>106</v>
      </c>
      <c r="AR3" s="92" t="s">
        <v>107</v>
      </c>
      <c r="AS3" s="90" t="s">
        <v>105</v>
      </c>
      <c r="AT3" s="93" t="s">
        <v>108</v>
      </c>
      <c r="AU3" s="90" t="s">
        <v>105</v>
      </c>
      <c r="AV3" s="94" t="s">
        <v>108</v>
      </c>
      <c r="AW3" s="90" t="s">
        <v>105</v>
      </c>
      <c r="AX3" s="94" t="s">
        <v>109</v>
      </c>
      <c r="AY3" s="90" t="s">
        <v>105</v>
      </c>
      <c r="AZ3" s="94" t="s">
        <v>108</v>
      </c>
      <c r="BA3" s="90" t="s">
        <v>105</v>
      </c>
      <c r="BB3" s="69"/>
    </row>
    <row r="4" spans="2:54" s="102" customFormat="1" x14ac:dyDescent="0.2">
      <c r="B4" s="95" t="s">
        <v>110</v>
      </c>
      <c r="C4" s="96" t="s">
        <v>111</v>
      </c>
      <c r="D4" s="97" t="s">
        <v>112</v>
      </c>
      <c r="E4" s="98" t="s">
        <v>113</v>
      </c>
      <c r="F4" s="99">
        <v>1.7</v>
      </c>
      <c r="G4" s="99">
        <v>1.42</v>
      </c>
      <c r="H4" s="99">
        <v>0.68</v>
      </c>
      <c r="I4" s="99">
        <v>0.43</v>
      </c>
      <c r="J4" s="99">
        <v>242482565.33000001</v>
      </c>
      <c r="K4" s="99">
        <v>-110363149.22</v>
      </c>
      <c r="L4" s="99">
        <v>0.68</v>
      </c>
      <c r="M4" s="99">
        <v>72.239999999999995</v>
      </c>
      <c r="N4" s="99">
        <v>61.1</v>
      </c>
      <c r="O4" s="99">
        <v>34.5</v>
      </c>
      <c r="P4" s="99">
        <v>193.26</v>
      </c>
      <c r="Q4" s="99">
        <v>40.65</v>
      </c>
      <c r="R4" s="99">
        <v>5.31</v>
      </c>
      <c r="S4" s="99">
        <v>-4.26</v>
      </c>
      <c r="T4" s="99">
        <v>-14.68</v>
      </c>
      <c r="U4" s="99">
        <v>-24.63</v>
      </c>
      <c r="V4" s="99">
        <v>3.06</v>
      </c>
      <c r="W4" s="99">
        <v>-5.14</v>
      </c>
      <c r="X4" s="99">
        <v>127.05</v>
      </c>
      <c r="Y4" s="99">
        <v>-81.8</v>
      </c>
      <c r="Z4" s="99">
        <v>-15.98</v>
      </c>
      <c r="AA4" s="99">
        <v>-42.65</v>
      </c>
      <c r="AB4" s="99">
        <v>3.1</v>
      </c>
      <c r="AC4" s="99">
        <v>-5.21</v>
      </c>
      <c r="AD4" s="99">
        <v>0.95</v>
      </c>
      <c r="AE4" s="99">
        <v>0.98</v>
      </c>
      <c r="AF4" s="100">
        <v>-5.21</v>
      </c>
      <c r="AG4" s="100">
        <v>15232530.449999999</v>
      </c>
      <c r="AH4" s="100">
        <v>-96904843.719999999</v>
      </c>
      <c r="AI4" s="101"/>
      <c r="AK4" s="103">
        <f>AE4</f>
        <v>0.98</v>
      </c>
      <c r="AL4" s="104">
        <v>9.5299999999999994</v>
      </c>
      <c r="AM4" s="105">
        <f>IF(AK4&gt;=AL4,1,0)</f>
        <v>0</v>
      </c>
      <c r="AN4" s="103">
        <f>AF4</f>
        <v>-5.21</v>
      </c>
      <c r="AO4" s="104">
        <v>5.54</v>
      </c>
      <c r="AP4" s="105">
        <f>IF(AN4&gt;=AO4,1,0)</f>
        <v>0</v>
      </c>
      <c r="AQ4" s="106">
        <f>H4</f>
        <v>0.68</v>
      </c>
      <c r="AR4" s="107">
        <f>M4</f>
        <v>72.239999999999995</v>
      </c>
      <c r="AS4" s="105">
        <f t="shared" ref="AS4:AS67" si="0">IF(OR(AND((AQ4&lt;0.8),(AR4&gt;180)),AND((AQ4&gt;=0.8),(AR4&gt;90))),0,1)</f>
        <v>1</v>
      </c>
      <c r="AT4" s="108">
        <f>N4</f>
        <v>61.1</v>
      </c>
      <c r="AU4" s="109">
        <f>IF(AT4&lt;=60,1,0)</f>
        <v>0</v>
      </c>
      <c r="AV4" s="107">
        <f>O4</f>
        <v>34.5</v>
      </c>
      <c r="AW4" s="109">
        <f>IF(AV4&lt;=60,1,0)</f>
        <v>1</v>
      </c>
      <c r="AX4" s="107">
        <f>สูตรข้อมูล!P4</f>
        <v>193.26</v>
      </c>
      <c r="AY4" s="109">
        <f>IF(AX4&lt;=90,1,0)</f>
        <v>0</v>
      </c>
      <c r="AZ4" s="107">
        <f>Q4</f>
        <v>40.65</v>
      </c>
      <c r="BA4" s="109">
        <f>IF(AZ4&lt;=60,1,0)</f>
        <v>1</v>
      </c>
      <c r="BB4" s="102">
        <f>AM4+AP4+AS4+AU4+AW4+AY4+BA4</f>
        <v>3</v>
      </c>
    </row>
    <row r="5" spans="2:54" s="102" customFormat="1" x14ac:dyDescent="0.2">
      <c r="B5" s="95"/>
      <c r="C5" s="96" t="s">
        <v>114</v>
      </c>
      <c r="D5" s="97" t="s">
        <v>115</v>
      </c>
      <c r="E5" s="98" t="s">
        <v>116</v>
      </c>
      <c r="F5" s="99">
        <v>2.0499999999999998</v>
      </c>
      <c r="G5" s="99">
        <v>1.72</v>
      </c>
      <c r="H5" s="99">
        <v>1.38</v>
      </c>
      <c r="I5" s="99">
        <v>0.16</v>
      </c>
      <c r="J5" s="99">
        <v>20544580.370000001</v>
      </c>
      <c r="K5" s="99">
        <v>7503762.46</v>
      </c>
      <c r="L5" s="99">
        <v>1.38</v>
      </c>
      <c r="M5" s="99">
        <v>139.66</v>
      </c>
      <c r="N5" s="99">
        <v>29.79</v>
      </c>
      <c r="O5" s="99">
        <v>101.6</v>
      </c>
      <c r="P5" s="99">
        <v>118.19</v>
      </c>
      <c r="Q5" s="99">
        <v>103.71</v>
      </c>
      <c r="R5" s="99">
        <v>21.82</v>
      </c>
      <c r="S5" s="99">
        <v>15.99</v>
      </c>
      <c r="T5" s="99">
        <v>5.35</v>
      </c>
      <c r="U5" s="99">
        <v>-0.72</v>
      </c>
      <c r="V5" s="99">
        <v>11.63</v>
      </c>
      <c r="W5" s="99">
        <v>5.97</v>
      </c>
      <c r="X5" s="99">
        <v>100.79</v>
      </c>
      <c r="Y5" s="99">
        <v>-83.35</v>
      </c>
      <c r="Z5" s="99">
        <v>-16.579999999999998</v>
      </c>
      <c r="AA5" s="99">
        <v>-49.31</v>
      </c>
      <c r="AB5" s="99">
        <v>13.44</v>
      </c>
      <c r="AC5" s="99">
        <v>6.89</v>
      </c>
      <c r="AD5" s="99">
        <v>1.06</v>
      </c>
      <c r="AE5" s="99">
        <v>10.91</v>
      </c>
      <c r="AF5" s="100">
        <v>6.89</v>
      </c>
      <c r="AG5" s="100">
        <v>12539579.859999999</v>
      </c>
      <c r="AH5" s="100">
        <v>7354858.3799999999</v>
      </c>
      <c r="AI5" s="101"/>
      <c r="AK5" s="103">
        <f t="shared" ref="AK5:AK68" si="1">AE5</f>
        <v>10.91</v>
      </c>
      <c r="AL5" s="104">
        <v>10.68</v>
      </c>
      <c r="AM5" s="105">
        <f>IF(AK5&gt;=AL5,1,0)</f>
        <v>1</v>
      </c>
      <c r="AN5" s="103">
        <f t="shared" ref="AN5:AN68" si="2">AF5</f>
        <v>6.89</v>
      </c>
      <c r="AO5" s="104">
        <v>7.88</v>
      </c>
      <c r="AP5" s="105">
        <f t="shared" ref="AP5:AP68" si="3">IF(AN5&gt;=AO5,1,0)</f>
        <v>0</v>
      </c>
      <c r="AQ5" s="106">
        <f t="shared" ref="AQ5:AQ68" si="4">H5</f>
        <v>1.38</v>
      </c>
      <c r="AR5" s="107">
        <f t="shared" ref="AR5:AR68" si="5">M5</f>
        <v>139.66</v>
      </c>
      <c r="AS5" s="105">
        <f t="shared" si="0"/>
        <v>0</v>
      </c>
      <c r="AT5" s="108">
        <f t="shared" ref="AT5:AT68" si="6">N5</f>
        <v>29.79</v>
      </c>
      <c r="AU5" s="109">
        <f t="shared" ref="AU5:AU68" si="7">IF(AT5&lt;=60,1,0)</f>
        <v>1</v>
      </c>
      <c r="AV5" s="107">
        <f t="shared" ref="AV5:AV68" si="8">O5</f>
        <v>101.6</v>
      </c>
      <c r="AW5" s="109">
        <f t="shared" ref="AW5:AW68" si="9">IF(AV5&lt;=60,1,0)</f>
        <v>0</v>
      </c>
      <c r="AX5" s="107">
        <f>สูตรข้อมูล!P5</f>
        <v>118.19</v>
      </c>
      <c r="AY5" s="109">
        <f t="shared" ref="AY5:AY68" si="10">IF(AX5&lt;=90,1,0)</f>
        <v>0</v>
      </c>
      <c r="AZ5" s="107">
        <f t="shared" ref="AZ5:AZ68" si="11">Q5</f>
        <v>103.71</v>
      </c>
      <c r="BA5" s="109">
        <f t="shared" ref="BA5:BA68" si="12">IF(AZ5&lt;=60,1,0)</f>
        <v>0</v>
      </c>
      <c r="BB5" s="102">
        <f t="shared" ref="BB5:BB68" si="13">AM5+AP5+AS5+AU5+AW5+AY5+BA5</f>
        <v>2</v>
      </c>
    </row>
    <row r="6" spans="2:54" s="102" customFormat="1" x14ac:dyDescent="0.2">
      <c r="B6" s="95"/>
      <c r="C6" s="96" t="s">
        <v>117</v>
      </c>
      <c r="D6" s="97" t="s">
        <v>118</v>
      </c>
      <c r="E6" s="98" t="s">
        <v>32</v>
      </c>
      <c r="F6" s="99">
        <v>3.36</v>
      </c>
      <c r="G6" s="99">
        <v>3.11</v>
      </c>
      <c r="H6" s="99">
        <v>2.76</v>
      </c>
      <c r="I6" s="99">
        <v>0.1</v>
      </c>
      <c r="J6" s="99">
        <v>25079879.07</v>
      </c>
      <c r="K6" s="99">
        <v>18676904.280000001</v>
      </c>
      <c r="L6" s="99">
        <v>2.76</v>
      </c>
      <c r="M6" s="99">
        <v>114.99</v>
      </c>
      <c r="N6" s="99">
        <v>28.64</v>
      </c>
      <c r="O6" s="99">
        <v>78.5</v>
      </c>
      <c r="P6" s="99">
        <v>94.03</v>
      </c>
      <c r="Q6" s="99">
        <v>93.78</v>
      </c>
      <c r="R6" s="99">
        <v>7.94</v>
      </c>
      <c r="S6" s="99">
        <v>3.98</v>
      </c>
      <c r="T6" s="99">
        <v>4.67</v>
      </c>
      <c r="U6" s="99">
        <v>0.34</v>
      </c>
      <c r="V6" s="99">
        <v>11.19</v>
      </c>
      <c r="W6" s="99">
        <v>7.21</v>
      </c>
      <c r="X6" s="99">
        <v>101.09</v>
      </c>
      <c r="Y6" s="99">
        <v>-94.98</v>
      </c>
      <c r="Z6" s="99">
        <v>-3.61</v>
      </c>
      <c r="AA6" s="99">
        <v>-55.95</v>
      </c>
      <c r="AB6" s="99">
        <v>14.7</v>
      </c>
      <c r="AC6" s="99">
        <v>9.48</v>
      </c>
      <c r="AD6" s="99">
        <v>1.08</v>
      </c>
      <c r="AE6" s="99">
        <v>10.5</v>
      </c>
      <c r="AF6" s="100">
        <v>9.48</v>
      </c>
      <c r="AG6" s="100">
        <v>6951547</v>
      </c>
      <c r="AH6" s="100">
        <v>5204746.18</v>
      </c>
      <c r="AI6" s="101"/>
      <c r="AK6" s="103">
        <f t="shared" si="1"/>
        <v>10.5</v>
      </c>
      <c r="AL6" s="104">
        <v>11.96</v>
      </c>
      <c r="AM6" s="105">
        <f t="shared" ref="AM6:AM69" si="14">IF(AK6&gt;=AL6,1,0)</f>
        <v>0</v>
      </c>
      <c r="AN6" s="103">
        <f t="shared" si="2"/>
        <v>9.48</v>
      </c>
      <c r="AO6" s="104">
        <v>10.48</v>
      </c>
      <c r="AP6" s="105">
        <f t="shared" si="3"/>
        <v>0</v>
      </c>
      <c r="AQ6" s="106">
        <f t="shared" si="4"/>
        <v>2.76</v>
      </c>
      <c r="AR6" s="107">
        <f t="shared" si="5"/>
        <v>114.99</v>
      </c>
      <c r="AS6" s="105">
        <f t="shared" si="0"/>
        <v>0</v>
      </c>
      <c r="AT6" s="108">
        <f t="shared" si="6"/>
        <v>28.64</v>
      </c>
      <c r="AU6" s="109">
        <f t="shared" si="7"/>
        <v>1</v>
      </c>
      <c r="AV6" s="107">
        <f t="shared" si="8"/>
        <v>78.5</v>
      </c>
      <c r="AW6" s="109">
        <f t="shared" si="9"/>
        <v>0</v>
      </c>
      <c r="AX6" s="107">
        <f>สูตรข้อมูล!P6</f>
        <v>94.03</v>
      </c>
      <c r="AY6" s="109">
        <f t="shared" si="10"/>
        <v>0</v>
      </c>
      <c r="AZ6" s="107">
        <f t="shared" si="11"/>
        <v>93.78</v>
      </c>
      <c r="BA6" s="109">
        <f t="shared" si="12"/>
        <v>0</v>
      </c>
      <c r="BB6" s="102">
        <f t="shared" si="13"/>
        <v>1</v>
      </c>
    </row>
    <row r="7" spans="2:54" s="102" customFormat="1" x14ac:dyDescent="0.2">
      <c r="B7" s="95"/>
      <c r="C7" s="96" t="s">
        <v>119</v>
      </c>
      <c r="D7" s="97" t="s">
        <v>120</v>
      </c>
      <c r="E7" s="98" t="s">
        <v>32</v>
      </c>
      <c r="F7" s="99">
        <v>3.24</v>
      </c>
      <c r="G7" s="99">
        <v>2.99</v>
      </c>
      <c r="H7" s="99">
        <v>2.72</v>
      </c>
      <c r="I7" s="99">
        <v>0.09</v>
      </c>
      <c r="J7" s="99">
        <v>20465690.469999999</v>
      </c>
      <c r="K7" s="99">
        <v>15657603.109999999</v>
      </c>
      <c r="L7" s="99">
        <v>2.72</v>
      </c>
      <c r="M7" s="99">
        <v>106.86</v>
      </c>
      <c r="N7" s="99">
        <v>21.85</v>
      </c>
      <c r="O7" s="99">
        <v>77.66</v>
      </c>
      <c r="P7" s="99">
        <v>212.33</v>
      </c>
      <c r="Q7" s="99">
        <v>62.2</v>
      </c>
      <c r="R7" s="99">
        <v>18.91</v>
      </c>
      <c r="S7" s="99">
        <v>14.05</v>
      </c>
      <c r="T7" s="99">
        <v>6.83</v>
      </c>
      <c r="U7" s="99">
        <v>1.82</v>
      </c>
      <c r="V7" s="99">
        <v>19.43</v>
      </c>
      <c r="W7" s="99">
        <v>15.16</v>
      </c>
      <c r="X7" s="99">
        <v>99.19</v>
      </c>
      <c r="Y7" s="99">
        <v>-86.32</v>
      </c>
      <c r="Z7" s="99">
        <v>-12.28</v>
      </c>
      <c r="AA7" s="99">
        <v>-60.1</v>
      </c>
      <c r="AB7" s="99">
        <v>23.82</v>
      </c>
      <c r="AC7" s="99">
        <v>18.59</v>
      </c>
      <c r="AD7" s="99">
        <v>1.18</v>
      </c>
      <c r="AE7" s="99">
        <v>12.47</v>
      </c>
      <c r="AF7" s="100">
        <v>18.59</v>
      </c>
      <c r="AG7" s="100">
        <v>8356137.6699999999</v>
      </c>
      <c r="AH7" s="100">
        <v>11882138.359999999</v>
      </c>
      <c r="AI7" s="101"/>
      <c r="AK7" s="103">
        <f t="shared" si="1"/>
        <v>12.47</v>
      </c>
      <c r="AL7" s="104">
        <v>11.96</v>
      </c>
      <c r="AM7" s="105">
        <f t="shared" si="14"/>
        <v>1</v>
      </c>
      <c r="AN7" s="103">
        <f t="shared" si="2"/>
        <v>18.59</v>
      </c>
      <c r="AO7" s="104">
        <v>10.48</v>
      </c>
      <c r="AP7" s="105">
        <f t="shared" si="3"/>
        <v>1</v>
      </c>
      <c r="AQ7" s="106">
        <f t="shared" si="4"/>
        <v>2.72</v>
      </c>
      <c r="AR7" s="107">
        <f t="shared" si="5"/>
        <v>106.86</v>
      </c>
      <c r="AS7" s="105">
        <f t="shared" si="0"/>
        <v>0</v>
      </c>
      <c r="AT7" s="108">
        <f t="shared" si="6"/>
        <v>21.85</v>
      </c>
      <c r="AU7" s="109">
        <f t="shared" si="7"/>
        <v>1</v>
      </c>
      <c r="AV7" s="107">
        <f t="shared" si="8"/>
        <v>77.66</v>
      </c>
      <c r="AW7" s="109">
        <f t="shared" si="9"/>
        <v>0</v>
      </c>
      <c r="AX7" s="107">
        <f>สูตรข้อมูล!P7</f>
        <v>212.33</v>
      </c>
      <c r="AY7" s="109">
        <f t="shared" si="10"/>
        <v>0</v>
      </c>
      <c r="AZ7" s="107">
        <f t="shared" si="11"/>
        <v>62.2</v>
      </c>
      <c r="BA7" s="109">
        <f t="shared" si="12"/>
        <v>0</v>
      </c>
      <c r="BB7" s="102">
        <f t="shared" si="13"/>
        <v>3</v>
      </c>
    </row>
    <row r="8" spans="2:54" s="102" customFormat="1" x14ac:dyDescent="0.2">
      <c r="B8" s="95"/>
      <c r="C8" s="96" t="s">
        <v>121</v>
      </c>
      <c r="D8" s="97" t="s">
        <v>122</v>
      </c>
      <c r="E8" s="98" t="s">
        <v>32</v>
      </c>
      <c r="F8" s="99">
        <v>3.54</v>
      </c>
      <c r="G8" s="99">
        <v>3.26</v>
      </c>
      <c r="H8" s="99">
        <v>3.02</v>
      </c>
      <c r="I8" s="99">
        <v>7.0000000000000007E-2</v>
      </c>
      <c r="J8" s="99">
        <v>26002683.609999999</v>
      </c>
      <c r="K8" s="99">
        <v>20679591.289999999</v>
      </c>
      <c r="L8" s="99">
        <v>3.02</v>
      </c>
      <c r="M8" s="99">
        <v>153.72</v>
      </c>
      <c r="N8" s="99">
        <v>23.62</v>
      </c>
      <c r="O8" s="99">
        <v>78.099999999999994</v>
      </c>
      <c r="P8" s="99">
        <v>236.16</v>
      </c>
      <c r="Q8" s="99">
        <v>81.05</v>
      </c>
      <c r="R8" s="99">
        <v>9.26</v>
      </c>
      <c r="S8" s="99">
        <v>3.97</v>
      </c>
      <c r="T8" s="99">
        <v>2.41</v>
      </c>
      <c r="U8" s="99">
        <v>-3.09</v>
      </c>
      <c r="V8" s="99">
        <v>9.99</v>
      </c>
      <c r="W8" s="99">
        <v>4.95</v>
      </c>
      <c r="X8" s="99">
        <v>103.58</v>
      </c>
      <c r="Y8" s="99">
        <v>-92.71</v>
      </c>
      <c r="Z8" s="99">
        <v>-6.82</v>
      </c>
      <c r="AA8" s="99">
        <v>-56.91</v>
      </c>
      <c r="AB8" s="99">
        <v>10.01</v>
      </c>
      <c r="AC8" s="99">
        <v>4.96</v>
      </c>
      <c r="AD8" s="99">
        <v>1.05</v>
      </c>
      <c r="AE8" s="99">
        <v>9.99</v>
      </c>
      <c r="AF8" s="100">
        <v>4.96</v>
      </c>
      <c r="AG8" s="100">
        <v>6142006.3099999996</v>
      </c>
      <c r="AH8" s="100">
        <v>3315302.94</v>
      </c>
      <c r="AI8" s="101"/>
      <c r="AK8" s="103">
        <f t="shared" si="1"/>
        <v>9.99</v>
      </c>
      <c r="AL8" s="104">
        <v>11.96</v>
      </c>
      <c r="AM8" s="105">
        <f t="shared" si="14"/>
        <v>0</v>
      </c>
      <c r="AN8" s="103">
        <f t="shared" si="2"/>
        <v>4.96</v>
      </c>
      <c r="AO8" s="104">
        <v>10.48</v>
      </c>
      <c r="AP8" s="105">
        <f t="shared" si="3"/>
        <v>0</v>
      </c>
      <c r="AQ8" s="106">
        <f t="shared" si="4"/>
        <v>3.02</v>
      </c>
      <c r="AR8" s="107">
        <f t="shared" si="5"/>
        <v>153.72</v>
      </c>
      <c r="AS8" s="105">
        <f t="shared" si="0"/>
        <v>0</v>
      </c>
      <c r="AT8" s="108">
        <f t="shared" si="6"/>
        <v>23.62</v>
      </c>
      <c r="AU8" s="109">
        <f t="shared" si="7"/>
        <v>1</v>
      </c>
      <c r="AV8" s="107">
        <f t="shared" si="8"/>
        <v>78.099999999999994</v>
      </c>
      <c r="AW8" s="109">
        <f t="shared" si="9"/>
        <v>0</v>
      </c>
      <c r="AX8" s="107">
        <f>สูตรข้อมูล!P8</f>
        <v>236.16</v>
      </c>
      <c r="AY8" s="109">
        <f t="shared" si="10"/>
        <v>0</v>
      </c>
      <c r="AZ8" s="107">
        <f t="shared" si="11"/>
        <v>81.05</v>
      </c>
      <c r="BA8" s="109">
        <f t="shared" si="12"/>
        <v>0</v>
      </c>
      <c r="BB8" s="102">
        <f t="shared" si="13"/>
        <v>1</v>
      </c>
    </row>
    <row r="9" spans="2:54" s="102" customFormat="1" x14ac:dyDescent="0.2">
      <c r="B9" s="95"/>
      <c r="C9" s="96" t="s">
        <v>123</v>
      </c>
      <c r="D9" s="97" t="s">
        <v>124</v>
      </c>
      <c r="E9" s="110" t="s">
        <v>34</v>
      </c>
      <c r="F9" s="99">
        <v>2.56</v>
      </c>
      <c r="G9" s="99">
        <v>2.2999999999999998</v>
      </c>
      <c r="H9" s="99">
        <v>1.98</v>
      </c>
      <c r="I9" s="99">
        <v>0.13</v>
      </c>
      <c r="J9" s="99">
        <v>21188070.25</v>
      </c>
      <c r="K9" s="99">
        <v>13221559.43</v>
      </c>
      <c r="L9" s="99">
        <v>1.97</v>
      </c>
      <c r="M9" s="99">
        <v>107.78</v>
      </c>
      <c r="N9" s="99">
        <v>39.15</v>
      </c>
      <c r="O9" s="99">
        <v>37.24</v>
      </c>
      <c r="P9" s="99">
        <v>175.14</v>
      </c>
      <c r="Q9" s="99">
        <v>42.91</v>
      </c>
      <c r="R9" s="99">
        <v>12.43</v>
      </c>
      <c r="S9" s="99">
        <v>7.49</v>
      </c>
      <c r="T9" s="99">
        <v>0.42</v>
      </c>
      <c r="U9" s="99">
        <v>-4.59</v>
      </c>
      <c r="V9" s="99">
        <v>8.2899999999999991</v>
      </c>
      <c r="W9" s="99">
        <v>3.76</v>
      </c>
      <c r="X9" s="99">
        <v>105.41</v>
      </c>
      <c r="Y9" s="99">
        <v>-87.04</v>
      </c>
      <c r="Z9" s="99">
        <v>-11.36</v>
      </c>
      <c r="AA9" s="99">
        <v>-57.54</v>
      </c>
      <c r="AB9" s="99">
        <v>13.21</v>
      </c>
      <c r="AC9" s="99">
        <v>5.98</v>
      </c>
      <c r="AD9" s="99">
        <v>1.04</v>
      </c>
      <c r="AE9" s="99">
        <v>5.9</v>
      </c>
      <c r="AF9" s="100">
        <v>5.98</v>
      </c>
      <c r="AG9" s="100">
        <v>6205633.5300000003</v>
      </c>
      <c r="AH9" s="100">
        <v>4327040.3099999996</v>
      </c>
      <c r="AI9" s="101"/>
      <c r="AK9" s="103">
        <f t="shared" si="1"/>
        <v>5.9</v>
      </c>
      <c r="AL9" s="104">
        <v>12.96</v>
      </c>
      <c r="AM9" s="105">
        <f t="shared" si="14"/>
        <v>0</v>
      </c>
      <c r="AN9" s="103">
        <f t="shared" si="2"/>
        <v>5.98</v>
      </c>
      <c r="AO9" s="104">
        <v>10.95</v>
      </c>
      <c r="AP9" s="105">
        <f t="shared" si="3"/>
        <v>0</v>
      </c>
      <c r="AQ9" s="106">
        <f t="shared" si="4"/>
        <v>1.98</v>
      </c>
      <c r="AR9" s="107">
        <f t="shared" si="5"/>
        <v>107.78</v>
      </c>
      <c r="AS9" s="105">
        <f t="shared" si="0"/>
        <v>0</v>
      </c>
      <c r="AT9" s="108">
        <f t="shared" si="6"/>
        <v>39.15</v>
      </c>
      <c r="AU9" s="109">
        <f t="shared" si="7"/>
        <v>1</v>
      </c>
      <c r="AV9" s="107">
        <f t="shared" si="8"/>
        <v>37.24</v>
      </c>
      <c r="AW9" s="109">
        <f t="shared" si="9"/>
        <v>1</v>
      </c>
      <c r="AX9" s="107">
        <f>สูตรข้อมูล!P9</f>
        <v>175.14</v>
      </c>
      <c r="AY9" s="109">
        <f t="shared" si="10"/>
        <v>0</v>
      </c>
      <c r="AZ9" s="107">
        <f t="shared" si="11"/>
        <v>42.91</v>
      </c>
      <c r="BA9" s="109">
        <f t="shared" si="12"/>
        <v>1</v>
      </c>
      <c r="BB9" s="102">
        <f t="shared" si="13"/>
        <v>3</v>
      </c>
    </row>
    <row r="10" spans="2:54" s="102" customFormat="1" x14ac:dyDescent="0.2">
      <c r="B10" s="95"/>
      <c r="C10" s="96" t="s">
        <v>125</v>
      </c>
      <c r="D10" s="97" t="s">
        <v>126</v>
      </c>
      <c r="E10" s="98" t="s">
        <v>116</v>
      </c>
      <c r="F10" s="99">
        <v>1.1000000000000001</v>
      </c>
      <c r="G10" s="99">
        <v>0.91</v>
      </c>
      <c r="H10" s="99">
        <v>0.6</v>
      </c>
      <c r="I10" s="99">
        <v>0.28999999999999998</v>
      </c>
      <c r="J10" s="99">
        <v>1908974.72</v>
      </c>
      <c r="K10" s="99">
        <v>-8001933.8099999996</v>
      </c>
      <c r="L10" s="99">
        <v>0.6</v>
      </c>
      <c r="M10" s="99">
        <v>229.39</v>
      </c>
      <c r="N10" s="99">
        <v>51.77</v>
      </c>
      <c r="O10" s="99">
        <v>60.59</v>
      </c>
      <c r="P10" s="99">
        <v>1026.72</v>
      </c>
      <c r="Q10" s="99">
        <v>92.07</v>
      </c>
      <c r="R10" s="99">
        <v>16.239999999999998</v>
      </c>
      <c r="S10" s="99">
        <v>10.220000000000001</v>
      </c>
      <c r="T10" s="99">
        <v>3.01</v>
      </c>
      <c r="U10" s="99">
        <v>-3.65</v>
      </c>
      <c r="V10" s="99">
        <v>16.11</v>
      </c>
      <c r="W10" s="99">
        <v>10.5</v>
      </c>
      <c r="X10" s="99">
        <v>106.11</v>
      </c>
      <c r="Y10" s="99">
        <v>-84.61</v>
      </c>
      <c r="Z10" s="99">
        <v>-13.07</v>
      </c>
      <c r="AA10" s="99">
        <v>-54.5</v>
      </c>
      <c r="AB10" s="99">
        <v>20.76</v>
      </c>
      <c r="AC10" s="99">
        <v>13.52</v>
      </c>
      <c r="AD10" s="99">
        <v>1.1200000000000001</v>
      </c>
      <c r="AE10" s="99">
        <v>5.55</v>
      </c>
      <c r="AF10" s="100">
        <v>13.52</v>
      </c>
      <c r="AG10" s="100">
        <v>4529915.0199999996</v>
      </c>
      <c r="AH10" s="100">
        <v>10150722.369999999</v>
      </c>
      <c r="AI10" s="101"/>
      <c r="AK10" s="103">
        <f t="shared" si="1"/>
        <v>5.55</v>
      </c>
      <c r="AL10" s="104">
        <v>10.68</v>
      </c>
      <c r="AM10" s="105">
        <f t="shared" si="14"/>
        <v>0</v>
      </c>
      <c r="AN10" s="103">
        <f t="shared" si="2"/>
        <v>13.52</v>
      </c>
      <c r="AO10" s="104">
        <v>7.88</v>
      </c>
      <c r="AP10" s="105">
        <f t="shared" si="3"/>
        <v>1</v>
      </c>
      <c r="AQ10" s="106">
        <f t="shared" si="4"/>
        <v>0.6</v>
      </c>
      <c r="AR10" s="107">
        <f t="shared" si="5"/>
        <v>229.39</v>
      </c>
      <c r="AS10" s="105">
        <f t="shared" si="0"/>
        <v>0</v>
      </c>
      <c r="AT10" s="108">
        <f t="shared" si="6"/>
        <v>51.77</v>
      </c>
      <c r="AU10" s="109">
        <f t="shared" si="7"/>
        <v>1</v>
      </c>
      <c r="AV10" s="107">
        <f t="shared" si="8"/>
        <v>60.59</v>
      </c>
      <c r="AW10" s="109">
        <f t="shared" si="9"/>
        <v>0</v>
      </c>
      <c r="AX10" s="107">
        <f>สูตรข้อมูล!P10</f>
        <v>1026.72</v>
      </c>
      <c r="AY10" s="109">
        <f t="shared" si="10"/>
        <v>0</v>
      </c>
      <c r="AZ10" s="107">
        <f t="shared" si="11"/>
        <v>92.07</v>
      </c>
      <c r="BA10" s="109">
        <f t="shared" si="12"/>
        <v>0</v>
      </c>
      <c r="BB10" s="102">
        <f t="shared" si="13"/>
        <v>2</v>
      </c>
    </row>
    <row r="11" spans="2:54" s="102" customFormat="1" x14ac:dyDescent="0.2">
      <c r="B11" s="95"/>
      <c r="C11" s="96" t="s">
        <v>127</v>
      </c>
      <c r="D11" s="97" t="s">
        <v>128</v>
      </c>
      <c r="E11" s="98" t="s">
        <v>32</v>
      </c>
      <c r="F11" s="99">
        <v>2.3199999999999998</v>
      </c>
      <c r="G11" s="99">
        <v>2.1</v>
      </c>
      <c r="H11" s="99">
        <v>1.84</v>
      </c>
      <c r="I11" s="99">
        <v>0.12</v>
      </c>
      <c r="J11" s="99">
        <v>16974995.190000001</v>
      </c>
      <c r="K11" s="99">
        <v>10758839.800000001</v>
      </c>
      <c r="L11" s="99">
        <v>1.84</v>
      </c>
      <c r="M11" s="99">
        <v>100.11</v>
      </c>
      <c r="N11" s="99">
        <v>26.36</v>
      </c>
      <c r="O11" s="99">
        <v>47.99</v>
      </c>
      <c r="P11" s="99">
        <v>168.56</v>
      </c>
      <c r="Q11" s="99">
        <v>63.06</v>
      </c>
      <c r="R11" s="99">
        <v>13.21</v>
      </c>
      <c r="S11" s="99">
        <v>6.7</v>
      </c>
      <c r="T11" s="99">
        <v>-1.36</v>
      </c>
      <c r="U11" s="99">
        <v>-8.26</v>
      </c>
      <c r="V11" s="99">
        <v>15.02</v>
      </c>
      <c r="W11" s="99">
        <v>9.2899999999999991</v>
      </c>
      <c r="X11" s="99">
        <v>108.89</v>
      </c>
      <c r="Y11" s="99">
        <v>-85.26</v>
      </c>
      <c r="Z11" s="99">
        <v>-13.68</v>
      </c>
      <c r="AA11" s="99">
        <v>-55.95</v>
      </c>
      <c r="AB11" s="99">
        <v>18.920000000000002</v>
      </c>
      <c r="AC11" s="99">
        <v>11.71</v>
      </c>
      <c r="AD11" s="99">
        <v>1.1000000000000001</v>
      </c>
      <c r="AE11" s="99">
        <v>5.57</v>
      </c>
      <c r="AF11" s="100">
        <v>11.71</v>
      </c>
      <c r="AG11" s="100">
        <v>4316953.8499999996</v>
      </c>
      <c r="AH11" s="100">
        <v>8651339.9399999995</v>
      </c>
      <c r="AI11" s="101"/>
      <c r="AK11" s="103">
        <f t="shared" si="1"/>
        <v>5.57</v>
      </c>
      <c r="AL11" s="104">
        <v>11.96</v>
      </c>
      <c r="AM11" s="105">
        <f t="shared" si="14"/>
        <v>0</v>
      </c>
      <c r="AN11" s="103">
        <f t="shared" si="2"/>
        <v>11.71</v>
      </c>
      <c r="AO11" s="104">
        <v>10.48</v>
      </c>
      <c r="AP11" s="105">
        <f t="shared" si="3"/>
        <v>1</v>
      </c>
      <c r="AQ11" s="106">
        <f t="shared" si="4"/>
        <v>1.84</v>
      </c>
      <c r="AR11" s="107">
        <f t="shared" si="5"/>
        <v>100.11</v>
      </c>
      <c r="AS11" s="105">
        <f t="shared" si="0"/>
        <v>0</v>
      </c>
      <c r="AT11" s="108">
        <f t="shared" si="6"/>
        <v>26.36</v>
      </c>
      <c r="AU11" s="109">
        <f t="shared" si="7"/>
        <v>1</v>
      </c>
      <c r="AV11" s="107">
        <f t="shared" si="8"/>
        <v>47.99</v>
      </c>
      <c r="AW11" s="109">
        <f t="shared" si="9"/>
        <v>1</v>
      </c>
      <c r="AX11" s="107">
        <f>สูตรข้อมูล!P11</f>
        <v>168.56</v>
      </c>
      <c r="AY11" s="109">
        <f t="shared" si="10"/>
        <v>0</v>
      </c>
      <c r="AZ11" s="107">
        <f t="shared" si="11"/>
        <v>63.06</v>
      </c>
      <c r="BA11" s="109">
        <f t="shared" si="12"/>
        <v>0</v>
      </c>
      <c r="BB11" s="102">
        <f t="shared" si="13"/>
        <v>3</v>
      </c>
    </row>
    <row r="12" spans="2:54" s="102" customFormat="1" x14ac:dyDescent="0.2">
      <c r="B12" s="95"/>
      <c r="C12" s="96" t="s">
        <v>129</v>
      </c>
      <c r="D12" s="97" t="s">
        <v>130</v>
      </c>
      <c r="E12" s="98" t="s">
        <v>131</v>
      </c>
      <c r="F12" s="99">
        <v>1.33</v>
      </c>
      <c r="G12" s="99">
        <v>0.99</v>
      </c>
      <c r="H12" s="99">
        <v>0.78</v>
      </c>
      <c r="I12" s="99">
        <v>0.16</v>
      </c>
      <c r="J12" s="99">
        <v>10569705.32</v>
      </c>
      <c r="K12" s="99">
        <v>-6939861.4900000002</v>
      </c>
      <c r="L12" s="99">
        <v>0.78</v>
      </c>
      <c r="M12" s="99">
        <v>164.06</v>
      </c>
      <c r="N12" s="99">
        <v>24.23</v>
      </c>
      <c r="O12" s="99">
        <v>63.44</v>
      </c>
      <c r="P12" s="99">
        <v>193.91</v>
      </c>
      <c r="Q12" s="99">
        <v>113.79</v>
      </c>
      <c r="R12" s="99">
        <v>5.5</v>
      </c>
      <c r="S12" s="99">
        <v>-2.2999999999999998</v>
      </c>
      <c r="T12" s="99">
        <v>-7.42</v>
      </c>
      <c r="U12" s="99">
        <v>-15.8</v>
      </c>
      <c r="V12" s="99">
        <v>11.06</v>
      </c>
      <c r="W12" s="99">
        <v>4.21</v>
      </c>
      <c r="X12" s="99">
        <v>115.97</v>
      </c>
      <c r="Y12" s="99">
        <v>-87.26</v>
      </c>
      <c r="Z12" s="99">
        <v>-11.51</v>
      </c>
      <c r="AA12" s="99">
        <v>-51.34</v>
      </c>
      <c r="AB12" s="99">
        <v>9.69</v>
      </c>
      <c r="AC12" s="99">
        <v>3.69</v>
      </c>
      <c r="AD12" s="99">
        <v>1.04</v>
      </c>
      <c r="AE12" s="99">
        <v>5.51</v>
      </c>
      <c r="AF12" s="100">
        <v>3.69</v>
      </c>
      <c r="AG12" s="100">
        <v>6861440.29</v>
      </c>
      <c r="AH12" s="100">
        <v>6348160.7199999997</v>
      </c>
      <c r="AI12" s="101"/>
      <c r="AK12" s="103">
        <f t="shared" si="1"/>
        <v>5.51</v>
      </c>
      <c r="AL12" s="104">
        <v>10.94</v>
      </c>
      <c r="AM12" s="105">
        <f t="shared" si="14"/>
        <v>0</v>
      </c>
      <c r="AN12" s="103">
        <f t="shared" si="2"/>
        <v>3.69</v>
      </c>
      <c r="AO12" s="104">
        <v>9.09</v>
      </c>
      <c r="AP12" s="105">
        <f t="shared" si="3"/>
        <v>0</v>
      </c>
      <c r="AQ12" s="106">
        <f t="shared" si="4"/>
        <v>0.78</v>
      </c>
      <c r="AR12" s="107">
        <f t="shared" si="5"/>
        <v>164.06</v>
      </c>
      <c r="AS12" s="105">
        <f t="shared" si="0"/>
        <v>1</v>
      </c>
      <c r="AT12" s="108">
        <f t="shared" si="6"/>
        <v>24.23</v>
      </c>
      <c r="AU12" s="109">
        <f t="shared" si="7"/>
        <v>1</v>
      </c>
      <c r="AV12" s="107">
        <f t="shared" si="8"/>
        <v>63.44</v>
      </c>
      <c r="AW12" s="109">
        <f t="shared" si="9"/>
        <v>0</v>
      </c>
      <c r="AX12" s="107">
        <f>สูตรข้อมูล!P12</f>
        <v>193.91</v>
      </c>
      <c r="AY12" s="109">
        <f t="shared" si="10"/>
        <v>0</v>
      </c>
      <c r="AZ12" s="107">
        <f t="shared" si="11"/>
        <v>113.79</v>
      </c>
      <c r="BA12" s="109">
        <f t="shared" si="12"/>
        <v>0</v>
      </c>
      <c r="BB12" s="102">
        <f t="shared" si="13"/>
        <v>2</v>
      </c>
    </row>
    <row r="13" spans="2:54" s="102" customFormat="1" x14ac:dyDescent="0.2">
      <c r="B13" s="95"/>
      <c r="C13" s="96" t="s">
        <v>132</v>
      </c>
      <c r="D13" s="97" t="s">
        <v>133</v>
      </c>
      <c r="E13" s="110" t="s">
        <v>34</v>
      </c>
      <c r="F13" s="99">
        <v>2.46</v>
      </c>
      <c r="G13" s="99">
        <v>2.16</v>
      </c>
      <c r="H13" s="99">
        <v>1.89</v>
      </c>
      <c r="I13" s="99">
        <v>0.11</v>
      </c>
      <c r="J13" s="99">
        <v>20147089.359999999</v>
      </c>
      <c r="K13" s="99">
        <v>12329650.76</v>
      </c>
      <c r="L13" s="99">
        <v>1.89</v>
      </c>
      <c r="M13" s="99">
        <v>173.28</v>
      </c>
      <c r="N13" s="99">
        <v>25.43</v>
      </c>
      <c r="O13" s="99">
        <v>165.05</v>
      </c>
      <c r="P13" s="99">
        <v>250.62</v>
      </c>
      <c r="Q13" s="99">
        <v>86.66</v>
      </c>
      <c r="R13" s="99">
        <v>20.010000000000002</v>
      </c>
      <c r="S13" s="99">
        <v>13.26</v>
      </c>
      <c r="T13" s="99">
        <v>7.99</v>
      </c>
      <c r="U13" s="99">
        <v>1.04</v>
      </c>
      <c r="V13" s="99">
        <v>14.71</v>
      </c>
      <c r="W13" s="99">
        <v>8.36</v>
      </c>
      <c r="X13" s="99">
        <v>99.77</v>
      </c>
      <c r="Y13" s="99">
        <v>-86.56</v>
      </c>
      <c r="Z13" s="99">
        <v>-12.2</v>
      </c>
      <c r="AA13" s="99">
        <v>-50.76</v>
      </c>
      <c r="AB13" s="99">
        <v>16.21</v>
      </c>
      <c r="AC13" s="99">
        <v>9.1999999999999993</v>
      </c>
      <c r="AD13" s="99">
        <v>1.0900000000000001</v>
      </c>
      <c r="AE13" s="99">
        <v>13.19</v>
      </c>
      <c r="AF13" s="100">
        <v>9.1999999999999993</v>
      </c>
      <c r="AG13" s="100">
        <v>10524728.970000001</v>
      </c>
      <c r="AH13" s="100">
        <v>7258611.7000000002</v>
      </c>
      <c r="AI13" s="101"/>
      <c r="AK13" s="103">
        <f t="shared" si="1"/>
        <v>13.19</v>
      </c>
      <c r="AL13" s="104">
        <v>12.96</v>
      </c>
      <c r="AM13" s="105">
        <f t="shared" si="14"/>
        <v>1</v>
      </c>
      <c r="AN13" s="103">
        <f t="shared" si="2"/>
        <v>9.1999999999999993</v>
      </c>
      <c r="AO13" s="104">
        <v>10.95</v>
      </c>
      <c r="AP13" s="105">
        <f t="shared" si="3"/>
        <v>0</v>
      </c>
      <c r="AQ13" s="106">
        <f t="shared" si="4"/>
        <v>1.89</v>
      </c>
      <c r="AR13" s="107">
        <f t="shared" si="5"/>
        <v>173.28</v>
      </c>
      <c r="AS13" s="105">
        <f t="shared" si="0"/>
        <v>0</v>
      </c>
      <c r="AT13" s="108">
        <f t="shared" si="6"/>
        <v>25.43</v>
      </c>
      <c r="AU13" s="109">
        <f t="shared" si="7"/>
        <v>1</v>
      </c>
      <c r="AV13" s="107">
        <f t="shared" si="8"/>
        <v>165.05</v>
      </c>
      <c r="AW13" s="109">
        <f t="shared" si="9"/>
        <v>0</v>
      </c>
      <c r="AX13" s="107">
        <f>สูตรข้อมูล!P13</f>
        <v>250.62</v>
      </c>
      <c r="AY13" s="109">
        <f t="shared" si="10"/>
        <v>0</v>
      </c>
      <c r="AZ13" s="107">
        <f t="shared" si="11"/>
        <v>86.66</v>
      </c>
      <c r="BA13" s="109">
        <f t="shared" si="12"/>
        <v>0</v>
      </c>
      <c r="BB13" s="102">
        <f t="shared" si="13"/>
        <v>2</v>
      </c>
    </row>
    <row r="14" spans="2:54" s="102" customFormat="1" x14ac:dyDescent="0.2">
      <c r="B14" s="95"/>
      <c r="C14" s="96" t="s">
        <v>134</v>
      </c>
      <c r="D14" s="97" t="s">
        <v>135</v>
      </c>
      <c r="E14" s="98" t="s">
        <v>116</v>
      </c>
      <c r="F14" s="99">
        <v>1.67</v>
      </c>
      <c r="G14" s="99">
        <v>1.49</v>
      </c>
      <c r="H14" s="99">
        <v>1.28</v>
      </c>
      <c r="I14" s="99">
        <v>0.13</v>
      </c>
      <c r="J14" s="99">
        <v>12680789.15</v>
      </c>
      <c r="K14" s="99">
        <v>5265482.76</v>
      </c>
      <c r="L14" s="99">
        <v>1.28</v>
      </c>
      <c r="M14" s="99">
        <v>165.44</v>
      </c>
      <c r="N14" s="99">
        <v>28.94</v>
      </c>
      <c r="O14" s="99">
        <v>63.11</v>
      </c>
      <c r="P14" s="99">
        <v>205.03</v>
      </c>
      <c r="Q14" s="99">
        <v>88.8</v>
      </c>
      <c r="R14" s="99">
        <v>3</v>
      </c>
      <c r="S14" s="99">
        <v>-2.48</v>
      </c>
      <c r="T14" s="99">
        <v>-6.56</v>
      </c>
      <c r="U14" s="99">
        <v>-12.08</v>
      </c>
      <c r="V14" s="99">
        <v>4.82</v>
      </c>
      <c r="W14" s="99">
        <v>-0.06</v>
      </c>
      <c r="X14" s="99">
        <v>113.29</v>
      </c>
      <c r="Y14" s="99">
        <v>-90.46</v>
      </c>
      <c r="Z14" s="99">
        <v>-8.48</v>
      </c>
      <c r="AA14" s="99">
        <v>-55.27</v>
      </c>
      <c r="AB14" s="99">
        <v>5.98</v>
      </c>
      <c r="AC14" s="99">
        <v>-7.0000000000000007E-2</v>
      </c>
      <c r="AD14" s="99">
        <v>1</v>
      </c>
      <c r="AE14" s="99">
        <v>0.45</v>
      </c>
      <c r="AF14" s="100">
        <v>-7.0000000000000007E-2</v>
      </c>
      <c r="AG14" s="100">
        <v>333058.52</v>
      </c>
      <c r="AH14" s="100">
        <v>-46381.57</v>
      </c>
      <c r="AI14" s="101"/>
      <c r="AK14" s="103">
        <f t="shared" si="1"/>
        <v>0.45</v>
      </c>
      <c r="AL14" s="104">
        <v>10.68</v>
      </c>
      <c r="AM14" s="105">
        <f t="shared" si="14"/>
        <v>0</v>
      </c>
      <c r="AN14" s="103">
        <f t="shared" si="2"/>
        <v>-7.0000000000000007E-2</v>
      </c>
      <c r="AO14" s="104">
        <v>7.88</v>
      </c>
      <c r="AP14" s="105">
        <f>IF(AN14&gt;=AO14,1,0)</f>
        <v>0</v>
      </c>
      <c r="AQ14" s="106">
        <f t="shared" si="4"/>
        <v>1.28</v>
      </c>
      <c r="AR14" s="107">
        <f t="shared" si="5"/>
        <v>165.44</v>
      </c>
      <c r="AS14" s="105">
        <f t="shared" si="0"/>
        <v>0</v>
      </c>
      <c r="AT14" s="108">
        <f t="shared" si="6"/>
        <v>28.94</v>
      </c>
      <c r="AU14" s="109">
        <f t="shared" si="7"/>
        <v>1</v>
      </c>
      <c r="AV14" s="107">
        <f t="shared" si="8"/>
        <v>63.11</v>
      </c>
      <c r="AW14" s="109">
        <f t="shared" si="9"/>
        <v>0</v>
      </c>
      <c r="AX14" s="107">
        <f>สูตรข้อมูล!P14</f>
        <v>205.03</v>
      </c>
      <c r="AY14" s="109">
        <f t="shared" si="10"/>
        <v>0</v>
      </c>
      <c r="AZ14" s="107">
        <f t="shared" si="11"/>
        <v>88.8</v>
      </c>
      <c r="BA14" s="109">
        <f t="shared" si="12"/>
        <v>0</v>
      </c>
      <c r="BB14" s="102">
        <f t="shared" si="13"/>
        <v>1</v>
      </c>
    </row>
    <row r="15" spans="2:54" s="102" customFormat="1" x14ac:dyDescent="0.2">
      <c r="B15" s="95"/>
      <c r="C15" s="96" t="s">
        <v>136</v>
      </c>
      <c r="D15" s="97" t="s">
        <v>137</v>
      </c>
      <c r="E15" s="98" t="s">
        <v>32</v>
      </c>
      <c r="F15" s="99">
        <v>3.21</v>
      </c>
      <c r="G15" s="99">
        <v>2.85</v>
      </c>
      <c r="H15" s="99">
        <v>2.2799999999999998</v>
      </c>
      <c r="I15" s="99">
        <v>0.18</v>
      </c>
      <c r="J15" s="99">
        <v>28984145.66</v>
      </c>
      <c r="K15" s="99">
        <v>16817985.43</v>
      </c>
      <c r="L15" s="99">
        <v>2.2799999999999998</v>
      </c>
      <c r="M15" s="99">
        <v>179.19</v>
      </c>
      <c r="N15" s="99">
        <v>22.17</v>
      </c>
      <c r="O15" s="99">
        <v>84.2</v>
      </c>
      <c r="P15" s="99">
        <v>130.72999999999999</v>
      </c>
      <c r="Q15" s="99">
        <v>104.81</v>
      </c>
      <c r="R15" s="99">
        <v>14.25</v>
      </c>
      <c r="S15" s="99">
        <v>8.61</v>
      </c>
      <c r="T15" s="99">
        <v>4.45</v>
      </c>
      <c r="U15" s="99">
        <v>-1.68</v>
      </c>
      <c r="V15" s="99">
        <v>12.34</v>
      </c>
      <c r="W15" s="99">
        <v>6.75</v>
      </c>
      <c r="X15" s="99">
        <v>102.4</v>
      </c>
      <c r="Y15" s="99">
        <v>-89.25</v>
      </c>
      <c r="Z15" s="99">
        <v>-10.050000000000001</v>
      </c>
      <c r="AA15" s="99">
        <v>-53.05</v>
      </c>
      <c r="AB15" s="99">
        <v>13.51</v>
      </c>
      <c r="AC15" s="99">
        <v>7.39</v>
      </c>
      <c r="AD15" s="99">
        <v>1.07</v>
      </c>
      <c r="AE15" s="99">
        <v>10.15</v>
      </c>
      <c r="AF15" s="100">
        <v>7.39</v>
      </c>
      <c r="AG15" s="100">
        <v>7527861.6200000001</v>
      </c>
      <c r="AH15" s="100">
        <v>5500775.4699999997</v>
      </c>
      <c r="AI15" s="101"/>
      <c r="AK15" s="103">
        <f t="shared" si="1"/>
        <v>10.15</v>
      </c>
      <c r="AL15" s="104">
        <v>11.96</v>
      </c>
      <c r="AM15" s="105">
        <f t="shared" si="14"/>
        <v>0</v>
      </c>
      <c r="AN15" s="103">
        <f t="shared" si="2"/>
        <v>7.39</v>
      </c>
      <c r="AO15" s="104">
        <v>10.48</v>
      </c>
      <c r="AP15" s="105">
        <f>IF(AN15&gt;=AO15,1,0)</f>
        <v>0</v>
      </c>
      <c r="AQ15" s="106">
        <f t="shared" si="4"/>
        <v>2.2799999999999998</v>
      </c>
      <c r="AR15" s="107">
        <f t="shared" si="5"/>
        <v>179.19</v>
      </c>
      <c r="AS15" s="105">
        <f t="shared" si="0"/>
        <v>0</v>
      </c>
      <c r="AT15" s="108">
        <f t="shared" si="6"/>
        <v>22.17</v>
      </c>
      <c r="AU15" s="109">
        <f t="shared" si="7"/>
        <v>1</v>
      </c>
      <c r="AV15" s="107">
        <f t="shared" si="8"/>
        <v>84.2</v>
      </c>
      <c r="AW15" s="109">
        <f t="shared" si="9"/>
        <v>0</v>
      </c>
      <c r="AX15" s="107">
        <f>สูตรข้อมูล!P15</f>
        <v>130.72999999999999</v>
      </c>
      <c r="AY15" s="109">
        <f t="shared" si="10"/>
        <v>0</v>
      </c>
      <c r="AZ15" s="107">
        <f t="shared" si="11"/>
        <v>104.81</v>
      </c>
      <c r="BA15" s="109">
        <f t="shared" si="12"/>
        <v>0</v>
      </c>
      <c r="BB15" s="102">
        <f t="shared" si="13"/>
        <v>1</v>
      </c>
    </row>
    <row r="16" spans="2:54" s="102" customFormat="1" x14ac:dyDescent="0.2">
      <c r="B16" s="111" t="s">
        <v>138</v>
      </c>
      <c r="C16" s="112" t="s">
        <v>139</v>
      </c>
      <c r="D16" s="113" t="s">
        <v>140</v>
      </c>
      <c r="E16" s="114" t="s">
        <v>141</v>
      </c>
      <c r="F16" s="99">
        <v>1.87</v>
      </c>
      <c r="G16" s="99">
        <v>1.69</v>
      </c>
      <c r="H16" s="99">
        <v>1.04</v>
      </c>
      <c r="I16" s="99">
        <v>0.35</v>
      </c>
      <c r="J16" s="99">
        <v>264217460.77000001</v>
      </c>
      <c r="K16" s="99">
        <v>11438529.560000001</v>
      </c>
      <c r="L16" s="99">
        <v>1.04</v>
      </c>
      <c r="M16" s="99">
        <v>136.18</v>
      </c>
      <c r="N16" s="99">
        <v>75.98</v>
      </c>
      <c r="O16" s="99">
        <v>95.68</v>
      </c>
      <c r="P16" s="99">
        <v>145.75</v>
      </c>
      <c r="Q16" s="99">
        <v>52.79</v>
      </c>
      <c r="R16" s="99">
        <v>1.18</v>
      </c>
      <c r="S16" s="99">
        <v>-6.96</v>
      </c>
      <c r="T16" s="99">
        <v>-49.94</v>
      </c>
      <c r="U16" s="99">
        <v>-58.28</v>
      </c>
      <c r="V16" s="99">
        <v>4.6100000000000003</v>
      </c>
      <c r="W16" s="99">
        <v>-0.63</v>
      </c>
      <c r="X16" s="99">
        <v>160.25</v>
      </c>
      <c r="Y16" s="99">
        <v>-66.739999999999995</v>
      </c>
      <c r="Z16" s="99">
        <v>-32.03</v>
      </c>
      <c r="AA16" s="99">
        <v>-35.21</v>
      </c>
      <c r="AB16" s="99">
        <v>5.32</v>
      </c>
      <c r="AC16" s="99">
        <v>-0.73</v>
      </c>
      <c r="AD16" s="99">
        <v>0.99</v>
      </c>
      <c r="AE16" s="99">
        <v>5.47</v>
      </c>
      <c r="AF16" s="100">
        <v>-0.73</v>
      </c>
      <c r="AG16" s="100">
        <v>58562178.380000003</v>
      </c>
      <c r="AH16" s="100">
        <v>-10742332.25</v>
      </c>
      <c r="AI16" s="101"/>
      <c r="AK16" s="103">
        <f t="shared" si="1"/>
        <v>5.47</v>
      </c>
      <c r="AL16" s="104"/>
      <c r="AM16" s="105">
        <f t="shared" si="14"/>
        <v>1</v>
      </c>
      <c r="AN16" s="103">
        <v>3.71</v>
      </c>
      <c r="AO16" s="104"/>
      <c r="AP16" s="105">
        <f t="shared" si="3"/>
        <v>1</v>
      </c>
      <c r="AQ16" s="106">
        <f t="shared" si="4"/>
        <v>1.04</v>
      </c>
      <c r="AR16" s="107">
        <f t="shared" si="5"/>
        <v>136.18</v>
      </c>
      <c r="AS16" s="105">
        <f t="shared" si="0"/>
        <v>0</v>
      </c>
      <c r="AT16" s="108">
        <f t="shared" si="6"/>
        <v>75.98</v>
      </c>
      <c r="AU16" s="109">
        <f t="shared" si="7"/>
        <v>0</v>
      </c>
      <c r="AV16" s="107">
        <f t="shared" si="8"/>
        <v>95.68</v>
      </c>
      <c r="AW16" s="109">
        <f t="shared" si="9"/>
        <v>0</v>
      </c>
      <c r="AX16" s="107">
        <f>สูตรข้อมูล!P16</f>
        <v>145.75</v>
      </c>
      <c r="AY16" s="109">
        <f t="shared" si="10"/>
        <v>0</v>
      </c>
      <c r="AZ16" s="107">
        <f t="shared" si="11"/>
        <v>52.79</v>
      </c>
      <c r="BA16" s="109">
        <f t="shared" si="12"/>
        <v>1</v>
      </c>
      <c r="BB16" s="102">
        <f t="shared" si="13"/>
        <v>3</v>
      </c>
    </row>
    <row r="17" spans="1:54" s="102" customFormat="1" x14ac:dyDescent="0.2">
      <c r="B17" s="111"/>
      <c r="C17" s="112" t="s">
        <v>142</v>
      </c>
      <c r="D17" s="113" t="s">
        <v>143</v>
      </c>
      <c r="E17" s="115" t="s">
        <v>34</v>
      </c>
      <c r="F17" s="99">
        <v>1.63</v>
      </c>
      <c r="G17" s="99">
        <v>1.43</v>
      </c>
      <c r="H17" s="99">
        <v>1.23</v>
      </c>
      <c r="I17" s="99">
        <v>0.12</v>
      </c>
      <c r="J17" s="99">
        <v>16118119.779999999</v>
      </c>
      <c r="K17" s="99">
        <v>5886999.29</v>
      </c>
      <c r="L17" s="99">
        <v>1.23</v>
      </c>
      <c r="M17" s="99">
        <v>155.46</v>
      </c>
      <c r="N17" s="99">
        <v>34</v>
      </c>
      <c r="O17" s="99">
        <v>54.96</v>
      </c>
      <c r="P17" s="99">
        <v>478.28</v>
      </c>
      <c r="Q17" s="99">
        <v>86.64</v>
      </c>
      <c r="R17" s="99">
        <v>18.059999999999999</v>
      </c>
      <c r="S17" s="99">
        <v>9.34</v>
      </c>
      <c r="T17" s="99">
        <v>6.17</v>
      </c>
      <c r="U17" s="99">
        <v>-3.52</v>
      </c>
      <c r="V17" s="99">
        <v>14.62</v>
      </c>
      <c r="W17" s="99">
        <v>6.27</v>
      </c>
      <c r="X17" s="99">
        <v>108.81</v>
      </c>
      <c r="Y17" s="99">
        <v>-83.32</v>
      </c>
      <c r="Z17" s="99">
        <v>-11.82</v>
      </c>
      <c r="AA17" s="99">
        <v>-56.47</v>
      </c>
      <c r="AB17" s="99">
        <v>21.11</v>
      </c>
      <c r="AC17" s="99">
        <v>9.06</v>
      </c>
      <c r="AD17" s="99">
        <v>1.07</v>
      </c>
      <c r="AE17" s="99">
        <v>12.26</v>
      </c>
      <c r="AF17" s="100">
        <v>9.06</v>
      </c>
      <c r="AG17" s="100">
        <v>10853959.5</v>
      </c>
      <c r="AH17" s="100">
        <v>6443860.8499999996</v>
      </c>
      <c r="AI17" s="101"/>
      <c r="AK17" s="103">
        <f t="shared" si="1"/>
        <v>12.26</v>
      </c>
      <c r="AL17" s="104">
        <v>12.96</v>
      </c>
      <c r="AM17" s="105">
        <f t="shared" si="14"/>
        <v>0</v>
      </c>
      <c r="AN17" s="103">
        <f t="shared" si="2"/>
        <v>9.06</v>
      </c>
      <c r="AO17" s="104">
        <v>10.95</v>
      </c>
      <c r="AP17" s="105">
        <f t="shared" si="3"/>
        <v>0</v>
      </c>
      <c r="AQ17" s="106">
        <f t="shared" si="4"/>
        <v>1.23</v>
      </c>
      <c r="AR17" s="107">
        <f t="shared" si="5"/>
        <v>155.46</v>
      </c>
      <c r="AS17" s="105">
        <f t="shared" si="0"/>
        <v>0</v>
      </c>
      <c r="AT17" s="108">
        <f t="shared" si="6"/>
        <v>34</v>
      </c>
      <c r="AU17" s="109">
        <f t="shared" si="7"/>
        <v>1</v>
      </c>
      <c r="AV17" s="107">
        <f t="shared" si="8"/>
        <v>54.96</v>
      </c>
      <c r="AW17" s="109">
        <f t="shared" si="9"/>
        <v>1</v>
      </c>
      <c r="AX17" s="107">
        <f>สูตรข้อมูล!P17</f>
        <v>478.28</v>
      </c>
      <c r="AY17" s="109">
        <f t="shared" si="10"/>
        <v>0</v>
      </c>
      <c r="AZ17" s="107">
        <f t="shared" si="11"/>
        <v>86.64</v>
      </c>
      <c r="BA17" s="109">
        <f t="shared" si="12"/>
        <v>0</v>
      </c>
      <c r="BB17" s="102">
        <f t="shared" si="13"/>
        <v>2</v>
      </c>
    </row>
    <row r="18" spans="1:54" s="102" customFormat="1" x14ac:dyDescent="0.2">
      <c r="B18" s="111"/>
      <c r="C18" s="112" t="s">
        <v>144</v>
      </c>
      <c r="D18" s="113" t="s">
        <v>145</v>
      </c>
      <c r="E18" s="115" t="s">
        <v>34</v>
      </c>
      <c r="F18" s="99">
        <v>4.17</v>
      </c>
      <c r="G18" s="99">
        <v>3.9</v>
      </c>
      <c r="H18" s="99">
        <v>2.89</v>
      </c>
      <c r="I18" s="99">
        <v>0.24</v>
      </c>
      <c r="J18" s="99">
        <v>82070421.480000004</v>
      </c>
      <c r="K18" s="99">
        <v>48475691.780000001</v>
      </c>
      <c r="L18" s="99">
        <v>2.87</v>
      </c>
      <c r="M18" s="99">
        <v>72.12</v>
      </c>
      <c r="N18" s="99">
        <v>83.24</v>
      </c>
      <c r="O18" s="99">
        <v>178.51</v>
      </c>
      <c r="P18" s="99">
        <v>118.62</v>
      </c>
      <c r="Q18" s="99">
        <v>94.53</v>
      </c>
      <c r="R18" s="99">
        <v>7.47</v>
      </c>
      <c r="S18" s="99">
        <v>1.22</v>
      </c>
      <c r="T18" s="99">
        <v>-4.9000000000000004</v>
      </c>
      <c r="U18" s="99">
        <v>-11.74</v>
      </c>
      <c r="V18" s="99">
        <v>6.29</v>
      </c>
      <c r="W18" s="99">
        <v>0.26</v>
      </c>
      <c r="X18" s="99">
        <v>112.87</v>
      </c>
      <c r="Y18" s="99">
        <v>-87.26</v>
      </c>
      <c r="Z18" s="99">
        <v>-11.45</v>
      </c>
      <c r="AA18" s="99">
        <v>-55.2</v>
      </c>
      <c r="AB18" s="99">
        <v>5.15</v>
      </c>
      <c r="AC18" s="99">
        <v>0.21</v>
      </c>
      <c r="AD18" s="99">
        <v>1</v>
      </c>
      <c r="AE18" s="99">
        <v>2.88</v>
      </c>
      <c r="AF18" s="100">
        <v>0.21</v>
      </c>
      <c r="AG18" s="100">
        <v>2870999.98</v>
      </c>
      <c r="AH18" s="100">
        <v>288187.46999999997</v>
      </c>
      <c r="AI18" s="101"/>
      <c r="AK18" s="103">
        <f t="shared" si="1"/>
        <v>2.88</v>
      </c>
      <c r="AL18" s="104">
        <v>12.96</v>
      </c>
      <c r="AM18" s="105">
        <f t="shared" si="14"/>
        <v>0</v>
      </c>
      <c r="AN18" s="103">
        <f t="shared" si="2"/>
        <v>0.21</v>
      </c>
      <c r="AO18" s="104">
        <v>10.95</v>
      </c>
      <c r="AP18" s="105">
        <f t="shared" si="3"/>
        <v>0</v>
      </c>
      <c r="AQ18" s="106">
        <f t="shared" si="4"/>
        <v>2.89</v>
      </c>
      <c r="AR18" s="107">
        <f t="shared" si="5"/>
        <v>72.12</v>
      </c>
      <c r="AS18" s="105">
        <f t="shared" si="0"/>
        <v>1</v>
      </c>
      <c r="AT18" s="108">
        <f t="shared" si="6"/>
        <v>83.24</v>
      </c>
      <c r="AU18" s="109">
        <f t="shared" si="7"/>
        <v>0</v>
      </c>
      <c r="AV18" s="107">
        <f t="shared" si="8"/>
        <v>178.51</v>
      </c>
      <c r="AW18" s="109">
        <f t="shared" si="9"/>
        <v>0</v>
      </c>
      <c r="AX18" s="107">
        <f>สูตรข้อมูล!P18</f>
        <v>118.62</v>
      </c>
      <c r="AY18" s="109">
        <f t="shared" si="10"/>
        <v>0</v>
      </c>
      <c r="AZ18" s="107">
        <f t="shared" si="11"/>
        <v>94.53</v>
      </c>
      <c r="BA18" s="109">
        <f t="shared" si="12"/>
        <v>0</v>
      </c>
      <c r="BB18" s="102">
        <f t="shared" si="13"/>
        <v>1</v>
      </c>
    </row>
    <row r="19" spans="1:54" s="102" customFormat="1" x14ac:dyDescent="0.2">
      <c r="B19" s="111"/>
      <c r="C19" s="112" t="s">
        <v>146</v>
      </c>
      <c r="D19" s="113" t="s">
        <v>147</v>
      </c>
      <c r="E19" s="114" t="s">
        <v>131</v>
      </c>
      <c r="F19" s="99">
        <v>1.32</v>
      </c>
      <c r="G19" s="99">
        <v>1.07</v>
      </c>
      <c r="H19" s="99">
        <v>0.72</v>
      </c>
      <c r="I19" s="99">
        <v>0.26</v>
      </c>
      <c r="J19" s="99">
        <v>10141987.380000001</v>
      </c>
      <c r="K19" s="99">
        <v>-8783213.9299999997</v>
      </c>
      <c r="L19" s="99">
        <v>0.72</v>
      </c>
      <c r="M19" s="99">
        <v>199.09</v>
      </c>
      <c r="N19" s="99">
        <v>61.42</v>
      </c>
      <c r="O19" s="99">
        <v>53.29</v>
      </c>
      <c r="P19" s="99">
        <v>152.87</v>
      </c>
      <c r="Q19" s="99">
        <v>80.39</v>
      </c>
      <c r="R19" s="99">
        <v>9.8000000000000007</v>
      </c>
      <c r="S19" s="99">
        <v>4</v>
      </c>
      <c r="T19" s="99">
        <v>5.78</v>
      </c>
      <c r="U19" s="99">
        <v>-0.35</v>
      </c>
      <c r="V19" s="99">
        <v>14.07</v>
      </c>
      <c r="W19" s="99">
        <v>8.5399999999999991</v>
      </c>
      <c r="X19" s="99">
        <v>101.33</v>
      </c>
      <c r="Y19" s="99">
        <v>-94.74</v>
      </c>
      <c r="Z19" s="99">
        <v>-4.29</v>
      </c>
      <c r="AA19" s="99">
        <v>-62.39</v>
      </c>
      <c r="AB19" s="99">
        <v>23.51</v>
      </c>
      <c r="AC19" s="99">
        <v>14.27</v>
      </c>
      <c r="AD19" s="99">
        <v>1.0900000000000001</v>
      </c>
      <c r="AE19" s="99">
        <v>12.58</v>
      </c>
      <c r="AF19" s="100">
        <v>14.27</v>
      </c>
      <c r="AG19" s="100">
        <v>19761617.899999999</v>
      </c>
      <c r="AH19" s="100">
        <v>14863309.699999999</v>
      </c>
      <c r="AI19" s="101"/>
      <c r="AK19" s="103">
        <f t="shared" si="1"/>
        <v>12.58</v>
      </c>
      <c r="AL19" s="104">
        <v>10.94</v>
      </c>
      <c r="AM19" s="105">
        <f t="shared" si="14"/>
        <v>1</v>
      </c>
      <c r="AN19" s="103">
        <f t="shared" si="2"/>
        <v>14.27</v>
      </c>
      <c r="AO19" s="104">
        <v>9.09</v>
      </c>
      <c r="AP19" s="105">
        <f t="shared" si="3"/>
        <v>1</v>
      </c>
      <c r="AQ19" s="106">
        <f t="shared" si="4"/>
        <v>0.72</v>
      </c>
      <c r="AR19" s="107">
        <f t="shared" si="5"/>
        <v>199.09</v>
      </c>
      <c r="AS19" s="105">
        <f t="shared" si="0"/>
        <v>0</v>
      </c>
      <c r="AT19" s="108">
        <f t="shared" si="6"/>
        <v>61.42</v>
      </c>
      <c r="AU19" s="109">
        <f t="shared" si="7"/>
        <v>0</v>
      </c>
      <c r="AV19" s="107">
        <f t="shared" si="8"/>
        <v>53.29</v>
      </c>
      <c r="AW19" s="109">
        <f t="shared" si="9"/>
        <v>1</v>
      </c>
      <c r="AX19" s="107">
        <f>สูตรข้อมูล!P19</f>
        <v>152.87</v>
      </c>
      <c r="AY19" s="109">
        <f t="shared" si="10"/>
        <v>0</v>
      </c>
      <c r="AZ19" s="107">
        <f t="shared" si="11"/>
        <v>80.39</v>
      </c>
      <c r="BA19" s="109">
        <f t="shared" si="12"/>
        <v>0</v>
      </c>
      <c r="BB19" s="102">
        <f t="shared" si="13"/>
        <v>3</v>
      </c>
    </row>
    <row r="20" spans="1:54" s="102" customFormat="1" x14ac:dyDescent="0.2">
      <c r="B20" s="111"/>
      <c r="C20" s="112" t="s">
        <v>148</v>
      </c>
      <c r="D20" s="113" t="s">
        <v>149</v>
      </c>
      <c r="E20" s="114" t="s">
        <v>131</v>
      </c>
      <c r="F20" s="99">
        <v>2.11</v>
      </c>
      <c r="G20" s="99">
        <v>2</v>
      </c>
      <c r="H20" s="99">
        <v>1.78</v>
      </c>
      <c r="I20" s="99">
        <v>0.11</v>
      </c>
      <c r="J20" s="99">
        <v>44975661.560000002</v>
      </c>
      <c r="K20" s="99">
        <v>31567592.539999999</v>
      </c>
      <c r="L20" s="99">
        <v>1.78</v>
      </c>
      <c r="M20" s="99">
        <v>122.59</v>
      </c>
      <c r="N20" s="99">
        <v>46.5</v>
      </c>
      <c r="O20" s="99">
        <v>122.02</v>
      </c>
      <c r="P20" s="99">
        <v>243.87</v>
      </c>
      <c r="Q20" s="99">
        <v>45.17</v>
      </c>
      <c r="R20" s="99">
        <v>10.67</v>
      </c>
      <c r="S20" s="99">
        <v>7</v>
      </c>
      <c r="T20" s="99">
        <v>2.76</v>
      </c>
      <c r="U20" s="99">
        <v>-0.91</v>
      </c>
      <c r="V20" s="99">
        <v>10.34</v>
      </c>
      <c r="W20" s="99">
        <v>7.02</v>
      </c>
      <c r="X20" s="99">
        <v>102.25</v>
      </c>
      <c r="Y20" s="99">
        <v>-90.58</v>
      </c>
      <c r="Z20" s="99">
        <v>-7.7</v>
      </c>
      <c r="AA20" s="99">
        <v>-60.36</v>
      </c>
      <c r="AB20" s="99">
        <v>10.02</v>
      </c>
      <c r="AC20" s="99">
        <v>6.8</v>
      </c>
      <c r="AD20" s="99">
        <v>1.08</v>
      </c>
      <c r="AE20" s="99">
        <v>7.64</v>
      </c>
      <c r="AF20" s="100">
        <v>6.8</v>
      </c>
      <c r="AG20" s="100">
        <v>11299695.060000001</v>
      </c>
      <c r="AH20" s="100">
        <v>11417719.390000001</v>
      </c>
      <c r="AI20" s="101"/>
      <c r="AK20" s="103">
        <f t="shared" si="1"/>
        <v>7.64</v>
      </c>
      <c r="AL20" s="104">
        <v>10.94</v>
      </c>
      <c r="AM20" s="105">
        <f t="shared" si="14"/>
        <v>0</v>
      </c>
      <c r="AN20" s="103">
        <f t="shared" si="2"/>
        <v>6.8</v>
      </c>
      <c r="AO20" s="104">
        <v>9.09</v>
      </c>
      <c r="AP20" s="105">
        <f t="shared" si="3"/>
        <v>0</v>
      </c>
      <c r="AQ20" s="106">
        <f t="shared" si="4"/>
        <v>1.78</v>
      </c>
      <c r="AR20" s="107">
        <f t="shared" si="5"/>
        <v>122.59</v>
      </c>
      <c r="AS20" s="105">
        <f t="shared" si="0"/>
        <v>0</v>
      </c>
      <c r="AT20" s="108">
        <f t="shared" si="6"/>
        <v>46.5</v>
      </c>
      <c r="AU20" s="109">
        <f t="shared" si="7"/>
        <v>1</v>
      </c>
      <c r="AV20" s="107">
        <f t="shared" si="8"/>
        <v>122.02</v>
      </c>
      <c r="AW20" s="109">
        <f t="shared" si="9"/>
        <v>0</v>
      </c>
      <c r="AX20" s="107">
        <f>สูตรข้อมูล!P20</f>
        <v>243.87</v>
      </c>
      <c r="AY20" s="109">
        <f t="shared" si="10"/>
        <v>0</v>
      </c>
      <c r="AZ20" s="107">
        <f t="shared" si="11"/>
        <v>45.17</v>
      </c>
      <c r="BA20" s="109">
        <f t="shared" si="12"/>
        <v>1</v>
      </c>
      <c r="BB20" s="102">
        <f t="shared" si="13"/>
        <v>2</v>
      </c>
    </row>
    <row r="21" spans="1:54" s="102" customFormat="1" x14ac:dyDescent="0.2">
      <c r="B21" s="111"/>
      <c r="C21" s="112" t="s">
        <v>150</v>
      </c>
      <c r="D21" s="113" t="s">
        <v>151</v>
      </c>
      <c r="E21" s="115" t="s">
        <v>34</v>
      </c>
      <c r="F21" s="99">
        <v>2.99</v>
      </c>
      <c r="G21" s="99">
        <v>2.7</v>
      </c>
      <c r="H21" s="99">
        <v>1.25</v>
      </c>
      <c r="I21" s="99">
        <v>0.48</v>
      </c>
      <c r="J21" s="99">
        <v>47547855.659999996</v>
      </c>
      <c r="K21" s="99">
        <v>7098541.9000000004</v>
      </c>
      <c r="L21" s="99">
        <v>1.25</v>
      </c>
      <c r="M21" s="99">
        <v>119.2</v>
      </c>
      <c r="N21" s="99">
        <v>168.49</v>
      </c>
      <c r="O21" s="99">
        <v>88.91</v>
      </c>
      <c r="P21" s="99">
        <v>192.44</v>
      </c>
      <c r="Q21" s="99">
        <v>108.32</v>
      </c>
      <c r="R21" s="99">
        <v>22.47</v>
      </c>
      <c r="S21" s="99">
        <v>21.11</v>
      </c>
      <c r="T21" s="99">
        <v>9.07</v>
      </c>
      <c r="U21" s="99">
        <v>7.68</v>
      </c>
      <c r="V21" s="99">
        <v>12.67</v>
      </c>
      <c r="W21" s="99">
        <v>11.38</v>
      </c>
      <c r="X21" s="99">
        <v>94.61</v>
      </c>
      <c r="Y21" s="99">
        <v>-83.19</v>
      </c>
      <c r="Z21" s="99">
        <v>-14.16</v>
      </c>
      <c r="AA21" s="99">
        <v>-54.28</v>
      </c>
      <c r="AB21" s="99">
        <v>12.89</v>
      </c>
      <c r="AC21" s="99">
        <v>11.57</v>
      </c>
      <c r="AD21" s="99">
        <v>1.1299999999999999</v>
      </c>
      <c r="AE21" s="99">
        <v>12.17</v>
      </c>
      <c r="AF21" s="100">
        <v>11.57</v>
      </c>
      <c r="AG21" s="100">
        <v>14256915.869999999</v>
      </c>
      <c r="AH21" s="100">
        <v>14231793.09</v>
      </c>
      <c r="AI21" s="101"/>
      <c r="AK21" s="103">
        <f t="shared" si="1"/>
        <v>12.17</v>
      </c>
      <c r="AL21" s="104">
        <v>12.96</v>
      </c>
      <c r="AM21" s="105">
        <f t="shared" si="14"/>
        <v>0</v>
      </c>
      <c r="AN21" s="103">
        <f t="shared" si="2"/>
        <v>11.57</v>
      </c>
      <c r="AO21" s="104">
        <v>10.95</v>
      </c>
      <c r="AP21" s="105">
        <f t="shared" si="3"/>
        <v>1</v>
      </c>
      <c r="AQ21" s="106">
        <f t="shared" si="4"/>
        <v>1.25</v>
      </c>
      <c r="AR21" s="107">
        <f t="shared" si="5"/>
        <v>119.2</v>
      </c>
      <c r="AS21" s="105">
        <f t="shared" si="0"/>
        <v>0</v>
      </c>
      <c r="AT21" s="108">
        <f t="shared" si="6"/>
        <v>168.49</v>
      </c>
      <c r="AU21" s="109">
        <f t="shared" si="7"/>
        <v>0</v>
      </c>
      <c r="AV21" s="107">
        <f t="shared" si="8"/>
        <v>88.91</v>
      </c>
      <c r="AW21" s="109">
        <f t="shared" si="9"/>
        <v>0</v>
      </c>
      <c r="AX21" s="107">
        <f>สูตรข้อมูล!P21</f>
        <v>192.44</v>
      </c>
      <c r="AY21" s="109">
        <f t="shared" si="10"/>
        <v>0</v>
      </c>
      <c r="AZ21" s="107">
        <f t="shared" si="11"/>
        <v>108.32</v>
      </c>
      <c r="BA21" s="109">
        <f t="shared" si="12"/>
        <v>0</v>
      </c>
      <c r="BB21" s="102">
        <f t="shared" si="13"/>
        <v>1</v>
      </c>
    </row>
    <row r="22" spans="1:54" s="102" customFormat="1" x14ac:dyDescent="0.2">
      <c r="B22" s="111"/>
      <c r="C22" s="112" t="s">
        <v>152</v>
      </c>
      <c r="D22" s="113" t="s">
        <v>153</v>
      </c>
      <c r="E22" s="114" t="s">
        <v>154</v>
      </c>
      <c r="F22" s="99">
        <v>1.98</v>
      </c>
      <c r="G22" s="99">
        <v>1.86</v>
      </c>
      <c r="H22" s="99">
        <v>1.07</v>
      </c>
      <c r="I22" s="99">
        <v>0.4</v>
      </c>
      <c r="J22" s="99">
        <v>65590343.579999998</v>
      </c>
      <c r="K22" s="99">
        <v>4584039.3499999996</v>
      </c>
      <c r="L22" s="99">
        <v>1.07</v>
      </c>
      <c r="M22" s="99">
        <v>109.35</v>
      </c>
      <c r="N22" s="99">
        <v>111.69</v>
      </c>
      <c r="O22" s="99">
        <v>227.81</v>
      </c>
      <c r="P22" s="99">
        <v>53.28</v>
      </c>
      <c r="Q22" s="99">
        <v>43.57</v>
      </c>
      <c r="R22" s="99">
        <v>9.7799999999999994</v>
      </c>
      <c r="S22" s="99">
        <v>-2.2200000000000002</v>
      </c>
      <c r="T22" s="99">
        <v>-0.59</v>
      </c>
      <c r="U22" s="99">
        <v>-12.9</v>
      </c>
      <c r="V22" s="99">
        <v>12.85</v>
      </c>
      <c r="W22" s="99">
        <v>2.2999999999999998</v>
      </c>
      <c r="X22" s="99">
        <v>114.03</v>
      </c>
      <c r="Y22" s="99">
        <v>-89.64</v>
      </c>
      <c r="Z22" s="99">
        <v>-9.3699999999999992</v>
      </c>
      <c r="AA22" s="99">
        <v>-53.03</v>
      </c>
      <c r="AB22" s="99">
        <v>7.26</v>
      </c>
      <c r="AC22" s="99">
        <v>1.3</v>
      </c>
      <c r="AD22" s="99">
        <v>1.02</v>
      </c>
      <c r="AE22" s="99">
        <v>5.68</v>
      </c>
      <c r="AF22" s="100">
        <v>1.3</v>
      </c>
      <c r="AG22" s="100">
        <v>12199457.710000001</v>
      </c>
      <c r="AH22" s="100">
        <v>5755808.4100000001</v>
      </c>
      <c r="AI22" s="101"/>
      <c r="AK22" s="103">
        <f t="shared" si="1"/>
        <v>5.68</v>
      </c>
      <c r="AL22" s="104">
        <v>11.05</v>
      </c>
      <c r="AM22" s="105">
        <f t="shared" si="14"/>
        <v>0</v>
      </c>
      <c r="AN22" s="103">
        <f t="shared" si="2"/>
        <v>1.3</v>
      </c>
      <c r="AO22" s="104">
        <v>5.58</v>
      </c>
      <c r="AP22" s="105">
        <f t="shared" si="3"/>
        <v>0</v>
      </c>
      <c r="AQ22" s="106">
        <f t="shared" si="4"/>
        <v>1.07</v>
      </c>
      <c r="AR22" s="107">
        <f t="shared" si="5"/>
        <v>109.35</v>
      </c>
      <c r="AS22" s="105">
        <f t="shared" si="0"/>
        <v>0</v>
      </c>
      <c r="AT22" s="108">
        <f t="shared" si="6"/>
        <v>111.69</v>
      </c>
      <c r="AU22" s="109">
        <f t="shared" si="7"/>
        <v>0</v>
      </c>
      <c r="AV22" s="107">
        <f t="shared" si="8"/>
        <v>227.81</v>
      </c>
      <c r="AW22" s="109">
        <f t="shared" si="9"/>
        <v>0</v>
      </c>
      <c r="AX22" s="107">
        <f>สูตรข้อมูล!P22</f>
        <v>53.28</v>
      </c>
      <c r="AY22" s="109">
        <f t="shared" si="10"/>
        <v>1</v>
      </c>
      <c r="AZ22" s="107">
        <f t="shared" si="11"/>
        <v>43.57</v>
      </c>
      <c r="BA22" s="109">
        <f t="shared" si="12"/>
        <v>1</v>
      </c>
      <c r="BB22" s="102">
        <f t="shared" si="13"/>
        <v>2</v>
      </c>
    </row>
    <row r="23" spans="1:54" s="102" customFormat="1" x14ac:dyDescent="0.2">
      <c r="B23" s="111"/>
      <c r="C23" s="112" t="s">
        <v>155</v>
      </c>
      <c r="D23" s="113" t="s">
        <v>156</v>
      </c>
      <c r="E23" s="114" t="s">
        <v>131</v>
      </c>
      <c r="F23" s="99">
        <v>1.06</v>
      </c>
      <c r="G23" s="99">
        <v>0.91</v>
      </c>
      <c r="H23" s="99">
        <v>0.34</v>
      </c>
      <c r="I23" s="99">
        <v>0.53</v>
      </c>
      <c r="J23" s="99">
        <v>2815491.52</v>
      </c>
      <c r="K23" s="99">
        <v>-30826854.600000001</v>
      </c>
      <c r="L23" s="99">
        <v>0.34</v>
      </c>
      <c r="M23" s="99">
        <v>161.1</v>
      </c>
      <c r="N23" s="99">
        <v>64.5</v>
      </c>
      <c r="O23" s="99">
        <v>66</v>
      </c>
      <c r="P23" s="99">
        <v>103.1</v>
      </c>
      <c r="Q23" s="99">
        <v>52.57</v>
      </c>
      <c r="R23" s="99">
        <v>8.8800000000000008</v>
      </c>
      <c r="S23" s="99">
        <v>1.85</v>
      </c>
      <c r="T23" s="99">
        <v>1.76</v>
      </c>
      <c r="U23" s="99">
        <v>-5.44</v>
      </c>
      <c r="V23" s="99">
        <v>10.98</v>
      </c>
      <c r="W23" s="99">
        <v>4.5199999999999996</v>
      </c>
      <c r="X23" s="99">
        <v>106.27</v>
      </c>
      <c r="Y23" s="99">
        <v>-92.27</v>
      </c>
      <c r="Z23" s="99">
        <v>-6.85</v>
      </c>
      <c r="AA23" s="99">
        <v>-55.38</v>
      </c>
      <c r="AB23" s="99">
        <v>10.57</v>
      </c>
      <c r="AC23" s="99">
        <v>4.3499999999999996</v>
      </c>
      <c r="AD23" s="99">
        <v>1.05</v>
      </c>
      <c r="AE23" s="99">
        <v>9.3000000000000007</v>
      </c>
      <c r="AF23" s="100">
        <v>4.3499999999999996</v>
      </c>
      <c r="AG23" s="100">
        <v>16822288.699999999</v>
      </c>
      <c r="AH23" s="100">
        <v>9094117.1400000006</v>
      </c>
      <c r="AI23" s="101"/>
      <c r="AK23" s="103">
        <f t="shared" si="1"/>
        <v>9.3000000000000007</v>
      </c>
      <c r="AL23" s="104">
        <v>10.94</v>
      </c>
      <c r="AM23" s="105">
        <f t="shared" si="14"/>
        <v>0</v>
      </c>
      <c r="AN23" s="103">
        <f t="shared" si="2"/>
        <v>4.3499999999999996</v>
      </c>
      <c r="AO23" s="104">
        <v>9.09</v>
      </c>
      <c r="AP23" s="105">
        <f t="shared" si="3"/>
        <v>0</v>
      </c>
      <c r="AQ23" s="106">
        <f t="shared" si="4"/>
        <v>0.34</v>
      </c>
      <c r="AR23" s="107">
        <f t="shared" si="5"/>
        <v>161.1</v>
      </c>
      <c r="AS23" s="105">
        <f t="shared" si="0"/>
        <v>1</v>
      </c>
      <c r="AT23" s="108">
        <f t="shared" si="6"/>
        <v>64.5</v>
      </c>
      <c r="AU23" s="109">
        <f t="shared" si="7"/>
        <v>0</v>
      </c>
      <c r="AV23" s="107">
        <f t="shared" si="8"/>
        <v>66</v>
      </c>
      <c r="AW23" s="109">
        <f t="shared" si="9"/>
        <v>0</v>
      </c>
      <c r="AX23" s="107">
        <f>สูตรข้อมูล!P23</f>
        <v>103.1</v>
      </c>
      <c r="AY23" s="109">
        <f t="shared" si="10"/>
        <v>0</v>
      </c>
      <c r="AZ23" s="107">
        <f t="shared" si="11"/>
        <v>52.57</v>
      </c>
      <c r="BA23" s="109">
        <f t="shared" si="12"/>
        <v>1</v>
      </c>
      <c r="BB23" s="102">
        <f t="shared" si="13"/>
        <v>2</v>
      </c>
    </row>
    <row r="24" spans="1:54" s="102" customFormat="1" x14ac:dyDescent="0.2">
      <c r="B24" s="111"/>
      <c r="C24" s="112" t="s">
        <v>157</v>
      </c>
      <c r="D24" s="113" t="s">
        <v>158</v>
      </c>
      <c r="E24" s="114" t="s">
        <v>32</v>
      </c>
      <c r="F24" s="99">
        <v>1.52</v>
      </c>
      <c r="G24" s="99">
        <v>1.24</v>
      </c>
      <c r="H24" s="99">
        <v>0.71</v>
      </c>
      <c r="I24" s="99">
        <v>0.35</v>
      </c>
      <c r="J24" s="99">
        <v>9979661.7599999998</v>
      </c>
      <c r="K24" s="99">
        <v>-5544365.6600000001</v>
      </c>
      <c r="L24" s="99">
        <v>0.71</v>
      </c>
      <c r="M24" s="99">
        <v>99.93</v>
      </c>
      <c r="N24" s="99">
        <v>37</v>
      </c>
      <c r="O24" s="99">
        <v>114.58</v>
      </c>
      <c r="P24" s="99">
        <v>319.18</v>
      </c>
      <c r="Q24" s="99">
        <v>69.180000000000007</v>
      </c>
      <c r="R24" s="99">
        <v>9.2899999999999991</v>
      </c>
      <c r="S24" s="99">
        <v>3.23</v>
      </c>
      <c r="T24" s="99">
        <v>-4.71</v>
      </c>
      <c r="U24" s="99">
        <v>-11.19</v>
      </c>
      <c r="V24" s="99">
        <v>3.76</v>
      </c>
      <c r="W24" s="99">
        <v>-2.13</v>
      </c>
      <c r="X24" s="99">
        <v>112.58</v>
      </c>
      <c r="Y24" s="99">
        <v>-85.95</v>
      </c>
      <c r="Z24" s="99">
        <v>-12.82</v>
      </c>
      <c r="AA24" s="99">
        <v>-61.53</v>
      </c>
      <c r="AB24" s="99">
        <v>5.27</v>
      </c>
      <c r="AC24" s="99">
        <v>-2.98</v>
      </c>
      <c r="AD24" s="99">
        <v>0.98</v>
      </c>
      <c r="AE24" s="99">
        <v>2.33</v>
      </c>
      <c r="AF24" s="100">
        <v>-2.98</v>
      </c>
      <c r="AG24" s="100">
        <v>2183040.1</v>
      </c>
      <c r="AH24" s="100">
        <v>-2197557.21</v>
      </c>
      <c r="AI24" s="101"/>
      <c r="AK24" s="103">
        <f t="shared" si="1"/>
        <v>2.33</v>
      </c>
      <c r="AL24" s="104">
        <v>11.96</v>
      </c>
      <c r="AM24" s="105">
        <f t="shared" si="14"/>
        <v>0</v>
      </c>
      <c r="AN24" s="103">
        <f t="shared" si="2"/>
        <v>-2.98</v>
      </c>
      <c r="AO24" s="104">
        <v>10.48</v>
      </c>
      <c r="AP24" s="105">
        <f t="shared" si="3"/>
        <v>0</v>
      </c>
      <c r="AQ24" s="106">
        <f t="shared" si="4"/>
        <v>0.71</v>
      </c>
      <c r="AR24" s="107">
        <f t="shared" si="5"/>
        <v>99.93</v>
      </c>
      <c r="AS24" s="105">
        <f t="shared" si="0"/>
        <v>1</v>
      </c>
      <c r="AT24" s="108">
        <f t="shared" si="6"/>
        <v>37</v>
      </c>
      <c r="AU24" s="109">
        <f t="shared" si="7"/>
        <v>1</v>
      </c>
      <c r="AV24" s="107">
        <f t="shared" si="8"/>
        <v>114.58</v>
      </c>
      <c r="AW24" s="109">
        <f t="shared" si="9"/>
        <v>0</v>
      </c>
      <c r="AX24" s="107">
        <f>สูตรข้อมูล!P24</f>
        <v>319.18</v>
      </c>
      <c r="AY24" s="109">
        <f t="shared" si="10"/>
        <v>0</v>
      </c>
      <c r="AZ24" s="107">
        <f t="shared" si="11"/>
        <v>69.180000000000007</v>
      </c>
      <c r="BA24" s="109">
        <f t="shared" si="12"/>
        <v>0</v>
      </c>
      <c r="BB24" s="102">
        <f t="shared" si="13"/>
        <v>2</v>
      </c>
    </row>
    <row r="25" spans="1:54" s="102" customFormat="1" x14ac:dyDescent="0.2">
      <c r="B25" s="111"/>
      <c r="C25" s="112" t="s">
        <v>159</v>
      </c>
      <c r="D25" s="113" t="s">
        <v>160</v>
      </c>
      <c r="E25" s="114" t="s">
        <v>32</v>
      </c>
      <c r="F25" s="99">
        <v>1.47</v>
      </c>
      <c r="G25" s="99">
        <v>1.28</v>
      </c>
      <c r="H25" s="99">
        <v>1.06</v>
      </c>
      <c r="I25" s="99">
        <v>0.15</v>
      </c>
      <c r="J25" s="99">
        <v>4706287.83</v>
      </c>
      <c r="K25" s="99">
        <v>519323.97</v>
      </c>
      <c r="L25" s="99">
        <v>1.05</v>
      </c>
      <c r="M25" s="99">
        <v>234.7</v>
      </c>
      <c r="N25" s="99">
        <v>18.079999999999998</v>
      </c>
      <c r="O25" s="99">
        <v>152.62</v>
      </c>
      <c r="P25" s="99">
        <v>112.03</v>
      </c>
      <c r="Q25" s="99">
        <v>96.04</v>
      </c>
      <c r="R25" s="99">
        <v>9.1999999999999993</v>
      </c>
      <c r="S25" s="99">
        <v>4.46</v>
      </c>
      <c r="T25" s="99">
        <v>-0.35</v>
      </c>
      <c r="U25" s="99">
        <v>-5.25</v>
      </c>
      <c r="V25" s="99">
        <v>15.05</v>
      </c>
      <c r="W25" s="99">
        <v>10.96</v>
      </c>
      <c r="X25" s="99">
        <v>106.61</v>
      </c>
      <c r="Y25" s="99">
        <v>-89.61</v>
      </c>
      <c r="Z25" s="99">
        <v>-9.11</v>
      </c>
      <c r="AA25" s="99">
        <v>-68.13</v>
      </c>
      <c r="AB25" s="99">
        <v>28.31</v>
      </c>
      <c r="AC25" s="99">
        <v>20.61</v>
      </c>
      <c r="AD25" s="99">
        <v>1.1200000000000001</v>
      </c>
      <c r="AE25" s="99">
        <v>11.6</v>
      </c>
      <c r="AF25" s="100">
        <v>20.61</v>
      </c>
      <c r="AG25" s="100">
        <v>4555611.3899999997</v>
      </c>
      <c r="AH25" s="100">
        <v>5150623.25</v>
      </c>
      <c r="AI25" s="101"/>
      <c r="AK25" s="103">
        <f t="shared" si="1"/>
        <v>11.6</v>
      </c>
      <c r="AL25" s="104">
        <v>11.96</v>
      </c>
      <c r="AM25" s="105">
        <f t="shared" si="14"/>
        <v>0</v>
      </c>
      <c r="AN25" s="103">
        <f t="shared" si="2"/>
        <v>20.61</v>
      </c>
      <c r="AO25" s="104">
        <v>10.48</v>
      </c>
      <c r="AP25" s="105">
        <f t="shared" si="3"/>
        <v>1</v>
      </c>
      <c r="AQ25" s="106">
        <f t="shared" si="4"/>
        <v>1.06</v>
      </c>
      <c r="AR25" s="107">
        <f t="shared" si="5"/>
        <v>234.7</v>
      </c>
      <c r="AS25" s="105">
        <f t="shared" si="0"/>
        <v>0</v>
      </c>
      <c r="AT25" s="108">
        <f t="shared" si="6"/>
        <v>18.079999999999998</v>
      </c>
      <c r="AU25" s="109">
        <f t="shared" si="7"/>
        <v>1</v>
      </c>
      <c r="AV25" s="107">
        <f t="shared" si="8"/>
        <v>152.62</v>
      </c>
      <c r="AW25" s="109">
        <f t="shared" si="9"/>
        <v>0</v>
      </c>
      <c r="AX25" s="107">
        <f>สูตรข้อมูล!P25</f>
        <v>112.03</v>
      </c>
      <c r="AY25" s="109">
        <f t="shared" si="10"/>
        <v>0</v>
      </c>
      <c r="AZ25" s="107">
        <f t="shared" si="11"/>
        <v>96.04</v>
      </c>
      <c r="BA25" s="109">
        <f t="shared" si="12"/>
        <v>0</v>
      </c>
      <c r="BB25" s="102">
        <f t="shared" si="13"/>
        <v>2</v>
      </c>
    </row>
    <row r="26" spans="1:54" s="102" customFormat="1" x14ac:dyDescent="0.2">
      <c r="B26" s="111"/>
      <c r="C26" s="112" t="s">
        <v>161</v>
      </c>
      <c r="D26" s="113" t="s">
        <v>162</v>
      </c>
      <c r="E26" s="114" t="s">
        <v>163</v>
      </c>
      <c r="F26" s="99">
        <v>5.18</v>
      </c>
      <c r="G26" s="99">
        <v>4.9400000000000004</v>
      </c>
      <c r="H26" s="99">
        <v>4.49</v>
      </c>
      <c r="I26" s="99">
        <v>0.09</v>
      </c>
      <c r="J26" s="99">
        <v>29866345.440000001</v>
      </c>
      <c r="K26" s="99">
        <v>24966707.710000001</v>
      </c>
      <c r="L26" s="99">
        <v>4.49</v>
      </c>
      <c r="M26" s="99">
        <v>115.88</v>
      </c>
      <c r="N26" s="99">
        <v>110.17</v>
      </c>
      <c r="O26" s="99">
        <v>67.290000000000006</v>
      </c>
      <c r="P26" s="99">
        <v>81.430000000000007</v>
      </c>
      <c r="Q26" s="99">
        <v>149.91</v>
      </c>
      <c r="R26" s="99">
        <v>26.73</v>
      </c>
      <c r="S26" s="99">
        <v>20.329999999999998</v>
      </c>
      <c r="T26" s="99">
        <v>17.25</v>
      </c>
      <c r="U26" s="99">
        <v>10.54</v>
      </c>
      <c r="V26" s="99">
        <v>26.1</v>
      </c>
      <c r="W26" s="99">
        <v>20.14</v>
      </c>
      <c r="X26" s="99">
        <v>89.87</v>
      </c>
      <c r="Y26" s="99">
        <v>-88.65</v>
      </c>
      <c r="Z26" s="99">
        <v>-10.89</v>
      </c>
      <c r="AA26" s="99">
        <v>-57.18</v>
      </c>
      <c r="AB26" s="99">
        <v>17.03</v>
      </c>
      <c r="AC26" s="99">
        <v>13.14</v>
      </c>
      <c r="AD26" s="99">
        <v>1.25</v>
      </c>
      <c r="AE26" s="99">
        <v>27.86</v>
      </c>
      <c r="AF26" s="100">
        <v>13.14</v>
      </c>
      <c r="AG26" s="100">
        <v>9466334.2899999991</v>
      </c>
      <c r="AH26" s="100">
        <v>7700947.5700000003</v>
      </c>
      <c r="AI26" s="101"/>
      <c r="AK26" s="103">
        <f t="shared" si="1"/>
        <v>27.86</v>
      </c>
      <c r="AL26" s="104">
        <v>15.13</v>
      </c>
      <c r="AM26" s="105">
        <f t="shared" si="14"/>
        <v>1</v>
      </c>
      <c r="AN26" s="103">
        <f t="shared" si="2"/>
        <v>13.14</v>
      </c>
      <c r="AO26" s="104">
        <v>8.02</v>
      </c>
      <c r="AP26" s="105">
        <f t="shared" si="3"/>
        <v>1</v>
      </c>
      <c r="AQ26" s="106">
        <f t="shared" si="4"/>
        <v>4.49</v>
      </c>
      <c r="AR26" s="107">
        <f t="shared" si="5"/>
        <v>115.88</v>
      </c>
      <c r="AS26" s="105">
        <f t="shared" si="0"/>
        <v>0</v>
      </c>
      <c r="AT26" s="108">
        <f t="shared" si="6"/>
        <v>110.17</v>
      </c>
      <c r="AU26" s="109">
        <f t="shared" si="7"/>
        <v>0</v>
      </c>
      <c r="AV26" s="107">
        <f t="shared" si="8"/>
        <v>67.290000000000006</v>
      </c>
      <c r="AW26" s="109">
        <f t="shared" si="9"/>
        <v>0</v>
      </c>
      <c r="AX26" s="107">
        <f>สูตรข้อมูล!P26</f>
        <v>81.430000000000007</v>
      </c>
      <c r="AY26" s="109">
        <f t="shared" si="10"/>
        <v>1</v>
      </c>
      <c r="AZ26" s="107">
        <f t="shared" si="11"/>
        <v>149.91</v>
      </c>
      <c r="BA26" s="109">
        <f t="shared" si="12"/>
        <v>0</v>
      </c>
      <c r="BB26" s="102">
        <f t="shared" si="13"/>
        <v>3</v>
      </c>
    </row>
    <row r="27" spans="1:54" s="102" customFormat="1" x14ac:dyDescent="0.2">
      <c r="B27" s="116" t="s">
        <v>164</v>
      </c>
      <c r="C27" s="117" t="s">
        <v>165</v>
      </c>
      <c r="D27" s="118" t="s">
        <v>166</v>
      </c>
      <c r="E27" s="119" t="s">
        <v>113</v>
      </c>
      <c r="F27" s="99">
        <v>2.5299999999999998</v>
      </c>
      <c r="G27" s="99">
        <v>2.31</v>
      </c>
      <c r="H27" s="99">
        <v>1.4</v>
      </c>
      <c r="I27" s="99">
        <v>0.36</v>
      </c>
      <c r="J27" s="99">
        <v>1211644290.6700001</v>
      </c>
      <c r="K27" s="99">
        <v>314841485.19999999</v>
      </c>
      <c r="L27" s="99">
        <v>1.4</v>
      </c>
      <c r="M27" s="99">
        <v>69.510000000000005</v>
      </c>
      <c r="N27" s="99">
        <v>147.21</v>
      </c>
      <c r="O27" s="99">
        <v>72.73</v>
      </c>
      <c r="P27" s="99">
        <v>223.4</v>
      </c>
      <c r="Q27" s="99">
        <v>61.88</v>
      </c>
      <c r="R27" s="99">
        <v>3.92</v>
      </c>
      <c r="S27" s="99">
        <v>-3.73</v>
      </c>
      <c r="T27" s="99">
        <v>-50.58</v>
      </c>
      <c r="U27" s="99">
        <v>-58.56</v>
      </c>
      <c r="V27" s="99">
        <v>0.12</v>
      </c>
      <c r="W27" s="99">
        <v>-5.05</v>
      </c>
      <c r="X27" s="99">
        <v>161.78</v>
      </c>
      <c r="Y27" s="99">
        <v>-64.06</v>
      </c>
      <c r="Z27" s="99">
        <v>-33.86</v>
      </c>
      <c r="AA27" s="99">
        <v>-31.92</v>
      </c>
      <c r="AB27" s="99">
        <v>0.12</v>
      </c>
      <c r="AC27" s="99">
        <v>-5.07</v>
      </c>
      <c r="AD27" s="99">
        <v>0.95</v>
      </c>
      <c r="AE27" s="99">
        <v>-3.03</v>
      </c>
      <c r="AF27" s="100">
        <v>-5.07</v>
      </c>
      <c r="AG27" s="100">
        <v>-61219778.490000002</v>
      </c>
      <c r="AH27" s="100">
        <v>-157305078.63999999</v>
      </c>
      <c r="AI27" s="101"/>
      <c r="AK27" s="103">
        <f t="shared" si="1"/>
        <v>-3.03</v>
      </c>
      <c r="AL27" s="104">
        <v>9.5299999999999994</v>
      </c>
      <c r="AM27" s="105">
        <f t="shared" si="14"/>
        <v>0</v>
      </c>
      <c r="AN27" s="103">
        <f t="shared" si="2"/>
        <v>-5.07</v>
      </c>
      <c r="AO27" s="104">
        <v>5.54</v>
      </c>
      <c r="AP27" s="105">
        <f t="shared" si="3"/>
        <v>0</v>
      </c>
      <c r="AQ27" s="106">
        <f t="shared" si="4"/>
        <v>1.4</v>
      </c>
      <c r="AR27" s="107">
        <f t="shared" si="5"/>
        <v>69.510000000000005</v>
      </c>
      <c r="AS27" s="105">
        <f t="shared" si="0"/>
        <v>1</v>
      </c>
      <c r="AT27" s="108">
        <f t="shared" si="6"/>
        <v>147.21</v>
      </c>
      <c r="AU27" s="109">
        <f t="shared" si="7"/>
        <v>0</v>
      </c>
      <c r="AV27" s="107">
        <f t="shared" si="8"/>
        <v>72.73</v>
      </c>
      <c r="AW27" s="109">
        <f t="shared" si="9"/>
        <v>0</v>
      </c>
      <c r="AX27" s="107">
        <f>สูตรข้อมูล!P27</f>
        <v>223.4</v>
      </c>
      <c r="AY27" s="109">
        <f t="shared" si="10"/>
        <v>0</v>
      </c>
      <c r="AZ27" s="107">
        <f t="shared" si="11"/>
        <v>61.88</v>
      </c>
      <c r="BA27" s="109">
        <f t="shared" si="12"/>
        <v>0</v>
      </c>
      <c r="BB27" s="102">
        <f t="shared" si="13"/>
        <v>1</v>
      </c>
    </row>
    <row r="28" spans="1:54" s="102" customFormat="1" x14ac:dyDescent="0.2">
      <c r="A28" s="120"/>
      <c r="B28" s="121"/>
      <c r="C28" s="122" t="s">
        <v>167</v>
      </c>
      <c r="D28" s="123" t="s">
        <v>168</v>
      </c>
      <c r="E28" s="124" t="s">
        <v>169</v>
      </c>
      <c r="F28" s="99">
        <v>5.54</v>
      </c>
      <c r="G28" s="99">
        <v>5.28</v>
      </c>
      <c r="H28" s="99">
        <v>4.54</v>
      </c>
      <c r="I28" s="99">
        <v>0.13</v>
      </c>
      <c r="J28" s="99">
        <v>174995894.46000001</v>
      </c>
      <c r="K28" s="99">
        <v>136326943.19</v>
      </c>
      <c r="L28" s="99">
        <v>4.54</v>
      </c>
      <c r="M28" s="99">
        <v>54.78</v>
      </c>
      <c r="N28" s="99">
        <v>24.83</v>
      </c>
      <c r="O28" s="99">
        <v>54.26</v>
      </c>
      <c r="P28" s="99">
        <v>374.77</v>
      </c>
      <c r="Q28" s="99">
        <v>48.44</v>
      </c>
      <c r="R28" s="99">
        <v>15.67</v>
      </c>
      <c r="S28" s="99">
        <v>4.95</v>
      </c>
      <c r="T28" s="99">
        <v>2.99</v>
      </c>
      <c r="U28" s="99">
        <v>-8.1199999999999992</v>
      </c>
      <c r="V28" s="99">
        <v>15.6</v>
      </c>
      <c r="W28" s="99">
        <v>5.98</v>
      </c>
      <c r="X28" s="99">
        <v>108.37</v>
      </c>
      <c r="Y28" s="99">
        <v>-87.45</v>
      </c>
      <c r="Z28" s="99">
        <v>-12.02</v>
      </c>
      <c r="AA28" s="99">
        <v>-48.53</v>
      </c>
      <c r="AB28" s="99">
        <v>9.75</v>
      </c>
      <c r="AC28" s="99">
        <v>3.74</v>
      </c>
      <c r="AD28" s="99">
        <v>1.06</v>
      </c>
      <c r="AE28" s="99">
        <v>14.55</v>
      </c>
      <c r="AF28" s="100">
        <v>3.74</v>
      </c>
      <c r="AG28" s="100">
        <v>40786477.689999998</v>
      </c>
      <c r="AH28" s="100">
        <v>19324492.32</v>
      </c>
      <c r="AI28" s="101"/>
      <c r="AK28" s="103">
        <f t="shared" si="1"/>
        <v>14.55</v>
      </c>
      <c r="AL28" s="104">
        <v>11.82</v>
      </c>
      <c r="AM28" s="105">
        <f t="shared" si="14"/>
        <v>1</v>
      </c>
      <c r="AN28" s="103">
        <f t="shared" si="2"/>
        <v>3.74</v>
      </c>
      <c r="AO28" s="104">
        <v>6.04</v>
      </c>
      <c r="AP28" s="105">
        <f t="shared" si="3"/>
        <v>0</v>
      </c>
      <c r="AQ28" s="106">
        <f t="shared" si="4"/>
        <v>4.54</v>
      </c>
      <c r="AR28" s="107">
        <f t="shared" si="5"/>
        <v>54.78</v>
      </c>
      <c r="AS28" s="105">
        <f t="shared" si="0"/>
        <v>1</v>
      </c>
      <c r="AT28" s="108">
        <f t="shared" si="6"/>
        <v>24.83</v>
      </c>
      <c r="AU28" s="109">
        <f t="shared" si="7"/>
        <v>1</v>
      </c>
      <c r="AV28" s="107">
        <f t="shared" si="8"/>
        <v>54.26</v>
      </c>
      <c r="AW28" s="109">
        <f t="shared" si="9"/>
        <v>1</v>
      </c>
      <c r="AX28" s="107">
        <f>สูตรข้อมูล!P28</f>
        <v>374.77</v>
      </c>
      <c r="AY28" s="109">
        <f t="shared" si="10"/>
        <v>0</v>
      </c>
      <c r="AZ28" s="107">
        <f t="shared" si="11"/>
        <v>48.44</v>
      </c>
      <c r="BA28" s="109">
        <f t="shared" si="12"/>
        <v>1</v>
      </c>
      <c r="BB28" s="102">
        <f t="shared" si="13"/>
        <v>5</v>
      </c>
    </row>
    <row r="29" spans="1:54" s="102" customFormat="1" x14ac:dyDescent="0.2">
      <c r="B29" s="125"/>
      <c r="C29" s="126" t="s">
        <v>170</v>
      </c>
      <c r="D29" s="127" t="s">
        <v>171</v>
      </c>
      <c r="E29" s="128" t="s">
        <v>32</v>
      </c>
      <c r="F29" s="99">
        <v>2.17</v>
      </c>
      <c r="G29" s="99">
        <v>2.0499999999999998</v>
      </c>
      <c r="H29" s="99">
        <v>1.78</v>
      </c>
      <c r="I29" s="99">
        <v>0.12</v>
      </c>
      <c r="J29" s="99">
        <v>24134263.899999999</v>
      </c>
      <c r="K29" s="99">
        <v>16347158.720000001</v>
      </c>
      <c r="L29" s="99">
        <v>1.78</v>
      </c>
      <c r="M29" s="99">
        <v>115.62</v>
      </c>
      <c r="N29" s="99">
        <v>29.81</v>
      </c>
      <c r="O29" s="99">
        <v>59.06</v>
      </c>
      <c r="P29" s="99">
        <v>245.63</v>
      </c>
      <c r="Q29" s="99">
        <v>46.52</v>
      </c>
      <c r="R29" s="99">
        <v>10.77</v>
      </c>
      <c r="S29" s="99">
        <v>2.31</v>
      </c>
      <c r="T29" s="99">
        <v>-3.95</v>
      </c>
      <c r="U29" s="99">
        <v>-12.76</v>
      </c>
      <c r="V29" s="99">
        <v>8.3800000000000008</v>
      </c>
      <c r="W29" s="99">
        <v>0.7</v>
      </c>
      <c r="X29" s="99">
        <v>112.88</v>
      </c>
      <c r="Y29" s="99">
        <v>-85.8</v>
      </c>
      <c r="Z29" s="99">
        <v>-13.23</v>
      </c>
      <c r="AA29" s="99">
        <v>-63.74</v>
      </c>
      <c r="AB29" s="99">
        <v>8.26</v>
      </c>
      <c r="AC29" s="99">
        <v>0.69</v>
      </c>
      <c r="AD29" s="99">
        <v>1.01</v>
      </c>
      <c r="AE29" s="99">
        <v>4.75</v>
      </c>
      <c r="AF29" s="100">
        <v>0.69</v>
      </c>
      <c r="AG29" s="100">
        <v>3111553.82</v>
      </c>
      <c r="AH29" s="100">
        <v>519156.64</v>
      </c>
      <c r="AI29" s="101"/>
      <c r="AK29" s="103">
        <f t="shared" si="1"/>
        <v>4.75</v>
      </c>
      <c r="AL29" s="104">
        <v>11.96</v>
      </c>
      <c r="AM29" s="105">
        <f t="shared" si="14"/>
        <v>0</v>
      </c>
      <c r="AN29" s="103">
        <f t="shared" si="2"/>
        <v>0.69</v>
      </c>
      <c r="AO29" s="104">
        <v>10.48</v>
      </c>
      <c r="AP29" s="105">
        <f t="shared" si="3"/>
        <v>0</v>
      </c>
      <c r="AQ29" s="106">
        <f t="shared" si="4"/>
        <v>1.78</v>
      </c>
      <c r="AR29" s="107">
        <f t="shared" si="5"/>
        <v>115.62</v>
      </c>
      <c r="AS29" s="105">
        <f t="shared" si="0"/>
        <v>0</v>
      </c>
      <c r="AT29" s="108">
        <f t="shared" si="6"/>
        <v>29.81</v>
      </c>
      <c r="AU29" s="109">
        <f t="shared" si="7"/>
        <v>1</v>
      </c>
      <c r="AV29" s="107">
        <f t="shared" si="8"/>
        <v>59.06</v>
      </c>
      <c r="AW29" s="109">
        <f t="shared" si="9"/>
        <v>1</v>
      </c>
      <c r="AX29" s="107">
        <f>สูตรข้อมูล!P29</f>
        <v>245.63</v>
      </c>
      <c r="AY29" s="109">
        <f t="shared" si="10"/>
        <v>0</v>
      </c>
      <c r="AZ29" s="107">
        <f t="shared" si="11"/>
        <v>46.52</v>
      </c>
      <c r="BA29" s="109">
        <f t="shared" si="12"/>
        <v>1</v>
      </c>
      <c r="BB29" s="102">
        <f t="shared" si="13"/>
        <v>3</v>
      </c>
    </row>
    <row r="30" spans="1:54" s="102" customFormat="1" x14ac:dyDescent="0.2">
      <c r="B30" s="121"/>
      <c r="C30" s="122" t="s">
        <v>172</v>
      </c>
      <c r="D30" s="123" t="s">
        <v>173</v>
      </c>
      <c r="E30" s="124" t="s">
        <v>30</v>
      </c>
      <c r="F30" s="99">
        <v>3.75</v>
      </c>
      <c r="G30" s="99">
        <v>3.33</v>
      </c>
      <c r="H30" s="99">
        <v>2.85</v>
      </c>
      <c r="I30" s="99">
        <v>0.13</v>
      </c>
      <c r="J30" s="99">
        <v>418945268.63999999</v>
      </c>
      <c r="K30" s="99">
        <v>281603244.82999998</v>
      </c>
      <c r="L30" s="99">
        <v>2.85</v>
      </c>
      <c r="M30" s="99">
        <v>102.22</v>
      </c>
      <c r="N30" s="99">
        <v>75.53</v>
      </c>
      <c r="O30" s="99">
        <v>56.79</v>
      </c>
      <c r="P30" s="99">
        <v>127.2</v>
      </c>
      <c r="Q30" s="99">
        <v>80.92</v>
      </c>
      <c r="R30" s="99">
        <v>1.55</v>
      </c>
      <c r="S30" s="99">
        <v>-9.44</v>
      </c>
      <c r="T30" s="99">
        <v>-3.62</v>
      </c>
      <c r="U30" s="99">
        <v>-14.81</v>
      </c>
      <c r="V30" s="99">
        <v>5.47</v>
      </c>
      <c r="W30" s="99">
        <v>-4.49</v>
      </c>
      <c r="X30" s="99">
        <v>116.57</v>
      </c>
      <c r="Y30" s="99">
        <v>-93.17</v>
      </c>
      <c r="Z30" s="99">
        <v>-4.58</v>
      </c>
      <c r="AA30" s="99">
        <v>-46.92</v>
      </c>
      <c r="AB30" s="99">
        <v>3.1</v>
      </c>
      <c r="AC30" s="99">
        <v>-2.54</v>
      </c>
      <c r="AD30" s="99">
        <v>0.96</v>
      </c>
      <c r="AE30" s="99">
        <v>2.73</v>
      </c>
      <c r="AF30" s="100">
        <v>-2.54</v>
      </c>
      <c r="AG30" s="100">
        <v>17470496.649999999</v>
      </c>
      <c r="AH30" s="100">
        <v>-32085649.75</v>
      </c>
      <c r="AI30" s="101"/>
      <c r="AK30" s="103">
        <f t="shared" si="1"/>
        <v>2.73</v>
      </c>
      <c r="AL30" s="104">
        <v>7.94</v>
      </c>
      <c r="AM30" s="105">
        <f t="shared" si="14"/>
        <v>0</v>
      </c>
      <c r="AN30" s="103">
        <f t="shared" si="2"/>
        <v>-2.54</v>
      </c>
      <c r="AO30" s="104">
        <v>4.32</v>
      </c>
      <c r="AP30" s="105">
        <f t="shared" si="3"/>
        <v>0</v>
      </c>
      <c r="AQ30" s="106">
        <f t="shared" si="4"/>
        <v>2.85</v>
      </c>
      <c r="AR30" s="107">
        <f t="shared" si="5"/>
        <v>102.22</v>
      </c>
      <c r="AS30" s="105">
        <f t="shared" si="0"/>
        <v>0</v>
      </c>
      <c r="AT30" s="108">
        <f t="shared" si="6"/>
        <v>75.53</v>
      </c>
      <c r="AU30" s="109">
        <f t="shared" si="7"/>
        <v>0</v>
      </c>
      <c r="AV30" s="107">
        <f t="shared" si="8"/>
        <v>56.79</v>
      </c>
      <c r="AW30" s="109">
        <f t="shared" si="9"/>
        <v>1</v>
      </c>
      <c r="AX30" s="107">
        <f>สูตรข้อมูล!P30</f>
        <v>127.2</v>
      </c>
      <c r="AY30" s="109">
        <f t="shared" si="10"/>
        <v>0</v>
      </c>
      <c r="AZ30" s="107">
        <f t="shared" si="11"/>
        <v>80.92</v>
      </c>
      <c r="BA30" s="109">
        <f t="shared" si="12"/>
        <v>0</v>
      </c>
      <c r="BB30" s="102">
        <f t="shared" si="13"/>
        <v>1</v>
      </c>
    </row>
    <row r="31" spans="1:54" s="102" customFormat="1" x14ac:dyDescent="0.2">
      <c r="B31" s="121"/>
      <c r="C31" s="122" t="s">
        <v>174</v>
      </c>
      <c r="D31" s="123" t="s">
        <v>175</v>
      </c>
      <c r="E31" s="124" t="s">
        <v>32</v>
      </c>
      <c r="F31" s="99">
        <v>1.9</v>
      </c>
      <c r="G31" s="99">
        <v>1.75</v>
      </c>
      <c r="H31" s="99">
        <v>1.56</v>
      </c>
      <c r="I31" s="99">
        <v>0.1</v>
      </c>
      <c r="J31" s="99">
        <v>20108903.370000001</v>
      </c>
      <c r="K31" s="99">
        <v>12228183.08</v>
      </c>
      <c r="L31" s="99">
        <v>1.55</v>
      </c>
      <c r="M31" s="99">
        <v>168.79</v>
      </c>
      <c r="N31" s="99">
        <v>75.430000000000007</v>
      </c>
      <c r="O31" s="99">
        <v>68.03</v>
      </c>
      <c r="P31" s="99">
        <v>205.1</v>
      </c>
      <c r="Q31" s="99">
        <v>95.61</v>
      </c>
      <c r="R31" s="99">
        <v>13.89</v>
      </c>
      <c r="S31" s="99">
        <v>8.35</v>
      </c>
      <c r="T31" s="99">
        <v>-9.8800000000000008</v>
      </c>
      <c r="U31" s="99">
        <v>-15.73</v>
      </c>
      <c r="V31" s="99">
        <v>-0.72</v>
      </c>
      <c r="W31" s="99">
        <v>-6.05</v>
      </c>
      <c r="X31" s="99">
        <v>115.97</v>
      </c>
      <c r="Y31" s="99">
        <v>-78.55</v>
      </c>
      <c r="Z31" s="99">
        <v>-20.64</v>
      </c>
      <c r="AA31" s="99">
        <v>-65.37</v>
      </c>
      <c r="AB31" s="99">
        <v>-0.64</v>
      </c>
      <c r="AC31" s="99">
        <v>-5.35</v>
      </c>
      <c r="AD31" s="99">
        <v>0.94</v>
      </c>
      <c r="AE31" s="99">
        <v>-2.73</v>
      </c>
      <c r="AF31" s="100">
        <v>-5.35</v>
      </c>
      <c r="AG31" s="100">
        <v>-1742700.94</v>
      </c>
      <c r="AH31" s="100">
        <v>-4218860.7699999996</v>
      </c>
      <c r="AI31" s="101"/>
      <c r="AK31" s="103">
        <f t="shared" si="1"/>
        <v>-2.73</v>
      </c>
      <c r="AL31" s="104">
        <v>11.96</v>
      </c>
      <c r="AM31" s="105">
        <f t="shared" si="14"/>
        <v>0</v>
      </c>
      <c r="AN31" s="103">
        <f t="shared" si="2"/>
        <v>-5.35</v>
      </c>
      <c r="AO31" s="104">
        <v>10.48</v>
      </c>
      <c r="AP31" s="105">
        <f t="shared" si="3"/>
        <v>0</v>
      </c>
      <c r="AQ31" s="106">
        <f t="shared" si="4"/>
        <v>1.56</v>
      </c>
      <c r="AR31" s="107">
        <f t="shared" si="5"/>
        <v>168.79</v>
      </c>
      <c r="AS31" s="105">
        <f t="shared" si="0"/>
        <v>0</v>
      </c>
      <c r="AT31" s="108">
        <f t="shared" si="6"/>
        <v>75.430000000000007</v>
      </c>
      <c r="AU31" s="109">
        <f t="shared" si="7"/>
        <v>0</v>
      </c>
      <c r="AV31" s="107">
        <f t="shared" si="8"/>
        <v>68.03</v>
      </c>
      <c r="AW31" s="109">
        <f t="shared" si="9"/>
        <v>0</v>
      </c>
      <c r="AX31" s="107">
        <f>สูตรข้อมูล!P31</f>
        <v>205.1</v>
      </c>
      <c r="AY31" s="109">
        <f t="shared" si="10"/>
        <v>0</v>
      </c>
      <c r="AZ31" s="107">
        <f t="shared" si="11"/>
        <v>95.61</v>
      </c>
      <c r="BA31" s="109">
        <f t="shared" si="12"/>
        <v>0</v>
      </c>
      <c r="BB31" s="102">
        <f t="shared" si="13"/>
        <v>0</v>
      </c>
    </row>
    <row r="32" spans="1:54" s="102" customFormat="1" x14ac:dyDescent="0.2">
      <c r="B32" s="121"/>
      <c r="C32" s="122" t="s">
        <v>176</v>
      </c>
      <c r="D32" s="123" t="s">
        <v>177</v>
      </c>
      <c r="E32" s="124" t="s">
        <v>116</v>
      </c>
      <c r="F32" s="99">
        <v>2.67</v>
      </c>
      <c r="G32" s="99">
        <v>2.5099999999999998</v>
      </c>
      <c r="H32" s="99">
        <v>2.0499999999999998</v>
      </c>
      <c r="I32" s="99">
        <v>0.17</v>
      </c>
      <c r="J32" s="99">
        <v>60292472.439999998</v>
      </c>
      <c r="K32" s="99">
        <v>37938668.759999998</v>
      </c>
      <c r="L32" s="99">
        <v>2.0499999999999998</v>
      </c>
      <c r="M32" s="99">
        <v>85.87</v>
      </c>
      <c r="N32" s="99">
        <v>15.81</v>
      </c>
      <c r="O32" s="99">
        <v>64.290000000000006</v>
      </c>
      <c r="P32" s="99">
        <v>260.55</v>
      </c>
      <c r="Q32" s="99">
        <v>45.66</v>
      </c>
      <c r="R32" s="99">
        <v>7.38</v>
      </c>
      <c r="S32" s="99">
        <v>0</v>
      </c>
      <c r="T32" s="99">
        <v>-8.18</v>
      </c>
      <c r="U32" s="99">
        <v>-15.94</v>
      </c>
      <c r="V32" s="99">
        <v>4.95</v>
      </c>
      <c r="W32" s="99">
        <v>-1.79</v>
      </c>
      <c r="X32" s="99">
        <v>116.62</v>
      </c>
      <c r="Y32" s="99">
        <v>-85.25</v>
      </c>
      <c r="Z32" s="99">
        <v>-13.59</v>
      </c>
      <c r="AA32" s="99">
        <v>-57.66</v>
      </c>
      <c r="AB32" s="99">
        <v>3.95</v>
      </c>
      <c r="AC32" s="99">
        <v>-1.43</v>
      </c>
      <c r="AD32" s="99">
        <v>0.98</v>
      </c>
      <c r="AE32" s="99">
        <v>-0.12</v>
      </c>
      <c r="AF32" s="100">
        <v>-1.43</v>
      </c>
      <c r="AG32" s="100">
        <v>-208851.47</v>
      </c>
      <c r="AH32" s="100">
        <v>-3491989.33</v>
      </c>
      <c r="AI32" s="101"/>
      <c r="AK32" s="103">
        <f t="shared" si="1"/>
        <v>-0.12</v>
      </c>
      <c r="AL32" s="104">
        <v>10.68</v>
      </c>
      <c r="AM32" s="105">
        <f t="shared" si="14"/>
        <v>0</v>
      </c>
      <c r="AN32" s="103">
        <f t="shared" si="2"/>
        <v>-1.43</v>
      </c>
      <c r="AO32" s="104">
        <v>7.88</v>
      </c>
      <c r="AP32" s="105">
        <f t="shared" si="3"/>
        <v>0</v>
      </c>
      <c r="AQ32" s="106">
        <f t="shared" si="4"/>
        <v>2.0499999999999998</v>
      </c>
      <c r="AR32" s="107">
        <f t="shared" si="5"/>
        <v>85.87</v>
      </c>
      <c r="AS32" s="105">
        <f t="shared" si="0"/>
        <v>1</v>
      </c>
      <c r="AT32" s="108">
        <f t="shared" si="6"/>
        <v>15.81</v>
      </c>
      <c r="AU32" s="109">
        <f t="shared" si="7"/>
        <v>1</v>
      </c>
      <c r="AV32" s="107">
        <f t="shared" si="8"/>
        <v>64.290000000000006</v>
      </c>
      <c r="AW32" s="109">
        <f t="shared" si="9"/>
        <v>0</v>
      </c>
      <c r="AX32" s="107">
        <f>สูตรข้อมูล!P32</f>
        <v>260.55</v>
      </c>
      <c r="AY32" s="109">
        <f t="shared" si="10"/>
        <v>0</v>
      </c>
      <c r="AZ32" s="107">
        <f t="shared" si="11"/>
        <v>45.66</v>
      </c>
      <c r="BA32" s="109">
        <f t="shared" si="12"/>
        <v>1</v>
      </c>
      <c r="BB32" s="102">
        <f t="shared" si="13"/>
        <v>3</v>
      </c>
    </row>
    <row r="33" spans="2:54" s="102" customFormat="1" x14ac:dyDescent="0.2">
      <c r="B33" s="121"/>
      <c r="C33" s="122" t="s">
        <v>178</v>
      </c>
      <c r="D33" s="123" t="s">
        <v>179</v>
      </c>
      <c r="E33" s="124" t="s">
        <v>154</v>
      </c>
      <c r="F33" s="99">
        <v>2.4</v>
      </c>
      <c r="G33" s="99">
        <v>2.19</v>
      </c>
      <c r="H33" s="99">
        <v>1.7</v>
      </c>
      <c r="I33" s="99">
        <v>0.2</v>
      </c>
      <c r="J33" s="99">
        <v>200037210.19999999</v>
      </c>
      <c r="K33" s="99">
        <v>101339552.91</v>
      </c>
      <c r="L33" s="99">
        <v>1.7</v>
      </c>
      <c r="M33" s="99">
        <v>128.35</v>
      </c>
      <c r="N33" s="99">
        <v>67.5</v>
      </c>
      <c r="O33" s="99">
        <v>112.11</v>
      </c>
      <c r="P33" s="99">
        <v>269.87</v>
      </c>
      <c r="Q33" s="99">
        <v>67.53</v>
      </c>
      <c r="R33" s="99">
        <v>13.28</v>
      </c>
      <c r="S33" s="99">
        <v>3.58</v>
      </c>
      <c r="T33" s="99">
        <v>3.71</v>
      </c>
      <c r="U33" s="99">
        <v>-6.32</v>
      </c>
      <c r="V33" s="99">
        <v>15.6</v>
      </c>
      <c r="W33" s="99">
        <v>6.9</v>
      </c>
      <c r="X33" s="99">
        <v>107.14</v>
      </c>
      <c r="Y33" s="99">
        <v>-89.8</v>
      </c>
      <c r="Z33" s="99">
        <v>-9.2200000000000006</v>
      </c>
      <c r="AA33" s="99">
        <v>-49.8</v>
      </c>
      <c r="AB33" s="99">
        <v>10.36</v>
      </c>
      <c r="AC33" s="99">
        <v>4.59</v>
      </c>
      <c r="AD33" s="99">
        <v>1.07</v>
      </c>
      <c r="AE33" s="99">
        <v>14.97</v>
      </c>
      <c r="AF33" s="100">
        <v>4.59</v>
      </c>
      <c r="AG33" s="100">
        <v>59114566.640000001</v>
      </c>
      <c r="AH33" s="100">
        <v>31357980.68</v>
      </c>
      <c r="AI33" s="101"/>
      <c r="AK33" s="103">
        <f t="shared" si="1"/>
        <v>14.97</v>
      </c>
      <c r="AL33" s="104">
        <v>11.05</v>
      </c>
      <c r="AM33" s="105">
        <f t="shared" si="14"/>
        <v>1</v>
      </c>
      <c r="AN33" s="103">
        <f t="shared" si="2"/>
        <v>4.59</v>
      </c>
      <c r="AO33" s="104">
        <v>5.58</v>
      </c>
      <c r="AP33" s="105">
        <f t="shared" si="3"/>
        <v>0</v>
      </c>
      <c r="AQ33" s="106">
        <f t="shared" si="4"/>
        <v>1.7</v>
      </c>
      <c r="AR33" s="107">
        <f t="shared" si="5"/>
        <v>128.35</v>
      </c>
      <c r="AS33" s="105">
        <f t="shared" si="0"/>
        <v>0</v>
      </c>
      <c r="AT33" s="108">
        <f t="shared" si="6"/>
        <v>67.5</v>
      </c>
      <c r="AU33" s="109">
        <f t="shared" si="7"/>
        <v>0</v>
      </c>
      <c r="AV33" s="107">
        <f t="shared" si="8"/>
        <v>112.11</v>
      </c>
      <c r="AW33" s="109">
        <f t="shared" si="9"/>
        <v>0</v>
      </c>
      <c r="AX33" s="107">
        <f>สูตรข้อมูล!P33</f>
        <v>269.87</v>
      </c>
      <c r="AY33" s="109">
        <f t="shared" si="10"/>
        <v>0</v>
      </c>
      <c r="AZ33" s="107">
        <f t="shared" si="11"/>
        <v>67.53</v>
      </c>
      <c r="BA33" s="109">
        <f t="shared" si="12"/>
        <v>0</v>
      </c>
      <c r="BB33" s="102">
        <f t="shared" si="13"/>
        <v>1</v>
      </c>
    </row>
    <row r="34" spans="2:54" s="102" customFormat="1" x14ac:dyDescent="0.2">
      <c r="B34" s="121"/>
      <c r="C34" s="122" t="s">
        <v>180</v>
      </c>
      <c r="D34" s="123" t="s">
        <v>181</v>
      </c>
      <c r="E34" s="124" t="s">
        <v>154</v>
      </c>
      <c r="F34" s="99">
        <v>2.85</v>
      </c>
      <c r="G34" s="99">
        <v>2.66</v>
      </c>
      <c r="H34" s="99">
        <v>2.3199999999999998</v>
      </c>
      <c r="I34" s="99">
        <v>0.12</v>
      </c>
      <c r="J34" s="99">
        <v>177829977.30000001</v>
      </c>
      <c r="K34" s="99">
        <v>128005870.81999999</v>
      </c>
      <c r="L34" s="99">
        <v>2.3199999999999998</v>
      </c>
      <c r="M34" s="99">
        <v>139.85</v>
      </c>
      <c r="N34" s="99">
        <v>91.54</v>
      </c>
      <c r="O34" s="99">
        <v>69.66</v>
      </c>
      <c r="P34" s="99">
        <v>92.8</v>
      </c>
      <c r="Q34" s="99">
        <v>69.38</v>
      </c>
      <c r="R34" s="99">
        <v>4.07</v>
      </c>
      <c r="S34" s="99">
        <v>-6.6</v>
      </c>
      <c r="T34" s="99">
        <v>-10.41</v>
      </c>
      <c r="U34" s="99">
        <v>-21.52</v>
      </c>
      <c r="V34" s="99">
        <v>11.03</v>
      </c>
      <c r="W34" s="99">
        <v>2.2000000000000002</v>
      </c>
      <c r="X34" s="99">
        <v>120.89</v>
      </c>
      <c r="Y34" s="99">
        <v>-86.59</v>
      </c>
      <c r="Z34" s="99">
        <v>-12.12</v>
      </c>
      <c r="AA34" s="99">
        <v>-51.99</v>
      </c>
      <c r="AB34" s="99">
        <v>7.28</v>
      </c>
      <c r="AC34" s="99">
        <v>1.45</v>
      </c>
      <c r="AD34" s="99">
        <v>1.02</v>
      </c>
      <c r="AE34" s="99">
        <v>10.28</v>
      </c>
      <c r="AF34" s="100">
        <v>1.45</v>
      </c>
      <c r="AG34" s="100">
        <v>31548197.940000001</v>
      </c>
      <c r="AH34" s="100">
        <v>8341455.7999999998</v>
      </c>
      <c r="AI34" s="101"/>
      <c r="AK34" s="103">
        <f t="shared" si="1"/>
        <v>10.28</v>
      </c>
      <c r="AL34" s="104">
        <v>11.05</v>
      </c>
      <c r="AM34" s="105">
        <f t="shared" si="14"/>
        <v>0</v>
      </c>
      <c r="AN34" s="103">
        <f t="shared" si="2"/>
        <v>1.45</v>
      </c>
      <c r="AO34" s="104">
        <v>5.58</v>
      </c>
      <c r="AP34" s="105">
        <f t="shared" si="3"/>
        <v>0</v>
      </c>
      <c r="AQ34" s="106">
        <f t="shared" si="4"/>
        <v>2.3199999999999998</v>
      </c>
      <c r="AR34" s="107">
        <f t="shared" si="5"/>
        <v>139.85</v>
      </c>
      <c r="AS34" s="105">
        <f t="shared" si="0"/>
        <v>0</v>
      </c>
      <c r="AT34" s="108">
        <f t="shared" si="6"/>
        <v>91.54</v>
      </c>
      <c r="AU34" s="109">
        <f t="shared" si="7"/>
        <v>0</v>
      </c>
      <c r="AV34" s="107">
        <f t="shared" si="8"/>
        <v>69.66</v>
      </c>
      <c r="AW34" s="109">
        <f t="shared" si="9"/>
        <v>0</v>
      </c>
      <c r="AX34" s="107">
        <f>สูตรข้อมูล!P34</f>
        <v>92.8</v>
      </c>
      <c r="AY34" s="109">
        <f t="shared" si="10"/>
        <v>0</v>
      </c>
      <c r="AZ34" s="107">
        <f t="shared" si="11"/>
        <v>69.38</v>
      </c>
      <c r="BA34" s="109">
        <f t="shared" si="12"/>
        <v>0</v>
      </c>
      <c r="BB34" s="102">
        <f t="shared" si="13"/>
        <v>0</v>
      </c>
    </row>
    <row r="35" spans="2:54" s="102" customFormat="1" x14ac:dyDescent="0.2">
      <c r="B35" s="121"/>
      <c r="C35" s="122" t="s">
        <v>182</v>
      </c>
      <c r="D35" s="123" t="s">
        <v>183</v>
      </c>
      <c r="E35" s="124" t="s">
        <v>32</v>
      </c>
      <c r="F35" s="99">
        <v>4.3899999999999997</v>
      </c>
      <c r="G35" s="99">
        <v>4.2300000000000004</v>
      </c>
      <c r="H35" s="99">
        <v>4.1399999999999997</v>
      </c>
      <c r="I35" s="99">
        <v>0.02</v>
      </c>
      <c r="J35" s="99">
        <v>25964161.100000001</v>
      </c>
      <c r="K35" s="99">
        <v>24074779.370000001</v>
      </c>
      <c r="L35" s="99">
        <v>4.1399999999999997</v>
      </c>
      <c r="M35" s="99">
        <v>111.97</v>
      </c>
      <c r="N35" s="99">
        <v>10.58</v>
      </c>
      <c r="O35" s="99">
        <v>80.8</v>
      </c>
      <c r="P35" s="99">
        <v>95.04</v>
      </c>
      <c r="Q35" s="99">
        <v>114.2</v>
      </c>
      <c r="R35" s="99">
        <v>18.36</v>
      </c>
      <c r="S35" s="99">
        <v>12</v>
      </c>
      <c r="T35" s="99">
        <v>9.1300000000000008</v>
      </c>
      <c r="U35" s="99">
        <v>1.81</v>
      </c>
      <c r="V35" s="99">
        <v>20.11</v>
      </c>
      <c r="W35" s="99">
        <v>13.77</v>
      </c>
      <c r="X35" s="99">
        <v>99.42</v>
      </c>
      <c r="Y35" s="99">
        <v>-88.47</v>
      </c>
      <c r="Z35" s="99">
        <v>-10.24</v>
      </c>
      <c r="AA35" s="99">
        <v>-66.239999999999995</v>
      </c>
      <c r="AB35" s="99">
        <v>12.74</v>
      </c>
      <c r="AC35" s="99">
        <v>8.7200000000000006</v>
      </c>
      <c r="AD35" s="99">
        <v>1.1599999999999999</v>
      </c>
      <c r="AE35" s="99">
        <v>20.84</v>
      </c>
      <c r="AF35" s="100">
        <v>8.7200000000000006</v>
      </c>
      <c r="AG35" s="100">
        <v>7259332.1900000004</v>
      </c>
      <c r="AH35" s="100">
        <v>5529832.0999999996</v>
      </c>
      <c r="AI35" s="101"/>
      <c r="AK35" s="103">
        <f t="shared" si="1"/>
        <v>20.84</v>
      </c>
      <c r="AL35" s="104">
        <v>11.96</v>
      </c>
      <c r="AM35" s="105">
        <f t="shared" si="14"/>
        <v>1</v>
      </c>
      <c r="AN35" s="103">
        <f t="shared" si="2"/>
        <v>8.7200000000000006</v>
      </c>
      <c r="AO35" s="104">
        <v>10.48</v>
      </c>
      <c r="AP35" s="105">
        <f t="shared" si="3"/>
        <v>0</v>
      </c>
      <c r="AQ35" s="106">
        <f t="shared" si="4"/>
        <v>4.1399999999999997</v>
      </c>
      <c r="AR35" s="107">
        <f t="shared" si="5"/>
        <v>111.97</v>
      </c>
      <c r="AS35" s="105">
        <f t="shared" si="0"/>
        <v>0</v>
      </c>
      <c r="AT35" s="108">
        <f t="shared" si="6"/>
        <v>10.58</v>
      </c>
      <c r="AU35" s="109">
        <f t="shared" si="7"/>
        <v>1</v>
      </c>
      <c r="AV35" s="107">
        <f t="shared" si="8"/>
        <v>80.8</v>
      </c>
      <c r="AW35" s="109">
        <f t="shared" si="9"/>
        <v>0</v>
      </c>
      <c r="AX35" s="107">
        <f>สูตรข้อมูล!P35</f>
        <v>95.04</v>
      </c>
      <c r="AY35" s="109">
        <f t="shared" si="10"/>
        <v>0</v>
      </c>
      <c r="AZ35" s="107">
        <f t="shared" si="11"/>
        <v>114.2</v>
      </c>
      <c r="BA35" s="109">
        <f t="shared" si="12"/>
        <v>0</v>
      </c>
      <c r="BB35" s="102">
        <f t="shared" si="13"/>
        <v>2</v>
      </c>
    </row>
    <row r="36" spans="2:54" s="102" customFormat="1" x14ac:dyDescent="0.2">
      <c r="B36" s="121"/>
      <c r="C36" s="122" t="s">
        <v>184</v>
      </c>
      <c r="D36" s="123" t="s">
        <v>185</v>
      </c>
      <c r="E36" s="124" t="s">
        <v>131</v>
      </c>
      <c r="F36" s="99">
        <v>5.51</v>
      </c>
      <c r="G36" s="99">
        <v>5.39</v>
      </c>
      <c r="H36" s="99">
        <v>5.13</v>
      </c>
      <c r="I36" s="99">
        <v>0.05</v>
      </c>
      <c r="J36" s="99">
        <v>148210403.5</v>
      </c>
      <c r="K36" s="99">
        <v>135617012.19</v>
      </c>
      <c r="L36" s="99">
        <v>5.12</v>
      </c>
      <c r="M36" s="99">
        <v>114.05</v>
      </c>
      <c r="N36" s="99">
        <v>55.34</v>
      </c>
      <c r="O36" s="99">
        <v>58.59</v>
      </c>
      <c r="P36" s="99">
        <v>326.08</v>
      </c>
      <c r="Q36" s="99">
        <v>41.98</v>
      </c>
      <c r="R36" s="99">
        <v>20.97</v>
      </c>
      <c r="S36" s="99">
        <v>15.84</v>
      </c>
      <c r="T36" s="99">
        <v>11.58</v>
      </c>
      <c r="U36" s="99">
        <v>6.4</v>
      </c>
      <c r="V36" s="99">
        <v>20.41</v>
      </c>
      <c r="W36" s="99">
        <v>15.83</v>
      </c>
      <c r="X36" s="99">
        <v>93.97</v>
      </c>
      <c r="Y36" s="99">
        <v>-88.37</v>
      </c>
      <c r="Z36" s="99">
        <v>-9.92</v>
      </c>
      <c r="AA36" s="99">
        <v>-58.16</v>
      </c>
      <c r="AB36" s="99">
        <v>13.11</v>
      </c>
      <c r="AC36" s="99">
        <v>10.17</v>
      </c>
      <c r="AD36" s="99">
        <v>1.19</v>
      </c>
      <c r="AE36" s="99">
        <v>19.66</v>
      </c>
      <c r="AF36" s="100">
        <v>10.17</v>
      </c>
      <c r="AG36" s="100">
        <v>29575887.940000001</v>
      </c>
      <c r="AH36" s="100">
        <v>26592951.989999998</v>
      </c>
      <c r="AI36" s="101"/>
      <c r="AK36" s="103">
        <f t="shared" si="1"/>
        <v>19.66</v>
      </c>
      <c r="AL36" s="104">
        <v>10.94</v>
      </c>
      <c r="AM36" s="105">
        <f t="shared" si="14"/>
        <v>1</v>
      </c>
      <c r="AN36" s="103">
        <f t="shared" si="2"/>
        <v>10.17</v>
      </c>
      <c r="AO36" s="104">
        <v>9.09</v>
      </c>
      <c r="AP36" s="105">
        <f t="shared" si="3"/>
        <v>1</v>
      </c>
      <c r="AQ36" s="106">
        <f t="shared" si="4"/>
        <v>5.13</v>
      </c>
      <c r="AR36" s="107">
        <f t="shared" si="5"/>
        <v>114.05</v>
      </c>
      <c r="AS36" s="105">
        <f t="shared" si="0"/>
        <v>0</v>
      </c>
      <c r="AT36" s="108">
        <f t="shared" si="6"/>
        <v>55.34</v>
      </c>
      <c r="AU36" s="109">
        <f t="shared" si="7"/>
        <v>1</v>
      </c>
      <c r="AV36" s="107">
        <f t="shared" si="8"/>
        <v>58.59</v>
      </c>
      <c r="AW36" s="109">
        <f t="shared" si="9"/>
        <v>1</v>
      </c>
      <c r="AX36" s="107">
        <f>สูตรข้อมูล!P36</f>
        <v>326.08</v>
      </c>
      <c r="AY36" s="109">
        <f t="shared" si="10"/>
        <v>0</v>
      </c>
      <c r="AZ36" s="107">
        <f t="shared" si="11"/>
        <v>41.98</v>
      </c>
      <c r="BA36" s="109">
        <f t="shared" si="12"/>
        <v>1</v>
      </c>
      <c r="BB36" s="102">
        <f t="shared" si="13"/>
        <v>5</v>
      </c>
    </row>
    <row r="37" spans="2:54" s="102" customFormat="1" x14ac:dyDescent="0.2">
      <c r="B37" s="121"/>
      <c r="C37" s="122" t="s">
        <v>186</v>
      </c>
      <c r="D37" s="123" t="s">
        <v>187</v>
      </c>
      <c r="E37" s="129" t="s">
        <v>34</v>
      </c>
      <c r="F37" s="99">
        <v>5.94</v>
      </c>
      <c r="G37" s="99">
        <v>5.72</v>
      </c>
      <c r="H37" s="99">
        <v>5.34</v>
      </c>
      <c r="I37" s="99">
        <v>0.06</v>
      </c>
      <c r="J37" s="99">
        <v>83653217.739999995</v>
      </c>
      <c r="K37" s="99">
        <v>73880036.5</v>
      </c>
      <c r="L37" s="99">
        <v>5.34</v>
      </c>
      <c r="M37" s="99">
        <v>57.36</v>
      </c>
      <c r="N37" s="99">
        <v>20.16</v>
      </c>
      <c r="O37" s="99">
        <v>79.430000000000007</v>
      </c>
      <c r="P37" s="99">
        <v>246.82</v>
      </c>
      <c r="Q37" s="99">
        <v>58.77</v>
      </c>
      <c r="R37" s="99">
        <v>16.98</v>
      </c>
      <c r="S37" s="99">
        <v>10.31</v>
      </c>
      <c r="T37" s="99">
        <v>10.87</v>
      </c>
      <c r="U37" s="99">
        <v>3.93</v>
      </c>
      <c r="V37" s="99">
        <v>15.97</v>
      </c>
      <c r="W37" s="99">
        <v>9.64</v>
      </c>
      <c r="X37" s="99">
        <v>98.49</v>
      </c>
      <c r="Y37" s="99">
        <v>-90.61</v>
      </c>
      <c r="Z37" s="99">
        <v>-6.44</v>
      </c>
      <c r="AA37" s="99">
        <v>-54.59</v>
      </c>
      <c r="AB37" s="99">
        <v>12.03</v>
      </c>
      <c r="AC37" s="99">
        <v>7.26</v>
      </c>
      <c r="AD37" s="99">
        <v>1.1100000000000001</v>
      </c>
      <c r="AE37" s="99">
        <v>15.1</v>
      </c>
      <c r="AF37" s="100">
        <v>7.26</v>
      </c>
      <c r="AG37" s="100">
        <v>17617458.149999999</v>
      </c>
      <c r="AH37" s="100">
        <v>12259135.33</v>
      </c>
      <c r="AI37" s="101"/>
      <c r="AK37" s="103">
        <f t="shared" si="1"/>
        <v>15.1</v>
      </c>
      <c r="AL37" s="104">
        <v>12.96</v>
      </c>
      <c r="AM37" s="105">
        <f t="shared" si="14"/>
        <v>1</v>
      </c>
      <c r="AN37" s="103">
        <f t="shared" si="2"/>
        <v>7.26</v>
      </c>
      <c r="AO37" s="104">
        <v>10.95</v>
      </c>
      <c r="AP37" s="105">
        <f t="shared" si="3"/>
        <v>0</v>
      </c>
      <c r="AQ37" s="106">
        <f t="shared" si="4"/>
        <v>5.34</v>
      </c>
      <c r="AR37" s="107">
        <f t="shared" si="5"/>
        <v>57.36</v>
      </c>
      <c r="AS37" s="105">
        <f t="shared" si="0"/>
        <v>1</v>
      </c>
      <c r="AT37" s="108">
        <f t="shared" si="6"/>
        <v>20.16</v>
      </c>
      <c r="AU37" s="109">
        <f t="shared" si="7"/>
        <v>1</v>
      </c>
      <c r="AV37" s="107">
        <f t="shared" si="8"/>
        <v>79.430000000000007</v>
      </c>
      <c r="AW37" s="109">
        <f t="shared" si="9"/>
        <v>0</v>
      </c>
      <c r="AX37" s="107">
        <f>สูตรข้อมูล!P37</f>
        <v>246.82</v>
      </c>
      <c r="AY37" s="109">
        <f t="shared" si="10"/>
        <v>0</v>
      </c>
      <c r="AZ37" s="107">
        <f t="shared" si="11"/>
        <v>58.77</v>
      </c>
      <c r="BA37" s="109">
        <f t="shared" si="12"/>
        <v>1</v>
      </c>
      <c r="BB37" s="102">
        <f t="shared" si="13"/>
        <v>4</v>
      </c>
    </row>
    <row r="38" spans="2:54" s="102" customFormat="1" x14ac:dyDescent="0.2">
      <c r="B38" s="121"/>
      <c r="C38" s="122" t="s">
        <v>188</v>
      </c>
      <c r="D38" s="123" t="s">
        <v>189</v>
      </c>
      <c r="E38" s="124" t="s">
        <v>41</v>
      </c>
      <c r="F38" s="99">
        <v>3.95</v>
      </c>
      <c r="G38" s="99">
        <v>3.67</v>
      </c>
      <c r="H38" s="99">
        <v>3.31</v>
      </c>
      <c r="I38" s="99">
        <v>0.09</v>
      </c>
      <c r="J38" s="99">
        <v>50793625.380000003</v>
      </c>
      <c r="K38" s="99">
        <v>39808631.100000001</v>
      </c>
      <c r="L38" s="99">
        <v>3.31</v>
      </c>
      <c r="M38" s="99">
        <v>135.28</v>
      </c>
      <c r="N38" s="99">
        <v>22.6</v>
      </c>
      <c r="O38" s="99">
        <v>69.87</v>
      </c>
      <c r="P38" s="99">
        <v>282.11</v>
      </c>
      <c r="Q38" s="99">
        <v>87.39</v>
      </c>
      <c r="R38" s="99">
        <v>11.03</v>
      </c>
      <c r="S38" s="99">
        <v>1.27</v>
      </c>
      <c r="T38" s="99">
        <v>-5.16</v>
      </c>
      <c r="U38" s="99">
        <v>-15.2</v>
      </c>
      <c r="V38" s="99">
        <v>2.5</v>
      </c>
      <c r="W38" s="99">
        <v>-6.75</v>
      </c>
      <c r="X38" s="99">
        <v>115.68</v>
      </c>
      <c r="Y38" s="99">
        <v>-85.19</v>
      </c>
      <c r="Z38" s="99">
        <v>-14.21</v>
      </c>
      <c r="AA38" s="99">
        <v>-49.28</v>
      </c>
      <c r="AB38" s="99">
        <v>1.18</v>
      </c>
      <c r="AC38" s="99">
        <v>-3.2</v>
      </c>
      <c r="AD38" s="99">
        <v>0.94</v>
      </c>
      <c r="AE38" s="99">
        <v>-0.3</v>
      </c>
      <c r="AF38" s="100">
        <v>-3.2</v>
      </c>
      <c r="AG38" s="100">
        <v>-192297.61</v>
      </c>
      <c r="AH38" s="100">
        <v>-4755364.3499999996</v>
      </c>
      <c r="AI38" s="101"/>
      <c r="AK38" s="103">
        <f t="shared" si="1"/>
        <v>-0.3</v>
      </c>
      <c r="AL38" s="104">
        <v>21.4</v>
      </c>
      <c r="AM38" s="105">
        <f t="shared" si="14"/>
        <v>0</v>
      </c>
      <c r="AN38" s="103">
        <f t="shared" si="2"/>
        <v>-3.2</v>
      </c>
      <c r="AO38" s="104">
        <v>9.14</v>
      </c>
      <c r="AP38" s="105">
        <f t="shared" si="3"/>
        <v>0</v>
      </c>
      <c r="AQ38" s="106">
        <f t="shared" si="4"/>
        <v>3.31</v>
      </c>
      <c r="AR38" s="107">
        <f t="shared" si="5"/>
        <v>135.28</v>
      </c>
      <c r="AS38" s="105">
        <f t="shared" si="0"/>
        <v>0</v>
      </c>
      <c r="AT38" s="108">
        <f t="shared" si="6"/>
        <v>22.6</v>
      </c>
      <c r="AU38" s="109">
        <f t="shared" si="7"/>
        <v>1</v>
      </c>
      <c r="AV38" s="107">
        <f t="shared" si="8"/>
        <v>69.87</v>
      </c>
      <c r="AW38" s="109">
        <f t="shared" si="9"/>
        <v>0</v>
      </c>
      <c r="AX38" s="107">
        <f>สูตรข้อมูล!P38</f>
        <v>282.11</v>
      </c>
      <c r="AY38" s="109">
        <f t="shared" si="10"/>
        <v>0</v>
      </c>
      <c r="AZ38" s="107">
        <f t="shared" si="11"/>
        <v>87.39</v>
      </c>
      <c r="BA38" s="109">
        <f t="shared" si="12"/>
        <v>0</v>
      </c>
      <c r="BB38" s="102">
        <f t="shared" si="13"/>
        <v>1</v>
      </c>
    </row>
    <row r="39" spans="2:54" s="102" customFormat="1" x14ac:dyDescent="0.2">
      <c r="B39" s="130" t="s">
        <v>190</v>
      </c>
      <c r="C39" s="131" t="s">
        <v>191</v>
      </c>
      <c r="D39" s="132" t="s">
        <v>192</v>
      </c>
      <c r="E39" s="133" t="s">
        <v>30</v>
      </c>
      <c r="F39" s="99">
        <v>2.4500000000000002</v>
      </c>
      <c r="G39" s="99">
        <v>2.2799999999999998</v>
      </c>
      <c r="H39" s="99">
        <v>1.49</v>
      </c>
      <c r="I39" s="99">
        <v>0.32</v>
      </c>
      <c r="J39" s="99">
        <v>165051467.49000001</v>
      </c>
      <c r="K39" s="99">
        <v>55691950.049999997</v>
      </c>
      <c r="L39" s="99">
        <v>1.49</v>
      </c>
      <c r="M39" s="99">
        <v>117.97</v>
      </c>
      <c r="N39" s="99">
        <v>26.03</v>
      </c>
      <c r="O39" s="99">
        <v>136.02000000000001</v>
      </c>
      <c r="P39" s="99">
        <v>48.4</v>
      </c>
      <c r="Q39" s="99">
        <v>33.85</v>
      </c>
      <c r="R39" s="99">
        <v>15.43</v>
      </c>
      <c r="S39" s="99">
        <v>6.12</v>
      </c>
      <c r="T39" s="99">
        <v>-2.86</v>
      </c>
      <c r="U39" s="99">
        <v>-13.28</v>
      </c>
      <c r="V39" s="99">
        <v>18.579999999999998</v>
      </c>
      <c r="W39" s="99">
        <v>10.4</v>
      </c>
      <c r="X39" s="99">
        <v>113.63</v>
      </c>
      <c r="Y39" s="99">
        <v>-82.3</v>
      </c>
      <c r="Z39" s="99">
        <v>-17</v>
      </c>
      <c r="AA39" s="99">
        <v>-54.28</v>
      </c>
      <c r="AB39" s="99">
        <v>14.38</v>
      </c>
      <c r="AC39" s="99">
        <v>8.0500000000000007</v>
      </c>
      <c r="AD39" s="99">
        <v>1.1200000000000001</v>
      </c>
      <c r="AE39" s="99">
        <v>7.56</v>
      </c>
      <c r="AF39" s="100">
        <v>8.0500000000000007</v>
      </c>
      <c r="AG39" s="100">
        <v>40272276.799999997</v>
      </c>
      <c r="AH39" s="100">
        <v>70289181.989999995</v>
      </c>
      <c r="AI39" s="101"/>
      <c r="AK39" s="103">
        <f t="shared" si="1"/>
        <v>7.56</v>
      </c>
      <c r="AL39" s="104">
        <v>7.94</v>
      </c>
      <c r="AM39" s="105">
        <f t="shared" si="14"/>
        <v>0</v>
      </c>
      <c r="AN39" s="103">
        <f t="shared" si="2"/>
        <v>8.0500000000000007</v>
      </c>
      <c r="AO39" s="104">
        <v>4.32</v>
      </c>
      <c r="AP39" s="105">
        <f t="shared" si="3"/>
        <v>1</v>
      </c>
      <c r="AQ39" s="106">
        <f t="shared" si="4"/>
        <v>1.49</v>
      </c>
      <c r="AR39" s="107">
        <f t="shared" si="5"/>
        <v>117.97</v>
      </c>
      <c r="AS39" s="105">
        <f t="shared" si="0"/>
        <v>0</v>
      </c>
      <c r="AT39" s="108">
        <f t="shared" si="6"/>
        <v>26.03</v>
      </c>
      <c r="AU39" s="109">
        <f t="shared" si="7"/>
        <v>1</v>
      </c>
      <c r="AV39" s="107">
        <f t="shared" si="8"/>
        <v>136.02000000000001</v>
      </c>
      <c r="AW39" s="109">
        <f t="shared" si="9"/>
        <v>0</v>
      </c>
      <c r="AX39" s="107">
        <f>สูตรข้อมูล!P39</f>
        <v>48.4</v>
      </c>
      <c r="AY39" s="109">
        <f t="shared" si="10"/>
        <v>1</v>
      </c>
      <c r="AZ39" s="107">
        <f t="shared" si="11"/>
        <v>33.85</v>
      </c>
      <c r="BA39" s="109">
        <f t="shared" si="12"/>
        <v>1</v>
      </c>
      <c r="BB39" s="102">
        <f t="shared" si="13"/>
        <v>4</v>
      </c>
    </row>
    <row r="40" spans="2:54" s="102" customFormat="1" x14ac:dyDescent="0.2">
      <c r="B40" s="130"/>
      <c r="C40" s="131" t="s">
        <v>193</v>
      </c>
      <c r="D40" s="132" t="s">
        <v>194</v>
      </c>
      <c r="E40" s="133" t="s">
        <v>32</v>
      </c>
      <c r="F40" s="99">
        <v>4.63</v>
      </c>
      <c r="G40" s="99">
        <v>4.01</v>
      </c>
      <c r="H40" s="99">
        <v>3.54</v>
      </c>
      <c r="I40" s="99">
        <v>0.1</v>
      </c>
      <c r="J40" s="99">
        <v>20169249.34</v>
      </c>
      <c r="K40" s="99">
        <v>14131433.48</v>
      </c>
      <c r="L40" s="99">
        <v>3.54</v>
      </c>
      <c r="M40" s="99">
        <v>95.86</v>
      </c>
      <c r="N40" s="99">
        <v>23.35</v>
      </c>
      <c r="O40" s="99">
        <v>48.66</v>
      </c>
      <c r="P40" s="99">
        <v>88.09</v>
      </c>
      <c r="Q40" s="99">
        <v>98.28</v>
      </c>
      <c r="R40" s="99">
        <v>31.18</v>
      </c>
      <c r="S40" s="99">
        <v>27.14</v>
      </c>
      <c r="T40" s="99">
        <v>-0.46</v>
      </c>
      <c r="U40" s="99">
        <v>-4.6399999999999997</v>
      </c>
      <c r="V40" s="99">
        <v>7.62</v>
      </c>
      <c r="W40" s="99">
        <v>3.84</v>
      </c>
      <c r="X40" s="99">
        <v>104.42</v>
      </c>
      <c r="Y40" s="99">
        <v>-68.53</v>
      </c>
      <c r="Z40" s="99">
        <v>-29.88</v>
      </c>
      <c r="AA40" s="99">
        <v>-63.04</v>
      </c>
      <c r="AB40" s="99">
        <v>13.84</v>
      </c>
      <c r="AC40" s="99">
        <v>6.98</v>
      </c>
      <c r="AD40" s="99">
        <v>1.04</v>
      </c>
      <c r="AE40" s="99">
        <v>3.49</v>
      </c>
      <c r="AF40" s="100">
        <v>6.98</v>
      </c>
      <c r="AG40" s="100">
        <v>2681472</v>
      </c>
      <c r="AH40" s="100">
        <v>3203127.06</v>
      </c>
      <c r="AI40" s="101"/>
      <c r="AK40" s="103">
        <f t="shared" si="1"/>
        <v>3.49</v>
      </c>
      <c r="AL40" s="104">
        <v>11.96</v>
      </c>
      <c r="AM40" s="105">
        <f t="shared" si="14"/>
        <v>0</v>
      </c>
      <c r="AN40" s="103">
        <f t="shared" si="2"/>
        <v>6.98</v>
      </c>
      <c r="AO40" s="104">
        <v>10.48</v>
      </c>
      <c r="AP40" s="105">
        <f t="shared" si="3"/>
        <v>0</v>
      </c>
      <c r="AQ40" s="106">
        <f t="shared" si="4"/>
        <v>3.54</v>
      </c>
      <c r="AR40" s="107">
        <f t="shared" si="5"/>
        <v>95.86</v>
      </c>
      <c r="AS40" s="105">
        <f t="shared" si="0"/>
        <v>0</v>
      </c>
      <c r="AT40" s="108">
        <f t="shared" si="6"/>
        <v>23.35</v>
      </c>
      <c r="AU40" s="109">
        <f t="shared" si="7"/>
        <v>1</v>
      </c>
      <c r="AV40" s="107">
        <f t="shared" si="8"/>
        <v>48.66</v>
      </c>
      <c r="AW40" s="109">
        <f t="shared" si="9"/>
        <v>1</v>
      </c>
      <c r="AX40" s="107">
        <f>สูตรข้อมูล!P40</f>
        <v>88.09</v>
      </c>
      <c r="AY40" s="109">
        <f t="shared" si="10"/>
        <v>1</v>
      </c>
      <c r="AZ40" s="107">
        <f t="shared" si="11"/>
        <v>98.28</v>
      </c>
      <c r="BA40" s="109">
        <f t="shared" si="12"/>
        <v>0</v>
      </c>
      <c r="BB40" s="102">
        <f t="shared" si="13"/>
        <v>3</v>
      </c>
    </row>
    <row r="41" spans="2:54" s="102" customFormat="1" x14ac:dyDescent="0.2">
      <c r="B41" s="130"/>
      <c r="C41" s="131" t="s">
        <v>195</v>
      </c>
      <c r="D41" s="132" t="s">
        <v>196</v>
      </c>
      <c r="E41" s="134" t="s">
        <v>34</v>
      </c>
      <c r="F41" s="99">
        <v>1.74</v>
      </c>
      <c r="G41" s="99">
        <v>1.57</v>
      </c>
      <c r="H41" s="99">
        <v>1.32</v>
      </c>
      <c r="I41" s="99">
        <v>0.14000000000000001</v>
      </c>
      <c r="J41" s="99">
        <v>11502570.57</v>
      </c>
      <c r="K41" s="99">
        <v>4934044.6500000004</v>
      </c>
      <c r="L41" s="99">
        <v>1.32</v>
      </c>
      <c r="M41" s="99">
        <v>82.54</v>
      </c>
      <c r="N41" s="99">
        <v>32.83</v>
      </c>
      <c r="O41" s="99">
        <v>75.83</v>
      </c>
      <c r="P41" s="99">
        <v>103.58</v>
      </c>
      <c r="Q41" s="99">
        <v>58.83</v>
      </c>
      <c r="R41" s="99">
        <v>14.24</v>
      </c>
      <c r="S41" s="99">
        <v>8.7799999999999994</v>
      </c>
      <c r="T41" s="99">
        <v>3.48</v>
      </c>
      <c r="U41" s="99">
        <v>-2.11</v>
      </c>
      <c r="V41" s="99">
        <v>11.16</v>
      </c>
      <c r="W41" s="99">
        <v>6.09</v>
      </c>
      <c r="X41" s="99">
        <v>100.6</v>
      </c>
      <c r="Y41" s="99">
        <v>-88.17</v>
      </c>
      <c r="Z41" s="99">
        <v>-10.53</v>
      </c>
      <c r="AA41" s="99">
        <v>-57.41</v>
      </c>
      <c r="AB41" s="99">
        <v>22.61</v>
      </c>
      <c r="AC41" s="99">
        <v>12.33</v>
      </c>
      <c r="AD41" s="99">
        <v>1.06</v>
      </c>
      <c r="AE41" s="99">
        <v>9.32</v>
      </c>
      <c r="AF41" s="100">
        <v>12.33</v>
      </c>
      <c r="AG41" s="100">
        <v>7388303.71</v>
      </c>
      <c r="AH41" s="100">
        <v>5173999.45</v>
      </c>
      <c r="AI41" s="101"/>
      <c r="AK41" s="103">
        <f t="shared" si="1"/>
        <v>9.32</v>
      </c>
      <c r="AL41" s="104">
        <v>12.96</v>
      </c>
      <c r="AM41" s="105">
        <f t="shared" si="14"/>
        <v>0</v>
      </c>
      <c r="AN41" s="103">
        <f t="shared" si="2"/>
        <v>12.33</v>
      </c>
      <c r="AO41" s="104">
        <v>10.95</v>
      </c>
      <c r="AP41" s="105">
        <f t="shared" si="3"/>
        <v>1</v>
      </c>
      <c r="AQ41" s="106">
        <f t="shared" si="4"/>
        <v>1.32</v>
      </c>
      <c r="AR41" s="107">
        <f t="shared" si="5"/>
        <v>82.54</v>
      </c>
      <c r="AS41" s="105">
        <f t="shared" si="0"/>
        <v>1</v>
      </c>
      <c r="AT41" s="108">
        <f t="shared" si="6"/>
        <v>32.83</v>
      </c>
      <c r="AU41" s="109">
        <f t="shared" si="7"/>
        <v>1</v>
      </c>
      <c r="AV41" s="107">
        <f t="shared" si="8"/>
        <v>75.83</v>
      </c>
      <c r="AW41" s="109">
        <f t="shared" si="9"/>
        <v>0</v>
      </c>
      <c r="AX41" s="107">
        <f>สูตรข้อมูล!P41</f>
        <v>103.58</v>
      </c>
      <c r="AY41" s="109">
        <f t="shared" si="10"/>
        <v>0</v>
      </c>
      <c r="AZ41" s="107">
        <f t="shared" si="11"/>
        <v>58.83</v>
      </c>
      <c r="BA41" s="109">
        <f t="shared" si="12"/>
        <v>1</v>
      </c>
      <c r="BB41" s="102">
        <f t="shared" si="13"/>
        <v>4</v>
      </c>
    </row>
    <row r="42" spans="2:54" s="102" customFormat="1" x14ac:dyDescent="0.2">
      <c r="B42" s="130"/>
      <c r="C42" s="131" t="s">
        <v>197</v>
      </c>
      <c r="D42" s="132" t="s">
        <v>198</v>
      </c>
      <c r="E42" s="133" t="s">
        <v>32</v>
      </c>
      <c r="F42" s="99">
        <v>3.35</v>
      </c>
      <c r="G42" s="99">
        <v>3.04</v>
      </c>
      <c r="H42" s="99">
        <v>2.5099999999999998</v>
      </c>
      <c r="I42" s="99">
        <v>0.16</v>
      </c>
      <c r="J42" s="99">
        <v>19282199.82</v>
      </c>
      <c r="K42" s="99">
        <v>12402861.539999999</v>
      </c>
      <c r="L42" s="99">
        <v>2.5099999999999998</v>
      </c>
      <c r="M42" s="99">
        <v>29.16</v>
      </c>
      <c r="N42" s="99">
        <v>41.32</v>
      </c>
      <c r="O42" s="99">
        <v>73.7</v>
      </c>
      <c r="P42" s="99">
        <v>67.16</v>
      </c>
      <c r="Q42" s="99">
        <v>53.47</v>
      </c>
      <c r="R42" s="99">
        <v>12.49</v>
      </c>
      <c r="S42" s="99">
        <v>7.69</v>
      </c>
      <c r="T42" s="99">
        <v>1.25</v>
      </c>
      <c r="U42" s="99">
        <v>-3.64</v>
      </c>
      <c r="V42" s="99">
        <v>10.92</v>
      </c>
      <c r="W42" s="99">
        <v>6.57</v>
      </c>
      <c r="X42" s="99">
        <v>102.22</v>
      </c>
      <c r="Y42" s="99">
        <v>-87.82</v>
      </c>
      <c r="Z42" s="99">
        <v>-10.8</v>
      </c>
      <c r="AA42" s="99">
        <v>-58.69</v>
      </c>
      <c r="AB42" s="99">
        <v>21.68</v>
      </c>
      <c r="AC42" s="99">
        <v>13.04</v>
      </c>
      <c r="AD42" s="99">
        <v>1.07</v>
      </c>
      <c r="AE42" s="99">
        <v>9.01</v>
      </c>
      <c r="AF42" s="100">
        <v>13.04</v>
      </c>
      <c r="AG42" s="100">
        <v>7047286</v>
      </c>
      <c r="AH42" s="100">
        <v>5623267.29</v>
      </c>
      <c r="AI42" s="101"/>
      <c r="AK42" s="103">
        <f t="shared" si="1"/>
        <v>9.01</v>
      </c>
      <c r="AL42" s="104">
        <v>11.96</v>
      </c>
      <c r="AM42" s="105">
        <f t="shared" si="14"/>
        <v>0</v>
      </c>
      <c r="AN42" s="103">
        <f t="shared" si="2"/>
        <v>13.04</v>
      </c>
      <c r="AO42" s="104">
        <v>10.48</v>
      </c>
      <c r="AP42" s="105">
        <f t="shared" si="3"/>
        <v>1</v>
      </c>
      <c r="AQ42" s="106">
        <f t="shared" si="4"/>
        <v>2.5099999999999998</v>
      </c>
      <c r="AR42" s="107">
        <f t="shared" si="5"/>
        <v>29.16</v>
      </c>
      <c r="AS42" s="105">
        <f t="shared" si="0"/>
        <v>1</v>
      </c>
      <c r="AT42" s="108">
        <f t="shared" si="6"/>
        <v>41.32</v>
      </c>
      <c r="AU42" s="109">
        <f t="shared" si="7"/>
        <v>1</v>
      </c>
      <c r="AV42" s="107">
        <f t="shared" si="8"/>
        <v>73.7</v>
      </c>
      <c r="AW42" s="109">
        <f t="shared" si="9"/>
        <v>0</v>
      </c>
      <c r="AX42" s="107">
        <f>สูตรข้อมูล!P42</f>
        <v>67.16</v>
      </c>
      <c r="AY42" s="109">
        <f t="shared" si="10"/>
        <v>1</v>
      </c>
      <c r="AZ42" s="107">
        <f t="shared" si="11"/>
        <v>53.47</v>
      </c>
      <c r="BA42" s="109">
        <f t="shared" si="12"/>
        <v>1</v>
      </c>
      <c r="BB42" s="102">
        <f t="shared" si="13"/>
        <v>5</v>
      </c>
    </row>
    <row r="43" spans="2:54" s="102" customFormat="1" x14ac:dyDescent="0.2">
      <c r="B43" s="130"/>
      <c r="C43" s="131" t="s">
        <v>199</v>
      </c>
      <c r="D43" s="132" t="s">
        <v>200</v>
      </c>
      <c r="E43" s="133" t="s">
        <v>32</v>
      </c>
      <c r="F43" s="99">
        <v>2.27</v>
      </c>
      <c r="G43" s="99">
        <v>2.13</v>
      </c>
      <c r="H43" s="99">
        <v>1.89</v>
      </c>
      <c r="I43" s="99">
        <v>0.1</v>
      </c>
      <c r="J43" s="99">
        <v>14327790.859999999</v>
      </c>
      <c r="K43" s="99">
        <v>10268343.49</v>
      </c>
      <c r="L43" s="99">
        <v>1.89</v>
      </c>
      <c r="M43" s="99">
        <v>127.96</v>
      </c>
      <c r="N43" s="99">
        <v>24.81</v>
      </c>
      <c r="O43" s="99">
        <v>59.99</v>
      </c>
      <c r="P43" s="99">
        <v>57.14</v>
      </c>
      <c r="Q43" s="99">
        <v>85.78</v>
      </c>
      <c r="R43" s="99">
        <v>9.39</v>
      </c>
      <c r="S43" s="99">
        <v>5.03</v>
      </c>
      <c r="T43" s="99">
        <v>-3.84</v>
      </c>
      <c r="U43" s="99">
        <v>-8.14</v>
      </c>
      <c r="V43" s="99">
        <v>1.02</v>
      </c>
      <c r="W43" s="99">
        <v>-2.98</v>
      </c>
      <c r="X43" s="99">
        <v>110.72</v>
      </c>
      <c r="Y43" s="99">
        <v>-85.66</v>
      </c>
      <c r="Z43" s="99">
        <v>-11.9</v>
      </c>
      <c r="AA43" s="99">
        <v>-64.84</v>
      </c>
      <c r="AB43" s="99">
        <v>1.83</v>
      </c>
      <c r="AC43" s="99">
        <v>-5.33</v>
      </c>
      <c r="AD43" s="99">
        <v>0.97</v>
      </c>
      <c r="AE43" s="99">
        <v>-0.79</v>
      </c>
      <c r="AF43" s="100">
        <v>-5.33</v>
      </c>
      <c r="AG43" s="100">
        <v>-474646.58</v>
      </c>
      <c r="AH43" s="100">
        <v>-1930017.65</v>
      </c>
      <c r="AI43" s="101"/>
      <c r="AK43" s="103">
        <f t="shared" si="1"/>
        <v>-0.79</v>
      </c>
      <c r="AL43" s="104">
        <v>11.96</v>
      </c>
      <c r="AM43" s="105">
        <f t="shared" si="14"/>
        <v>0</v>
      </c>
      <c r="AN43" s="103">
        <f t="shared" si="2"/>
        <v>-5.33</v>
      </c>
      <c r="AO43" s="104">
        <v>10.48</v>
      </c>
      <c r="AP43" s="105">
        <f t="shared" si="3"/>
        <v>0</v>
      </c>
      <c r="AQ43" s="106">
        <f t="shared" si="4"/>
        <v>1.89</v>
      </c>
      <c r="AR43" s="107">
        <f t="shared" si="5"/>
        <v>127.96</v>
      </c>
      <c r="AS43" s="105">
        <f t="shared" si="0"/>
        <v>0</v>
      </c>
      <c r="AT43" s="108">
        <f t="shared" si="6"/>
        <v>24.81</v>
      </c>
      <c r="AU43" s="109">
        <f t="shared" si="7"/>
        <v>1</v>
      </c>
      <c r="AV43" s="107">
        <f t="shared" si="8"/>
        <v>59.99</v>
      </c>
      <c r="AW43" s="109">
        <f t="shared" si="9"/>
        <v>1</v>
      </c>
      <c r="AX43" s="107">
        <f>สูตรข้อมูล!P43</f>
        <v>57.14</v>
      </c>
      <c r="AY43" s="109">
        <f t="shared" si="10"/>
        <v>1</v>
      </c>
      <c r="AZ43" s="107">
        <f t="shared" si="11"/>
        <v>85.78</v>
      </c>
      <c r="BA43" s="109">
        <f t="shared" si="12"/>
        <v>0</v>
      </c>
      <c r="BB43" s="102">
        <f t="shared" si="13"/>
        <v>3</v>
      </c>
    </row>
    <row r="44" spans="2:54" s="102" customFormat="1" x14ac:dyDescent="0.2">
      <c r="B44" s="130"/>
      <c r="C44" s="131" t="s">
        <v>201</v>
      </c>
      <c r="D44" s="132" t="s">
        <v>202</v>
      </c>
      <c r="E44" s="133" t="s">
        <v>163</v>
      </c>
      <c r="F44" s="99">
        <v>4.72</v>
      </c>
      <c r="G44" s="99">
        <v>4.54</v>
      </c>
      <c r="H44" s="99">
        <v>4.2300000000000004</v>
      </c>
      <c r="I44" s="99">
        <v>7.0000000000000007E-2</v>
      </c>
      <c r="J44" s="99">
        <v>11738338.98</v>
      </c>
      <c r="K44" s="99">
        <v>10145608.880000001</v>
      </c>
      <c r="L44" s="99">
        <v>4.22</v>
      </c>
      <c r="M44" s="99">
        <v>41.55</v>
      </c>
      <c r="N44" s="99">
        <v>43.02</v>
      </c>
      <c r="O44" s="99">
        <v>87.92</v>
      </c>
      <c r="P44" s="99">
        <v>62.66</v>
      </c>
      <c r="Q44" s="99">
        <v>97.41</v>
      </c>
      <c r="R44" s="99">
        <v>29.83</v>
      </c>
      <c r="S44" s="99">
        <v>26.61</v>
      </c>
      <c r="T44" s="99">
        <v>5.04</v>
      </c>
      <c r="U44" s="99">
        <v>1.64</v>
      </c>
      <c r="V44" s="99">
        <v>9.08</v>
      </c>
      <c r="W44" s="99">
        <v>5.89</v>
      </c>
      <c r="X44" s="99">
        <v>100.4</v>
      </c>
      <c r="Y44" s="99">
        <v>-73.09</v>
      </c>
      <c r="Z44" s="99">
        <v>-24.87</v>
      </c>
      <c r="AA44" s="99">
        <v>-73.58</v>
      </c>
      <c r="AB44" s="99">
        <v>10.64</v>
      </c>
      <c r="AC44" s="99">
        <v>6.9</v>
      </c>
      <c r="AD44" s="99">
        <v>1.06</v>
      </c>
      <c r="AE44" s="99">
        <v>9.3000000000000007</v>
      </c>
      <c r="AF44" s="100">
        <v>6.9</v>
      </c>
      <c r="AG44" s="100">
        <v>2390898.84</v>
      </c>
      <c r="AH44" s="100">
        <v>1615966.74</v>
      </c>
      <c r="AI44" s="101"/>
      <c r="AK44" s="103">
        <f t="shared" si="1"/>
        <v>9.3000000000000007</v>
      </c>
      <c r="AL44" s="104">
        <v>15.13</v>
      </c>
      <c r="AM44" s="105">
        <f t="shared" si="14"/>
        <v>0</v>
      </c>
      <c r="AN44" s="103">
        <f t="shared" si="2"/>
        <v>6.9</v>
      </c>
      <c r="AO44" s="104">
        <v>8.02</v>
      </c>
      <c r="AP44" s="105">
        <f t="shared" si="3"/>
        <v>0</v>
      </c>
      <c r="AQ44" s="106">
        <f t="shared" si="4"/>
        <v>4.2300000000000004</v>
      </c>
      <c r="AR44" s="107">
        <f t="shared" si="5"/>
        <v>41.55</v>
      </c>
      <c r="AS44" s="105">
        <f t="shared" si="0"/>
        <v>1</v>
      </c>
      <c r="AT44" s="108">
        <f t="shared" si="6"/>
        <v>43.02</v>
      </c>
      <c r="AU44" s="109">
        <f t="shared" si="7"/>
        <v>1</v>
      </c>
      <c r="AV44" s="107">
        <f t="shared" si="8"/>
        <v>87.92</v>
      </c>
      <c r="AW44" s="109">
        <f t="shared" si="9"/>
        <v>0</v>
      </c>
      <c r="AX44" s="107">
        <f>สูตรข้อมูล!P44</f>
        <v>62.66</v>
      </c>
      <c r="AY44" s="109">
        <f t="shared" si="10"/>
        <v>1</v>
      </c>
      <c r="AZ44" s="107">
        <f t="shared" si="11"/>
        <v>97.41</v>
      </c>
      <c r="BA44" s="109">
        <f t="shared" si="12"/>
        <v>0</v>
      </c>
      <c r="BB44" s="102">
        <f t="shared" si="13"/>
        <v>3</v>
      </c>
    </row>
    <row r="45" spans="2:54" s="102" customFormat="1" x14ac:dyDescent="0.2">
      <c r="B45" s="130"/>
      <c r="C45" s="131" t="s">
        <v>203</v>
      </c>
      <c r="D45" s="132" t="s">
        <v>204</v>
      </c>
      <c r="E45" s="133" t="s">
        <v>32</v>
      </c>
      <c r="F45" s="99">
        <v>8.34</v>
      </c>
      <c r="G45" s="99">
        <v>7.83</v>
      </c>
      <c r="H45" s="99">
        <v>6.93</v>
      </c>
      <c r="I45" s="99">
        <v>0.11</v>
      </c>
      <c r="J45" s="99">
        <v>21371168.02</v>
      </c>
      <c r="K45" s="99">
        <v>17271367.27</v>
      </c>
      <c r="L45" s="99">
        <v>6.93</v>
      </c>
      <c r="M45" s="99">
        <v>57.94</v>
      </c>
      <c r="N45" s="99">
        <v>61.06</v>
      </c>
      <c r="O45" s="99">
        <v>78.47</v>
      </c>
      <c r="P45" s="99">
        <v>133.36000000000001</v>
      </c>
      <c r="Q45" s="99">
        <v>72.09</v>
      </c>
      <c r="R45" s="99">
        <v>21.28</v>
      </c>
      <c r="S45" s="99">
        <v>14.53</v>
      </c>
      <c r="T45" s="99">
        <v>6.44</v>
      </c>
      <c r="U45" s="99">
        <v>-0.47</v>
      </c>
      <c r="V45" s="99">
        <v>10.68</v>
      </c>
      <c r="W45" s="99">
        <v>4.25</v>
      </c>
      <c r="X45" s="99">
        <v>102.55</v>
      </c>
      <c r="Y45" s="99">
        <v>-83.05</v>
      </c>
      <c r="Z45" s="99">
        <v>-14.58</v>
      </c>
      <c r="AA45" s="99">
        <v>-63.03</v>
      </c>
      <c r="AB45" s="99">
        <v>12.1</v>
      </c>
      <c r="AC45" s="99">
        <v>4.82</v>
      </c>
      <c r="AD45" s="99">
        <v>1.04</v>
      </c>
      <c r="AE45" s="99">
        <v>10.18</v>
      </c>
      <c r="AF45" s="100">
        <v>4.82</v>
      </c>
      <c r="AG45" s="100">
        <v>4523931.3099999996</v>
      </c>
      <c r="AH45" s="100">
        <v>2024491.92</v>
      </c>
      <c r="AI45" s="101"/>
      <c r="AK45" s="103">
        <f t="shared" si="1"/>
        <v>10.18</v>
      </c>
      <c r="AL45" s="104">
        <v>11.96</v>
      </c>
      <c r="AM45" s="105">
        <f t="shared" si="14"/>
        <v>0</v>
      </c>
      <c r="AN45" s="103">
        <f t="shared" si="2"/>
        <v>4.82</v>
      </c>
      <c r="AO45" s="104">
        <v>10.48</v>
      </c>
      <c r="AP45" s="105">
        <f t="shared" si="3"/>
        <v>0</v>
      </c>
      <c r="AQ45" s="106">
        <f t="shared" si="4"/>
        <v>6.93</v>
      </c>
      <c r="AR45" s="107">
        <f t="shared" si="5"/>
        <v>57.94</v>
      </c>
      <c r="AS45" s="105">
        <f t="shared" si="0"/>
        <v>1</v>
      </c>
      <c r="AT45" s="108">
        <f t="shared" si="6"/>
        <v>61.06</v>
      </c>
      <c r="AU45" s="109">
        <f t="shared" si="7"/>
        <v>0</v>
      </c>
      <c r="AV45" s="107">
        <f t="shared" si="8"/>
        <v>78.47</v>
      </c>
      <c r="AW45" s="109">
        <f t="shared" si="9"/>
        <v>0</v>
      </c>
      <c r="AX45" s="107">
        <f>สูตรข้อมูล!P45</f>
        <v>133.36000000000001</v>
      </c>
      <c r="AY45" s="109">
        <f t="shared" si="10"/>
        <v>0</v>
      </c>
      <c r="AZ45" s="107">
        <f t="shared" si="11"/>
        <v>72.09</v>
      </c>
      <c r="BA45" s="109">
        <f t="shared" si="12"/>
        <v>0</v>
      </c>
      <c r="BB45" s="102">
        <f t="shared" si="13"/>
        <v>1</v>
      </c>
    </row>
    <row r="46" spans="2:54" s="102" customFormat="1" x14ac:dyDescent="0.2">
      <c r="B46" s="135" t="s">
        <v>205</v>
      </c>
      <c r="C46" s="136" t="s">
        <v>206</v>
      </c>
      <c r="D46" s="137" t="s">
        <v>207</v>
      </c>
      <c r="E46" s="138" t="s">
        <v>141</v>
      </c>
      <c r="F46" s="99">
        <v>1.36</v>
      </c>
      <c r="G46" s="99">
        <v>1.19</v>
      </c>
      <c r="H46" s="99">
        <v>0.74</v>
      </c>
      <c r="I46" s="99">
        <v>0.33</v>
      </c>
      <c r="J46" s="99">
        <v>136153442.27000001</v>
      </c>
      <c r="K46" s="99">
        <v>-17728882.300000001</v>
      </c>
      <c r="L46" s="99">
        <v>0.74</v>
      </c>
      <c r="M46" s="99">
        <v>153.41</v>
      </c>
      <c r="N46" s="99">
        <v>47.78</v>
      </c>
      <c r="O46" s="99">
        <v>74.88</v>
      </c>
      <c r="P46" s="99">
        <v>143.88</v>
      </c>
      <c r="Q46" s="99">
        <v>57.53</v>
      </c>
      <c r="R46" s="99">
        <v>10.11</v>
      </c>
      <c r="S46" s="99">
        <v>-0.23</v>
      </c>
      <c r="T46" s="99">
        <v>-85.42</v>
      </c>
      <c r="U46" s="99">
        <v>-96.72</v>
      </c>
      <c r="V46" s="99">
        <v>11.29</v>
      </c>
      <c r="W46" s="99">
        <v>5.95</v>
      </c>
      <c r="X46" s="99">
        <v>199.08</v>
      </c>
      <c r="Y46" s="99">
        <v>-50.35</v>
      </c>
      <c r="Z46" s="99">
        <v>-48.47</v>
      </c>
      <c r="AA46" s="99">
        <v>-27.57</v>
      </c>
      <c r="AB46" s="99">
        <v>12.96</v>
      </c>
      <c r="AC46" s="99">
        <v>6.83</v>
      </c>
      <c r="AD46" s="99">
        <v>1.06</v>
      </c>
      <c r="AE46" s="99">
        <v>13.82</v>
      </c>
      <c r="AF46" s="100">
        <v>6.83</v>
      </c>
      <c r="AG46" s="100">
        <v>128410592.67</v>
      </c>
      <c r="AH46" s="100">
        <v>116896391.45</v>
      </c>
      <c r="AI46" s="101"/>
      <c r="AK46" s="103">
        <f t="shared" si="1"/>
        <v>13.82</v>
      </c>
      <c r="AL46" s="104">
        <v>7.9</v>
      </c>
      <c r="AM46" s="105">
        <f t="shared" si="14"/>
        <v>1</v>
      </c>
      <c r="AN46" s="103">
        <v>3.71</v>
      </c>
      <c r="AO46" s="104">
        <v>2.48</v>
      </c>
      <c r="AP46" s="105">
        <f t="shared" si="3"/>
        <v>1</v>
      </c>
      <c r="AQ46" s="106">
        <f t="shared" si="4"/>
        <v>0.74</v>
      </c>
      <c r="AR46" s="107">
        <f t="shared" si="5"/>
        <v>153.41</v>
      </c>
      <c r="AS46" s="105">
        <f t="shared" si="0"/>
        <v>1</v>
      </c>
      <c r="AT46" s="108">
        <f t="shared" si="6"/>
        <v>47.78</v>
      </c>
      <c r="AU46" s="109">
        <f t="shared" si="7"/>
        <v>1</v>
      </c>
      <c r="AV46" s="107">
        <f t="shared" si="8"/>
        <v>74.88</v>
      </c>
      <c r="AW46" s="109">
        <f t="shared" si="9"/>
        <v>0</v>
      </c>
      <c r="AX46" s="107">
        <f>สูตรข้อมูล!P46</f>
        <v>143.88</v>
      </c>
      <c r="AY46" s="109">
        <f t="shared" si="10"/>
        <v>0</v>
      </c>
      <c r="AZ46" s="107">
        <f t="shared" si="11"/>
        <v>57.53</v>
      </c>
      <c r="BA46" s="109">
        <f t="shared" si="12"/>
        <v>1</v>
      </c>
      <c r="BB46" s="102">
        <f t="shared" si="13"/>
        <v>5</v>
      </c>
    </row>
    <row r="47" spans="2:54" s="102" customFormat="1" x14ac:dyDescent="0.2">
      <c r="B47" s="135"/>
      <c r="C47" s="136" t="s">
        <v>208</v>
      </c>
      <c r="D47" s="137" t="s">
        <v>209</v>
      </c>
      <c r="E47" s="138" t="s">
        <v>210</v>
      </c>
      <c r="F47" s="99">
        <v>2.1800000000000002</v>
      </c>
      <c r="G47" s="99">
        <v>1.92</v>
      </c>
      <c r="H47" s="99">
        <v>1.31</v>
      </c>
      <c r="I47" s="99">
        <v>0.28000000000000003</v>
      </c>
      <c r="J47" s="99">
        <v>167142266.58000001</v>
      </c>
      <c r="K47" s="99">
        <v>43563288.350000001</v>
      </c>
      <c r="L47" s="99">
        <v>1.31</v>
      </c>
      <c r="M47" s="99">
        <v>157.49</v>
      </c>
      <c r="N47" s="99">
        <v>111.92</v>
      </c>
      <c r="O47" s="99">
        <v>103.95</v>
      </c>
      <c r="P47" s="99">
        <v>318.83999999999997</v>
      </c>
      <c r="Q47" s="99">
        <v>94.87</v>
      </c>
      <c r="R47" s="99">
        <v>12.81</v>
      </c>
      <c r="S47" s="99">
        <v>5.54</v>
      </c>
      <c r="T47" s="99">
        <v>4.84</v>
      </c>
      <c r="U47" s="99">
        <v>-2.72</v>
      </c>
      <c r="V47" s="99">
        <v>10.62</v>
      </c>
      <c r="W47" s="99">
        <v>3.6</v>
      </c>
      <c r="X47" s="99">
        <v>103.81</v>
      </c>
      <c r="Y47" s="99">
        <v>-90.99</v>
      </c>
      <c r="Z47" s="99">
        <v>-7.96</v>
      </c>
      <c r="AA47" s="99">
        <v>-53.2</v>
      </c>
      <c r="AB47" s="99">
        <v>8.3800000000000008</v>
      </c>
      <c r="AC47" s="99">
        <v>2.84</v>
      </c>
      <c r="AD47" s="99">
        <v>1.04</v>
      </c>
      <c r="AE47" s="99">
        <v>10.220000000000001</v>
      </c>
      <c r="AF47" s="100">
        <v>2.84</v>
      </c>
      <c r="AG47" s="100">
        <v>39571331.340000004</v>
      </c>
      <c r="AH47" s="100">
        <v>14985794.48</v>
      </c>
      <c r="AI47" s="101"/>
      <c r="AK47" s="103">
        <f t="shared" si="1"/>
        <v>10.220000000000001</v>
      </c>
      <c r="AL47" s="104">
        <v>9.7899999999999991</v>
      </c>
      <c r="AM47" s="105">
        <f t="shared" si="14"/>
        <v>1</v>
      </c>
      <c r="AN47" s="103">
        <f t="shared" si="2"/>
        <v>2.84</v>
      </c>
      <c r="AO47" s="104">
        <v>4.32</v>
      </c>
      <c r="AP47" s="105">
        <f t="shared" si="3"/>
        <v>0</v>
      </c>
      <c r="AQ47" s="106">
        <f t="shared" si="4"/>
        <v>1.31</v>
      </c>
      <c r="AR47" s="107">
        <f t="shared" si="5"/>
        <v>157.49</v>
      </c>
      <c r="AS47" s="105">
        <f t="shared" si="0"/>
        <v>0</v>
      </c>
      <c r="AT47" s="108">
        <f t="shared" si="6"/>
        <v>111.92</v>
      </c>
      <c r="AU47" s="109">
        <f t="shared" si="7"/>
        <v>0</v>
      </c>
      <c r="AV47" s="107">
        <f t="shared" si="8"/>
        <v>103.95</v>
      </c>
      <c r="AW47" s="109">
        <f t="shared" si="9"/>
        <v>0</v>
      </c>
      <c r="AX47" s="107">
        <f>สูตรข้อมูล!P47</f>
        <v>318.83999999999997</v>
      </c>
      <c r="AY47" s="109">
        <f t="shared" si="10"/>
        <v>0</v>
      </c>
      <c r="AZ47" s="107">
        <f t="shared" si="11"/>
        <v>94.87</v>
      </c>
      <c r="BA47" s="109">
        <f t="shared" si="12"/>
        <v>0</v>
      </c>
      <c r="BB47" s="102">
        <f t="shared" si="13"/>
        <v>1</v>
      </c>
    </row>
    <row r="48" spans="2:54" s="102" customFormat="1" x14ac:dyDescent="0.2">
      <c r="B48" s="135"/>
      <c r="C48" s="136" t="s">
        <v>211</v>
      </c>
      <c r="D48" s="137" t="s">
        <v>212</v>
      </c>
      <c r="E48" s="139" t="s">
        <v>34</v>
      </c>
      <c r="F48" s="99">
        <v>2.63</v>
      </c>
      <c r="G48" s="99">
        <v>2.42</v>
      </c>
      <c r="H48" s="99">
        <v>1.79</v>
      </c>
      <c r="I48" s="99">
        <v>0.24</v>
      </c>
      <c r="J48" s="99">
        <v>24430006.989999998</v>
      </c>
      <c r="K48" s="99">
        <v>11833278.060000001</v>
      </c>
      <c r="L48" s="99">
        <v>1.79</v>
      </c>
      <c r="M48" s="99">
        <v>73.510000000000005</v>
      </c>
      <c r="N48" s="99">
        <v>75.209999999999994</v>
      </c>
      <c r="O48" s="99">
        <v>95.9</v>
      </c>
      <c r="P48" s="99">
        <v>584.92999999999995</v>
      </c>
      <c r="Q48" s="99">
        <v>66.87</v>
      </c>
      <c r="R48" s="99">
        <v>0.15</v>
      </c>
      <c r="S48" s="99">
        <v>-5.6</v>
      </c>
      <c r="T48" s="99">
        <v>-9.19</v>
      </c>
      <c r="U48" s="99">
        <v>-15.24</v>
      </c>
      <c r="V48" s="99">
        <v>6.76</v>
      </c>
      <c r="W48" s="99">
        <v>1.59</v>
      </c>
      <c r="X48" s="99">
        <v>114.06</v>
      </c>
      <c r="Y48" s="99">
        <v>-91.55</v>
      </c>
      <c r="Z48" s="99">
        <v>-8.36</v>
      </c>
      <c r="AA48" s="99">
        <v>-58.91</v>
      </c>
      <c r="AB48" s="99">
        <v>7.91</v>
      </c>
      <c r="AC48" s="99">
        <v>1.86</v>
      </c>
      <c r="AD48" s="99">
        <v>1.02</v>
      </c>
      <c r="AE48" s="99">
        <v>5.89</v>
      </c>
      <c r="AF48" s="100">
        <v>1.86</v>
      </c>
      <c r="AG48" s="100">
        <v>4771050.6900000004</v>
      </c>
      <c r="AH48" s="100">
        <v>1493144.87</v>
      </c>
      <c r="AI48" s="101"/>
      <c r="AK48" s="103">
        <f t="shared" si="1"/>
        <v>5.89</v>
      </c>
      <c r="AL48" s="104">
        <v>12.96</v>
      </c>
      <c r="AM48" s="105">
        <f t="shared" si="14"/>
        <v>0</v>
      </c>
      <c r="AN48" s="103">
        <f t="shared" si="2"/>
        <v>1.86</v>
      </c>
      <c r="AO48" s="104">
        <v>10.95</v>
      </c>
      <c r="AP48" s="105">
        <f t="shared" si="3"/>
        <v>0</v>
      </c>
      <c r="AQ48" s="106">
        <f t="shared" si="4"/>
        <v>1.79</v>
      </c>
      <c r="AR48" s="107">
        <f t="shared" si="5"/>
        <v>73.510000000000005</v>
      </c>
      <c r="AS48" s="105">
        <f t="shared" si="0"/>
        <v>1</v>
      </c>
      <c r="AT48" s="108">
        <f t="shared" si="6"/>
        <v>75.209999999999994</v>
      </c>
      <c r="AU48" s="109">
        <f t="shared" si="7"/>
        <v>0</v>
      </c>
      <c r="AV48" s="107">
        <f t="shared" si="8"/>
        <v>95.9</v>
      </c>
      <c r="AW48" s="109">
        <f t="shared" si="9"/>
        <v>0</v>
      </c>
      <c r="AX48" s="107">
        <f>สูตรข้อมูล!P48</f>
        <v>584.92999999999995</v>
      </c>
      <c r="AY48" s="109">
        <f t="shared" si="10"/>
        <v>0</v>
      </c>
      <c r="AZ48" s="107">
        <f t="shared" si="11"/>
        <v>66.87</v>
      </c>
      <c r="BA48" s="109">
        <f t="shared" si="12"/>
        <v>0</v>
      </c>
      <c r="BB48" s="102">
        <f t="shared" si="13"/>
        <v>1</v>
      </c>
    </row>
    <row r="49" spans="2:54" s="102" customFormat="1" x14ac:dyDescent="0.2">
      <c r="B49" s="135"/>
      <c r="C49" s="136" t="s">
        <v>213</v>
      </c>
      <c r="D49" s="137" t="s">
        <v>214</v>
      </c>
      <c r="E49" s="138" t="s">
        <v>32</v>
      </c>
      <c r="F49" s="99">
        <v>2.23</v>
      </c>
      <c r="G49" s="99">
        <v>1.8</v>
      </c>
      <c r="H49" s="99">
        <v>1.41</v>
      </c>
      <c r="I49" s="99">
        <v>0.18</v>
      </c>
      <c r="J49" s="99">
        <v>12571483.439999999</v>
      </c>
      <c r="K49" s="99">
        <v>3911768.77</v>
      </c>
      <c r="L49" s="99">
        <v>1.38</v>
      </c>
      <c r="M49" s="99">
        <v>109.97</v>
      </c>
      <c r="N49" s="99">
        <v>55.96</v>
      </c>
      <c r="O49" s="99">
        <v>128.22999999999999</v>
      </c>
      <c r="P49" s="99">
        <v>119.19</v>
      </c>
      <c r="Q49" s="99">
        <v>149.30000000000001</v>
      </c>
      <c r="R49" s="99">
        <v>13.61</v>
      </c>
      <c r="S49" s="99">
        <v>10.08</v>
      </c>
      <c r="T49" s="99">
        <v>3.76</v>
      </c>
      <c r="U49" s="99">
        <v>-0.01</v>
      </c>
      <c r="V49" s="99">
        <v>11.29</v>
      </c>
      <c r="W49" s="99">
        <v>7.88</v>
      </c>
      <c r="X49" s="99">
        <v>101.79</v>
      </c>
      <c r="Y49" s="99">
        <v>-88.34</v>
      </c>
      <c r="Z49" s="99">
        <v>-9.91</v>
      </c>
      <c r="AA49" s="99">
        <v>-62.28</v>
      </c>
      <c r="AB49" s="99">
        <v>18.52</v>
      </c>
      <c r="AC49" s="99">
        <v>12.92</v>
      </c>
      <c r="AD49" s="99">
        <v>1.0900000000000001</v>
      </c>
      <c r="AE49" s="99">
        <v>9.7100000000000009</v>
      </c>
      <c r="AF49" s="100">
        <v>12.92</v>
      </c>
      <c r="AG49" s="100">
        <v>6018331.5499999998</v>
      </c>
      <c r="AH49" s="100">
        <v>5393348.79</v>
      </c>
      <c r="AI49" s="101"/>
      <c r="AK49" s="103">
        <f t="shared" si="1"/>
        <v>9.7100000000000009</v>
      </c>
      <c r="AL49" s="104">
        <v>11.96</v>
      </c>
      <c r="AM49" s="105">
        <f t="shared" si="14"/>
        <v>0</v>
      </c>
      <c r="AN49" s="103">
        <f t="shared" si="2"/>
        <v>12.92</v>
      </c>
      <c r="AO49" s="104">
        <v>10.48</v>
      </c>
      <c r="AP49" s="105">
        <f t="shared" si="3"/>
        <v>1</v>
      </c>
      <c r="AQ49" s="106">
        <f t="shared" si="4"/>
        <v>1.41</v>
      </c>
      <c r="AR49" s="107">
        <f t="shared" si="5"/>
        <v>109.97</v>
      </c>
      <c r="AS49" s="105">
        <f t="shared" si="0"/>
        <v>0</v>
      </c>
      <c r="AT49" s="108">
        <f t="shared" si="6"/>
        <v>55.96</v>
      </c>
      <c r="AU49" s="109">
        <f t="shared" si="7"/>
        <v>1</v>
      </c>
      <c r="AV49" s="107">
        <f t="shared" si="8"/>
        <v>128.22999999999999</v>
      </c>
      <c r="AW49" s="109">
        <f t="shared" si="9"/>
        <v>0</v>
      </c>
      <c r="AX49" s="107">
        <f>สูตรข้อมูล!P49</f>
        <v>119.19</v>
      </c>
      <c r="AY49" s="109">
        <f t="shared" si="10"/>
        <v>0</v>
      </c>
      <c r="AZ49" s="107">
        <f t="shared" si="11"/>
        <v>149.30000000000001</v>
      </c>
      <c r="BA49" s="109">
        <f t="shared" si="12"/>
        <v>0</v>
      </c>
      <c r="BB49" s="102">
        <f t="shared" si="13"/>
        <v>2</v>
      </c>
    </row>
    <row r="50" spans="2:54" s="102" customFormat="1" x14ac:dyDescent="0.2">
      <c r="B50" s="135"/>
      <c r="C50" s="136" t="s">
        <v>215</v>
      </c>
      <c r="D50" s="137" t="s">
        <v>216</v>
      </c>
      <c r="E50" s="139" t="s">
        <v>34</v>
      </c>
      <c r="F50" s="99">
        <v>2.71</v>
      </c>
      <c r="G50" s="99">
        <v>2.5299999999999998</v>
      </c>
      <c r="H50" s="99">
        <v>2.21</v>
      </c>
      <c r="I50" s="99">
        <v>0.12</v>
      </c>
      <c r="J50" s="99">
        <v>21034727.149999999</v>
      </c>
      <c r="K50" s="99">
        <v>14912876.83</v>
      </c>
      <c r="L50" s="99">
        <v>2.21</v>
      </c>
      <c r="M50" s="99">
        <v>92.66</v>
      </c>
      <c r="N50" s="99">
        <v>24.11</v>
      </c>
      <c r="O50" s="99">
        <v>49.43</v>
      </c>
      <c r="P50" s="99">
        <v>113.23</v>
      </c>
      <c r="Q50" s="99">
        <v>48.12</v>
      </c>
      <c r="R50" s="99">
        <v>9.48</v>
      </c>
      <c r="S50" s="99">
        <v>3.75</v>
      </c>
      <c r="T50" s="99">
        <v>2.86</v>
      </c>
      <c r="U50" s="99">
        <v>-2.65</v>
      </c>
      <c r="V50" s="99">
        <v>10.02</v>
      </c>
      <c r="W50" s="99">
        <v>4.97</v>
      </c>
      <c r="X50" s="99">
        <v>103.53</v>
      </c>
      <c r="Y50" s="99">
        <v>-92.59</v>
      </c>
      <c r="Z50" s="99">
        <v>-6.18</v>
      </c>
      <c r="AA50" s="99">
        <v>-60.49</v>
      </c>
      <c r="AB50" s="99">
        <v>14.81</v>
      </c>
      <c r="AC50" s="99">
        <v>7.34</v>
      </c>
      <c r="AD50" s="99">
        <v>1.05</v>
      </c>
      <c r="AE50" s="99">
        <v>8.6199999999999992</v>
      </c>
      <c r="AF50" s="100">
        <v>7.34</v>
      </c>
      <c r="AG50" s="100">
        <v>7446357.9299999997</v>
      </c>
      <c r="AH50" s="100">
        <v>4673349.38</v>
      </c>
      <c r="AI50" s="101"/>
      <c r="AK50" s="103">
        <f t="shared" si="1"/>
        <v>8.6199999999999992</v>
      </c>
      <c r="AL50" s="104">
        <v>12.96</v>
      </c>
      <c r="AM50" s="105">
        <f t="shared" si="14"/>
        <v>0</v>
      </c>
      <c r="AN50" s="103">
        <f t="shared" si="2"/>
        <v>7.34</v>
      </c>
      <c r="AO50" s="104">
        <v>10.95</v>
      </c>
      <c r="AP50" s="105">
        <f t="shared" si="3"/>
        <v>0</v>
      </c>
      <c r="AQ50" s="106">
        <f t="shared" si="4"/>
        <v>2.21</v>
      </c>
      <c r="AR50" s="107">
        <f t="shared" si="5"/>
        <v>92.66</v>
      </c>
      <c r="AS50" s="105">
        <f t="shared" si="0"/>
        <v>0</v>
      </c>
      <c r="AT50" s="108">
        <f t="shared" si="6"/>
        <v>24.11</v>
      </c>
      <c r="AU50" s="109">
        <f t="shared" si="7"/>
        <v>1</v>
      </c>
      <c r="AV50" s="107">
        <f t="shared" si="8"/>
        <v>49.43</v>
      </c>
      <c r="AW50" s="109">
        <f t="shared" si="9"/>
        <v>1</v>
      </c>
      <c r="AX50" s="107">
        <f>สูตรข้อมูล!P50</f>
        <v>113.23</v>
      </c>
      <c r="AY50" s="109">
        <f t="shared" si="10"/>
        <v>0</v>
      </c>
      <c r="AZ50" s="107">
        <f t="shared" si="11"/>
        <v>48.12</v>
      </c>
      <c r="BA50" s="109">
        <f t="shared" si="12"/>
        <v>1</v>
      </c>
      <c r="BB50" s="102">
        <f t="shared" si="13"/>
        <v>3</v>
      </c>
    </row>
    <row r="51" spans="2:54" s="102" customFormat="1" x14ac:dyDescent="0.2">
      <c r="B51" s="135"/>
      <c r="C51" s="136" t="s">
        <v>217</v>
      </c>
      <c r="D51" s="137" t="s">
        <v>218</v>
      </c>
      <c r="E51" s="139" t="s">
        <v>34</v>
      </c>
      <c r="F51" s="99">
        <v>1.24</v>
      </c>
      <c r="G51" s="99">
        <v>1.1200000000000001</v>
      </c>
      <c r="H51" s="99">
        <v>0.89</v>
      </c>
      <c r="I51" s="99">
        <v>0.18</v>
      </c>
      <c r="J51" s="99">
        <v>7504882.8200000003</v>
      </c>
      <c r="K51" s="99">
        <v>-3546278.47</v>
      </c>
      <c r="L51" s="99">
        <v>0.89</v>
      </c>
      <c r="M51" s="99">
        <v>120.3</v>
      </c>
      <c r="N51" s="99">
        <v>35.64</v>
      </c>
      <c r="O51" s="99">
        <v>71.260000000000005</v>
      </c>
      <c r="P51" s="99">
        <v>136.1</v>
      </c>
      <c r="Q51" s="99">
        <v>50.65</v>
      </c>
      <c r="R51" s="99">
        <v>3.99</v>
      </c>
      <c r="S51" s="99">
        <v>-3.35</v>
      </c>
      <c r="T51" s="99">
        <v>-8.35</v>
      </c>
      <c r="U51" s="99">
        <v>-15.87</v>
      </c>
      <c r="V51" s="99">
        <v>0.28000000000000003</v>
      </c>
      <c r="W51" s="99">
        <v>-6.52</v>
      </c>
      <c r="X51" s="99">
        <v>117.75</v>
      </c>
      <c r="Y51" s="99">
        <v>-87.68</v>
      </c>
      <c r="Z51" s="99">
        <v>-10.63</v>
      </c>
      <c r="AA51" s="99">
        <v>-56.88</v>
      </c>
      <c r="AB51" s="99">
        <v>0.26</v>
      </c>
      <c r="AC51" s="99">
        <v>-6.01</v>
      </c>
      <c r="AD51" s="99">
        <v>0.94</v>
      </c>
      <c r="AE51" s="99">
        <v>-3.67</v>
      </c>
      <c r="AF51" s="100">
        <v>-6.01</v>
      </c>
      <c r="AG51" s="100">
        <v>-4235650.2699999996</v>
      </c>
      <c r="AH51" s="100">
        <v>-8325049.4400000004</v>
      </c>
      <c r="AI51" s="101"/>
      <c r="AK51" s="103">
        <f t="shared" si="1"/>
        <v>-3.67</v>
      </c>
      <c r="AL51" s="104">
        <v>12.96</v>
      </c>
      <c r="AM51" s="105">
        <f t="shared" si="14"/>
        <v>0</v>
      </c>
      <c r="AN51" s="103">
        <f t="shared" si="2"/>
        <v>-6.01</v>
      </c>
      <c r="AO51" s="104">
        <v>10.95</v>
      </c>
      <c r="AP51" s="105">
        <f t="shared" si="3"/>
        <v>0</v>
      </c>
      <c r="AQ51" s="106">
        <f t="shared" si="4"/>
        <v>0.89</v>
      </c>
      <c r="AR51" s="107">
        <f t="shared" si="5"/>
        <v>120.3</v>
      </c>
      <c r="AS51" s="105">
        <f t="shared" si="0"/>
        <v>0</v>
      </c>
      <c r="AT51" s="108">
        <f t="shared" si="6"/>
        <v>35.64</v>
      </c>
      <c r="AU51" s="109">
        <f t="shared" si="7"/>
        <v>1</v>
      </c>
      <c r="AV51" s="107">
        <f t="shared" si="8"/>
        <v>71.260000000000005</v>
      </c>
      <c r="AW51" s="109">
        <f t="shared" si="9"/>
        <v>0</v>
      </c>
      <c r="AX51" s="107">
        <f>สูตรข้อมูล!P51</f>
        <v>136.1</v>
      </c>
      <c r="AY51" s="109">
        <f t="shared" si="10"/>
        <v>0</v>
      </c>
      <c r="AZ51" s="107">
        <f t="shared" si="11"/>
        <v>50.65</v>
      </c>
      <c r="BA51" s="109">
        <f t="shared" si="12"/>
        <v>1</v>
      </c>
      <c r="BB51" s="102">
        <f t="shared" si="13"/>
        <v>2</v>
      </c>
    </row>
    <row r="52" spans="2:54" s="102" customFormat="1" x14ac:dyDescent="0.2">
      <c r="B52" s="135"/>
      <c r="C52" s="136" t="s">
        <v>219</v>
      </c>
      <c r="D52" s="137" t="s">
        <v>220</v>
      </c>
      <c r="E52" s="138" t="s">
        <v>32</v>
      </c>
      <c r="F52" s="99">
        <v>1.96</v>
      </c>
      <c r="G52" s="99">
        <v>1.77</v>
      </c>
      <c r="H52" s="99">
        <v>1.49</v>
      </c>
      <c r="I52" s="99">
        <v>0.14000000000000001</v>
      </c>
      <c r="J52" s="99">
        <v>10778106.35</v>
      </c>
      <c r="K52" s="99">
        <v>5533337.4699999997</v>
      </c>
      <c r="L52" s="99">
        <v>1.49</v>
      </c>
      <c r="M52" s="99">
        <v>213.52</v>
      </c>
      <c r="N52" s="99">
        <v>38.450000000000003</v>
      </c>
      <c r="O52" s="99">
        <v>94.54</v>
      </c>
      <c r="P52" s="99">
        <v>143.25</v>
      </c>
      <c r="Q52" s="99">
        <v>70.39</v>
      </c>
      <c r="R52" s="99">
        <v>14.31</v>
      </c>
      <c r="S52" s="99">
        <v>9</v>
      </c>
      <c r="T52" s="99">
        <v>2.8</v>
      </c>
      <c r="U52" s="99">
        <v>-2.54</v>
      </c>
      <c r="V52" s="99">
        <v>12</v>
      </c>
      <c r="W52" s="99">
        <v>7.19</v>
      </c>
      <c r="X52" s="99">
        <v>103.06</v>
      </c>
      <c r="Y52" s="99">
        <v>-88.29</v>
      </c>
      <c r="Z52" s="99">
        <v>-11.2</v>
      </c>
      <c r="AA52" s="99">
        <v>-66.3</v>
      </c>
      <c r="AB52" s="99">
        <v>16.57</v>
      </c>
      <c r="AC52" s="99">
        <v>9.93</v>
      </c>
      <c r="AD52" s="99">
        <v>1.08</v>
      </c>
      <c r="AE52" s="99">
        <v>11.48</v>
      </c>
      <c r="AF52" s="100">
        <v>9.93</v>
      </c>
      <c r="AG52" s="100">
        <v>6315671.7300000004</v>
      </c>
      <c r="AH52" s="100">
        <v>4390837.83</v>
      </c>
      <c r="AI52" s="101"/>
      <c r="AK52" s="103">
        <f t="shared" si="1"/>
        <v>11.48</v>
      </c>
      <c r="AL52" s="104">
        <v>11.96</v>
      </c>
      <c r="AM52" s="105">
        <f t="shared" si="14"/>
        <v>0</v>
      </c>
      <c r="AN52" s="103">
        <f t="shared" si="2"/>
        <v>9.93</v>
      </c>
      <c r="AO52" s="104">
        <v>10.48</v>
      </c>
      <c r="AP52" s="105">
        <f t="shared" si="3"/>
        <v>0</v>
      </c>
      <c r="AQ52" s="106">
        <f t="shared" si="4"/>
        <v>1.49</v>
      </c>
      <c r="AR52" s="107">
        <f t="shared" si="5"/>
        <v>213.52</v>
      </c>
      <c r="AS52" s="105">
        <f t="shared" si="0"/>
        <v>0</v>
      </c>
      <c r="AT52" s="108">
        <f t="shared" si="6"/>
        <v>38.450000000000003</v>
      </c>
      <c r="AU52" s="109">
        <f t="shared" si="7"/>
        <v>1</v>
      </c>
      <c r="AV52" s="107">
        <f t="shared" si="8"/>
        <v>94.54</v>
      </c>
      <c r="AW52" s="109">
        <f t="shared" si="9"/>
        <v>0</v>
      </c>
      <c r="AX52" s="107">
        <f>สูตรข้อมูล!P52</f>
        <v>143.25</v>
      </c>
      <c r="AY52" s="109">
        <f t="shared" si="10"/>
        <v>0</v>
      </c>
      <c r="AZ52" s="107">
        <f t="shared" si="11"/>
        <v>70.39</v>
      </c>
      <c r="BA52" s="109">
        <f t="shared" si="12"/>
        <v>0</v>
      </c>
      <c r="BB52" s="102">
        <f t="shared" si="13"/>
        <v>1</v>
      </c>
    </row>
    <row r="53" spans="2:54" s="102" customFormat="1" x14ac:dyDescent="0.2">
      <c r="B53" s="140" t="s">
        <v>221</v>
      </c>
      <c r="C53" s="141" t="s">
        <v>222</v>
      </c>
      <c r="D53" s="142" t="s">
        <v>223</v>
      </c>
      <c r="E53" s="143" t="s">
        <v>141</v>
      </c>
      <c r="F53" s="99">
        <v>3.53</v>
      </c>
      <c r="G53" s="99">
        <v>3.25</v>
      </c>
      <c r="H53" s="99">
        <v>2.59</v>
      </c>
      <c r="I53" s="99">
        <v>0.19</v>
      </c>
      <c r="J53" s="99">
        <v>873071718.03999996</v>
      </c>
      <c r="K53" s="99">
        <v>578395824.53999996</v>
      </c>
      <c r="L53" s="99">
        <v>2.59</v>
      </c>
      <c r="M53" s="99">
        <v>43.28</v>
      </c>
      <c r="N53" s="99">
        <v>69.930000000000007</v>
      </c>
      <c r="O53" s="99">
        <v>33.94</v>
      </c>
      <c r="P53" s="99">
        <v>89.48</v>
      </c>
      <c r="Q53" s="99">
        <v>50.34</v>
      </c>
      <c r="R53" s="99">
        <v>6.21</v>
      </c>
      <c r="S53" s="99">
        <v>-1.21</v>
      </c>
      <c r="T53" s="99">
        <v>-2.7</v>
      </c>
      <c r="U53" s="99">
        <v>-10.46</v>
      </c>
      <c r="V53" s="99">
        <v>6.02</v>
      </c>
      <c r="W53" s="99">
        <v>-0.87</v>
      </c>
      <c r="X53" s="99">
        <v>113.72</v>
      </c>
      <c r="Y53" s="99">
        <v>-89</v>
      </c>
      <c r="Z53" s="99">
        <v>-8.14</v>
      </c>
      <c r="AA53" s="99">
        <v>-38.299999999999997</v>
      </c>
      <c r="AB53" s="99">
        <v>3.83</v>
      </c>
      <c r="AC53" s="99">
        <v>-0.55000000000000004</v>
      </c>
      <c r="AD53" s="99">
        <v>0.99</v>
      </c>
      <c r="AE53" s="99">
        <v>5.3</v>
      </c>
      <c r="AF53" s="100">
        <v>-0.55000000000000004</v>
      </c>
      <c r="AG53" s="100">
        <v>73471497.909999996</v>
      </c>
      <c r="AH53" s="100">
        <v>-13552468.6</v>
      </c>
      <c r="AI53" s="101"/>
      <c r="AK53" s="103">
        <f t="shared" si="1"/>
        <v>5.3</v>
      </c>
      <c r="AL53" s="104">
        <v>7.9</v>
      </c>
      <c r="AM53" s="105">
        <f t="shared" si="14"/>
        <v>0</v>
      </c>
      <c r="AN53" s="103">
        <v>3.71</v>
      </c>
      <c r="AO53" s="104">
        <v>2.48</v>
      </c>
      <c r="AP53" s="105">
        <f t="shared" si="3"/>
        <v>1</v>
      </c>
      <c r="AQ53" s="106">
        <f t="shared" si="4"/>
        <v>2.59</v>
      </c>
      <c r="AR53" s="107">
        <f t="shared" si="5"/>
        <v>43.28</v>
      </c>
      <c r="AS53" s="105">
        <f t="shared" si="0"/>
        <v>1</v>
      </c>
      <c r="AT53" s="108">
        <f t="shared" si="6"/>
        <v>69.930000000000007</v>
      </c>
      <c r="AU53" s="109">
        <f t="shared" si="7"/>
        <v>0</v>
      </c>
      <c r="AV53" s="107">
        <f t="shared" si="8"/>
        <v>33.94</v>
      </c>
      <c r="AW53" s="109">
        <f t="shared" si="9"/>
        <v>1</v>
      </c>
      <c r="AX53" s="107">
        <f>สูตรข้อมูล!P53</f>
        <v>89.48</v>
      </c>
      <c r="AY53" s="109">
        <f t="shared" si="10"/>
        <v>1</v>
      </c>
      <c r="AZ53" s="107">
        <f t="shared" si="11"/>
        <v>50.34</v>
      </c>
      <c r="BA53" s="109">
        <f t="shared" si="12"/>
        <v>1</v>
      </c>
      <c r="BB53" s="102">
        <f t="shared" si="13"/>
        <v>5</v>
      </c>
    </row>
    <row r="54" spans="2:54" s="102" customFormat="1" ht="38.25" x14ac:dyDescent="0.2">
      <c r="B54" s="140"/>
      <c r="C54" s="141" t="s">
        <v>224</v>
      </c>
      <c r="D54" s="142" t="s">
        <v>225</v>
      </c>
      <c r="E54" s="143" t="s">
        <v>38</v>
      </c>
      <c r="F54" s="99">
        <v>0.6</v>
      </c>
      <c r="G54" s="99">
        <v>0.53</v>
      </c>
      <c r="H54" s="99">
        <v>0.14000000000000001</v>
      </c>
      <c r="I54" s="99">
        <v>0.64</v>
      </c>
      <c r="J54" s="99">
        <v>-46075143.590000004</v>
      </c>
      <c r="K54" s="99">
        <v>-99595406.980000004</v>
      </c>
      <c r="L54" s="99">
        <v>0.14000000000000001</v>
      </c>
      <c r="M54" s="99">
        <v>334.38</v>
      </c>
      <c r="N54" s="99">
        <v>35.799999999999997</v>
      </c>
      <c r="O54" s="99">
        <v>60.14</v>
      </c>
      <c r="P54" s="99">
        <v>215</v>
      </c>
      <c r="Q54" s="99">
        <v>47.54</v>
      </c>
      <c r="R54" s="99">
        <v>8.82</v>
      </c>
      <c r="S54" s="99">
        <v>-1.55</v>
      </c>
      <c r="T54" s="99">
        <v>0.09</v>
      </c>
      <c r="U54" s="99">
        <v>-10.29</v>
      </c>
      <c r="V54" s="99">
        <v>10.01</v>
      </c>
      <c r="W54" s="99">
        <v>0.7</v>
      </c>
      <c r="X54" s="99">
        <v>110.36</v>
      </c>
      <c r="Y54" s="99">
        <v>-91.48</v>
      </c>
      <c r="Z54" s="99">
        <v>-7.9</v>
      </c>
      <c r="AA54" s="99">
        <v>-56.83</v>
      </c>
      <c r="AB54" s="99">
        <v>5.0199999999999996</v>
      </c>
      <c r="AC54" s="99">
        <v>0.35</v>
      </c>
      <c r="AD54" s="99">
        <v>1.01</v>
      </c>
      <c r="AE54" s="99">
        <v>10.23</v>
      </c>
      <c r="AF54" s="100">
        <v>0.35</v>
      </c>
      <c r="AG54" s="100">
        <v>28887431.859999999</v>
      </c>
      <c r="AH54" s="100">
        <v>2189713.0699999998</v>
      </c>
      <c r="AI54" s="101"/>
      <c r="AK54" s="103">
        <f t="shared" si="1"/>
        <v>10.23</v>
      </c>
      <c r="AL54" s="104">
        <v>11.61</v>
      </c>
      <c r="AM54" s="105">
        <f t="shared" si="14"/>
        <v>0</v>
      </c>
      <c r="AN54" s="103">
        <f t="shared" si="2"/>
        <v>0.35</v>
      </c>
      <c r="AO54" s="104">
        <v>4.7300000000000004</v>
      </c>
      <c r="AP54" s="105">
        <f t="shared" si="3"/>
        <v>0</v>
      </c>
      <c r="AQ54" s="106">
        <f t="shared" si="4"/>
        <v>0.14000000000000001</v>
      </c>
      <c r="AR54" s="107">
        <f t="shared" si="5"/>
        <v>334.38</v>
      </c>
      <c r="AS54" s="105">
        <f t="shared" si="0"/>
        <v>0</v>
      </c>
      <c r="AT54" s="108">
        <f t="shared" si="6"/>
        <v>35.799999999999997</v>
      </c>
      <c r="AU54" s="109">
        <f t="shared" si="7"/>
        <v>1</v>
      </c>
      <c r="AV54" s="107">
        <f t="shared" si="8"/>
        <v>60.14</v>
      </c>
      <c r="AW54" s="109">
        <f t="shared" si="9"/>
        <v>0</v>
      </c>
      <c r="AX54" s="107">
        <f>สูตรข้อมูล!P54</f>
        <v>215</v>
      </c>
      <c r="AY54" s="109">
        <f t="shared" si="10"/>
        <v>0</v>
      </c>
      <c r="AZ54" s="107">
        <f t="shared" si="11"/>
        <v>47.54</v>
      </c>
      <c r="BA54" s="109">
        <f t="shared" si="12"/>
        <v>1</v>
      </c>
      <c r="BB54" s="102">
        <f t="shared" si="13"/>
        <v>2</v>
      </c>
    </row>
    <row r="55" spans="2:54" s="102" customFormat="1" x14ac:dyDescent="0.2">
      <c r="B55" s="140"/>
      <c r="C55" s="141" t="s">
        <v>226</v>
      </c>
      <c r="D55" s="142" t="s">
        <v>227</v>
      </c>
      <c r="E55" s="143" t="s">
        <v>116</v>
      </c>
      <c r="F55" s="99">
        <v>3.51</v>
      </c>
      <c r="G55" s="99">
        <v>3.24</v>
      </c>
      <c r="H55" s="99">
        <v>2.81</v>
      </c>
      <c r="I55" s="99">
        <v>0.12</v>
      </c>
      <c r="J55" s="99">
        <v>43245846.659999996</v>
      </c>
      <c r="K55" s="99">
        <v>31241450.359999999</v>
      </c>
      <c r="L55" s="99">
        <v>2.81</v>
      </c>
      <c r="M55" s="99">
        <v>72.47</v>
      </c>
      <c r="N55" s="99">
        <v>41.47</v>
      </c>
      <c r="O55" s="99">
        <v>50.56</v>
      </c>
      <c r="P55" s="99">
        <v>301.77999999999997</v>
      </c>
      <c r="Q55" s="99">
        <v>38.74</v>
      </c>
      <c r="R55" s="99">
        <v>3.75</v>
      </c>
      <c r="S55" s="99">
        <v>-9.42</v>
      </c>
      <c r="T55" s="99">
        <v>-7.07</v>
      </c>
      <c r="U55" s="99">
        <v>-20.41</v>
      </c>
      <c r="V55" s="99">
        <v>15.02</v>
      </c>
      <c r="W55" s="99">
        <v>4.46</v>
      </c>
      <c r="X55" s="99">
        <v>120.68</v>
      </c>
      <c r="Y55" s="99">
        <v>-90.67</v>
      </c>
      <c r="Z55" s="99">
        <v>-9.11</v>
      </c>
      <c r="AA55" s="99">
        <v>-55.16</v>
      </c>
      <c r="AB55" s="99">
        <v>8.11</v>
      </c>
      <c r="AC55" s="99">
        <v>2.41</v>
      </c>
      <c r="AD55" s="99">
        <v>1.05</v>
      </c>
      <c r="AE55" s="99">
        <v>15.04</v>
      </c>
      <c r="AF55" s="100">
        <v>2.41</v>
      </c>
      <c r="AG55" s="100">
        <v>18062677.370000001</v>
      </c>
      <c r="AH55" s="100">
        <v>6760118.2199999997</v>
      </c>
      <c r="AI55" s="101"/>
      <c r="AK55" s="103">
        <f t="shared" si="1"/>
        <v>15.04</v>
      </c>
      <c r="AL55" s="104">
        <v>10.68</v>
      </c>
      <c r="AM55" s="105">
        <f>IF(AK55&gt;=AL55,1,0)</f>
        <v>1</v>
      </c>
      <c r="AN55" s="103">
        <f t="shared" si="2"/>
        <v>2.41</v>
      </c>
      <c r="AO55" s="104">
        <v>7.88</v>
      </c>
      <c r="AP55" s="105">
        <f t="shared" si="3"/>
        <v>0</v>
      </c>
      <c r="AQ55" s="106">
        <f t="shared" si="4"/>
        <v>2.81</v>
      </c>
      <c r="AR55" s="107">
        <f t="shared" si="5"/>
        <v>72.47</v>
      </c>
      <c r="AS55" s="105">
        <f t="shared" si="0"/>
        <v>1</v>
      </c>
      <c r="AT55" s="108">
        <f t="shared" si="6"/>
        <v>41.47</v>
      </c>
      <c r="AU55" s="109">
        <f t="shared" si="7"/>
        <v>1</v>
      </c>
      <c r="AV55" s="107">
        <f t="shared" si="8"/>
        <v>50.56</v>
      </c>
      <c r="AW55" s="109">
        <f t="shared" si="9"/>
        <v>1</v>
      </c>
      <c r="AX55" s="107">
        <f>สูตรข้อมูล!P55</f>
        <v>301.77999999999997</v>
      </c>
      <c r="AY55" s="109">
        <f t="shared" si="10"/>
        <v>0</v>
      </c>
      <c r="AZ55" s="107">
        <f t="shared" si="11"/>
        <v>38.74</v>
      </c>
      <c r="BA55" s="109">
        <f t="shared" si="12"/>
        <v>1</v>
      </c>
      <c r="BB55" s="102">
        <f t="shared" si="13"/>
        <v>5</v>
      </c>
    </row>
    <row r="56" spans="2:54" s="102" customFormat="1" x14ac:dyDescent="0.2">
      <c r="B56" s="140"/>
      <c r="C56" s="141" t="s">
        <v>228</v>
      </c>
      <c r="D56" s="142" t="s">
        <v>229</v>
      </c>
      <c r="E56" s="144" t="s">
        <v>230</v>
      </c>
      <c r="F56" s="99">
        <v>1.78</v>
      </c>
      <c r="G56" s="99">
        <v>1.63</v>
      </c>
      <c r="H56" s="99">
        <v>0.56999999999999995</v>
      </c>
      <c r="I56" s="99">
        <v>0.59</v>
      </c>
      <c r="J56" s="99">
        <v>92444008.980000004</v>
      </c>
      <c r="K56" s="99">
        <v>-50346427.600000001</v>
      </c>
      <c r="L56" s="99">
        <v>0.56999999999999995</v>
      </c>
      <c r="M56" s="99">
        <v>139.43</v>
      </c>
      <c r="N56" s="99">
        <v>161.15</v>
      </c>
      <c r="O56" s="99">
        <v>63.05</v>
      </c>
      <c r="P56" s="99">
        <v>275.13</v>
      </c>
      <c r="Q56" s="99">
        <v>61.14</v>
      </c>
      <c r="R56" s="99">
        <v>22.33</v>
      </c>
      <c r="S56" s="99">
        <v>13.35</v>
      </c>
      <c r="T56" s="99">
        <v>7.96</v>
      </c>
      <c r="U56" s="99">
        <v>-1.38</v>
      </c>
      <c r="V56" s="99">
        <v>18.57</v>
      </c>
      <c r="W56" s="99">
        <v>10.32</v>
      </c>
      <c r="X56" s="99">
        <v>101.24</v>
      </c>
      <c r="Y56" s="99">
        <v>-85.29</v>
      </c>
      <c r="Z56" s="99">
        <v>-14.5</v>
      </c>
      <c r="AA56" s="99">
        <v>-45.15</v>
      </c>
      <c r="AB56" s="99">
        <v>20.59</v>
      </c>
      <c r="AC56" s="99">
        <v>11.44</v>
      </c>
      <c r="AD56" s="99">
        <v>1.1200000000000001</v>
      </c>
      <c r="AE56" s="99">
        <v>19.760000000000002</v>
      </c>
      <c r="AF56" s="100">
        <v>11.44</v>
      </c>
      <c r="AG56" s="100">
        <v>77872490.129999995</v>
      </c>
      <c r="AH56" s="100">
        <v>45917127.950000003</v>
      </c>
      <c r="AI56" s="101"/>
      <c r="AK56" s="103">
        <f t="shared" si="1"/>
        <v>19.760000000000002</v>
      </c>
      <c r="AL56" s="104">
        <v>11.61</v>
      </c>
      <c r="AM56" s="105">
        <f>IF(AK56&gt;=AL56,1,0)</f>
        <v>1</v>
      </c>
      <c r="AN56" s="103">
        <f t="shared" si="2"/>
        <v>11.44</v>
      </c>
      <c r="AO56" s="104">
        <v>4.7300000000000004</v>
      </c>
      <c r="AP56" s="105">
        <f t="shared" si="3"/>
        <v>1</v>
      </c>
      <c r="AQ56" s="106">
        <f t="shared" si="4"/>
        <v>0.56999999999999995</v>
      </c>
      <c r="AR56" s="107">
        <f t="shared" si="5"/>
        <v>139.43</v>
      </c>
      <c r="AS56" s="105">
        <f t="shared" si="0"/>
        <v>1</v>
      </c>
      <c r="AT56" s="108">
        <f t="shared" si="6"/>
        <v>161.15</v>
      </c>
      <c r="AU56" s="109">
        <f t="shared" si="7"/>
        <v>0</v>
      </c>
      <c r="AV56" s="107">
        <f t="shared" si="8"/>
        <v>63.05</v>
      </c>
      <c r="AW56" s="109">
        <f t="shared" si="9"/>
        <v>0</v>
      </c>
      <c r="AX56" s="107">
        <f>สูตรข้อมูล!P56</f>
        <v>275.13</v>
      </c>
      <c r="AY56" s="109">
        <f t="shared" si="10"/>
        <v>0</v>
      </c>
      <c r="AZ56" s="107">
        <f t="shared" si="11"/>
        <v>61.14</v>
      </c>
      <c r="BA56" s="109">
        <f t="shared" si="12"/>
        <v>0</v>
      </c>
      <c r="BB56" s="102">
        <f t="shared" si="13"/>
        <v>3</v>
      </c>
    </row>
    <row r="57" spans="2:54" s="102" customFormat="1" x14ac:dyDescent="0.2">
      <c r="B57" s="140"/>
      <c r="C57" s="141" t="s">
        <v>231</v>
      </c>
      <c r="D57" s="142" t="s">
        <v>232</v>
      </c>
      <c r="E57" s="143" t="s">
        <v>32</v>
      </c>
      <c r="F57" s="99">
        <v>1.33</v>
      </c>
      <c r="G57" s="99">
        <v>1.19</v>
      </c>
      <c r="H57" s="99">
        <v>0.77</v>
      </c>
      <c r="I57" s="99">
        <v>0.31</v>
      </c>
      <c r="J57" s="99">
        <v>8610312.25</v>
      </c>
      <c r="K57" s="99">
        <v>-6027626.5499999998</v>
      </c>
      <c r="L57" s="99">
        <v>0.77</v>
      </c>
      <c r="M57" s="99">
        <v>133.6</v>
      </c>
      <c r="N57" s="99">
        <v>86.57</v>
      </c>
      <c r="O57" s="99">
        <v>52.7</v>
      </c>
      <c r="P57" s="99">
        <v>257.56</v>
      </c>
      <c r="Q57" s="99">
        <v>65.03</v>
      </c>
      <c r="R57" s="99">
        <v>10.52</v>
      </c>
      <c r="S57" s="99">
        <v>6.05</v>
      </c>
      <c r="T57" s="99">
        <v>-2.33</v>
      </c>
      <c r="U57" s="99">
        <v>-7.05</v>
      </c>
      <c r="V57" s="99">
        <v>6.8</v>
      </c>
      <c r="W57" s="99">
        <v>2.57</v>
      </c>
      <c r="X57" s="99">
        <v>108.56</v>
      </c>
      <c r="Y57" s="99">
        <v>-86.42</v>
      </c>
      <c r="Z57" s="99">
        <v>-12.05</v>
      </c>
      <c r="AA57" s="99">
        <v>-51.45</v>
      </c>
      <c r="AB57" s="99">
        <v>9.86</v>
      </c>
      <c r="AC57" s="99">
        <v>3.73</v>
      </c>
      <c r="AD57" s="99">
        <v>1.03</v>
      </c>
      <c r="AE57" s="99">
        <v>5.35</v>
      </c>
      <c r="AF57" s="100">
        <v>3.73</v>
      </c>
      <c r="AG57" s="100">
        <v>5110473.17</v>
      </c>
      <c r="AH57" s="100">
        <v>2734669.73</v>
      </c>
      <c r="AI57" s="101"/>
      <c r="AK57" s="103">
        <f t="shared" si="1"/>
        <v>5.35</v>
      </c>
      <c r="AL57" s="104">
        <v>11.96</v>
      </c>
      <c r="AM57" s="105">
        <f t="shared" si="14"/>
        <v>0</v>
      </c>
      <c r="AN57" s="103">
        <f t="shared" si="2"/>
        <v>3.73</v>
      </c>
      <c r="AO57" s="104">
        <v>10.48</v>
      </c>
      <c r="AP57" s="105">
        <f t="shared" si="3"/>
        <v>0</v>
      </c>
      <c r="AQ57" s="106">
        <f t="shared" si="4"/>
        <v>0.77</v>
      </c>
      <c r="AR57" s="107">
        <f t="shared" si="5"/>
        <v>133.6</v>
      </c>
      <c r="AS57" s="105">
        <f t="shared" si="0"/>
        <v>1</v>
      </c>
      <c r="AT57" s="108">
        <f t="shared" si="6"/>
        <v>86.57</v>
      </c>
      <c r="AU57" s="109">
        <f t="shared" si="7"/>
        <v>0</v>
      </c>
      <c r="AV57" s="107">
        <f t="shared" si="8"/>
        <v>52.7</v>
      </c>
      <c r="AW57" s="109">
        <f t="shared" si="9"/>
        <v>1</v>
      </c>
      <c r="AX57" s="107">
        <f>สูตรข้อมูล!P57</f>
        <v>257.56</v>
      </c>
      <c r="AY57" s="109">
        <f t="shared" si="10"/>
        <v>0</v>
      </c>
      <c r="AZ57" s="107">
        <f t="shared" si="11"/>
        <v>65.03</v>
      </c>
      <c r="BA57" s="109">
        <f t="shared" si="12"/>
        <v>0</v>
      </c>
      <c r="BB57" s="102">
        <f t="shared" si="13"/>
        <v>2</v>
      </c>
    </row>
    <row r="58" spans="2:54" s="102" customFormat="1" x14ac:dyDescent="0.2">
      <c r="B58" s="140"/>
      <c r="C58" s="141" t="s">
        <v>233</v>
      </c>
      <c r="D58" s="142">
        <v>10831</v>
      </c>
      <c r="E58" s="145" t="s">
        <v>34</v>
      </c>
      <c r="F58" s="99">
        <v>2.9</v>
      </c>
      <c r="G58" s="99">
        <v>2.7</v>
      </c>
      <c r="H58" s="99">
        <v>2.1</v>
      </c>
      <c r="I58" s="99">
        <v>0.21</v>
      </c>
      <c r="J58" s="99">
        <v>63741354.100000001</v>
      </c>
      <c r="K58" s="99">
        <v>37059101.259999998</v>
      </c>
      <c r="L58" s="99">
        <v>2.1</v>
      </c>
      <c r="M58" s="99">
        <v>164.58</v>
      </c>
      <c r="N58" s="99">
        <v>169.75</v>
      </c>
      <c r="O58" s="99">
        <v>363.54</v>
      </c>
      <c r="P58" s="99">
        <v>248.15</v>
      </c>
      <c r="Q58" s="99">
        <v>74.92</v>
      </c>
      <c r="R58" s="99">
        <v>9.89</v>
      </c>
      <c r="S58" s="99">
        <v>6.71</v>
      </c>
      <c r="T58" s="99">
        <v>2.64</v>
      </c>
      <c r="U58" s="99">
        <v>-0.56000000000000005</v>
      </c>
      <c r="V58" s="99">
        <v>1.68</v>
      </c>
      <c r="W58" s="99">
        <v>-1.43</v>
      </c>
      <c r="X58" s="99">
        <v>103.71</v>
      </c>
      <c r="Y58" s="99">
        <v>-89.64</v>
      </c>
      <c r="Z58" s="99">
        <v>-6.99</v>
      </c>
      <c r="AA58" s="99">
        <v>-57.9</v>
      </c>
      <c r="AB58" s="99">
        <v>1.37</v>
      </c>
      <c r="AC58" s="99">
        <v>-1.17</v>
      </c>
      <c r="AD58" s="99">
        <v>0.99</v>
      </c>
      <c r="AE58" s="99">
        <v>1.72</v>
      </c>
      <c r="AF58" s="100">
        <v>-1.17</v>
      </c>
      <c r="AG58" s="100">
        <v>2150957.87</v>
      </c>
      <c r="AH58" s="100">
        <v>-1830832.73</v>
      </c>
      <c r="AI58" s="101"/>
      <c r="AK58" s="103">
        <f t="shared" si="1"/>
        <v>1.72</v>
      </c>
      <c r="AL58" s="104">
        <v>12.96</v>
      </c>
      <c r="AM58" s="105">
        <f t="shared" si="14"/>
        <v>0</v>
      </c>
      <c r="AN58" s="103">
        <f t="shared" si="2"/>
        <v>-1.17</v>
      </c>
      <c r="AO58" s="104">
        <v>10.95</v>
      </c>
      <c r="AP58" s="105">
        <f t="shared" si="3"/>
        <v>0</v>
      </c>
      <c r="AQ58" s="106">
        <f t="shared" si="4"/>
        <v>2.1</v>
      </c>
      <c r="AR58" s="107">
        <f t="shared" si="5"/>
        <v>164.58</v>
      </c>
      <c r="AS58" s="105">
        <f t="shared" si="0"/>
        <v>0</v>
      </c>
      <c r="AT58" s="108">
        <f t="shared" si="6"/>
        <v>169.75</v>
      </c>
      <c r="AU58" s="109">
        <f t="shared" si="7"/>
        <v>0</v>
      </c>
      <c r="AV58" s="107">
        <f t="shared" si="8"/>
        <v>363.54</v>
      </c>
      <c r="AW58" s="109">
        <f t="shared" si="9"/>
        <v>0</v>
      </c>
      <c r="AX58" s="107">
        <f>สูตรข้อมูล!P58</f>
        <v>248.15</v>
      </c>
      <c r="AY58" s="109">
        <f t="shared" si="10"/>
        <v>0</v>
      </c>
      <c r="AZ58" s="107">
        <f t="shared" si="11"/>
        <v>74.92</v>
      </c>
      <c r="BA58" s="109">
        <f t="shared" si="12"/>
        <v>0</v>
      </c>
      <c r="BB58" s="102">
        <f t="shared" si="13"/>
        <v>0</v>
      </c>
    </row>
    <row r="59" spans="2:54" s="102" customFormat="1" x14ac:dyDescent="0.2">
      <c r="B59" s="140"/>
      <c r="C59" s="141" t="s">
        <v>234</v>
      </c>
      <c r="D59" s="142" t="s">
        <v>235</v>
      </c>
      <c r="E59" s="145" t="s">
        <v>34</v>
      </c>
      <c r="F59" s="99">
        <v>1.1599999999999999</v>
      </c>
      <c r="G59" s="99">
        <v>1.05</v>
      </c>
      <c r="H59" s="99">
        <v>0.57999999999999996</v>
      </c>
      <c r="I59" s="99">
        <v>0.41</v>
      </c>
      <c r="J59" s="99">
        <v>13892306.880000001</v>
      </c>
      <c r="K59" s="99">
        <v>-36722667.159999996</v>
      </c>
      <c r="L59" s="99">
        <v>0.57999999999999996</v>
      </c>
      <c r="M59" s="99">
        <v>225.28</v>
      </c>
      <c r="N59" s="99">
        <v>131.13</v>
      </c>
      <c r="O59" s="99">
        <v>-3619.01</v>
      </c>
      <c r="P59" s="99">
        <v>485.34</v>
      </c>
      <c r="Q59" s="99">
        <v>64.42</v>
      </c>
      <c r="R59" s="99">
        <v>9.4600000000000009</v>
      </c>
      <c r="S59" s="99">
        <v>5.54</v>
      </c>
      <c r="T59" s="99">
        <v>-3.21</v>
      </c>
      <c r="U59" s="99">
        <v>-7.21</v>
      </c>
      <c r="V59" s="99">
        <v>7.3</v>
      </c>
      <c r="W59" s="99">
        <v>3.78</v>
      </c>
      <c r="X59" s="99">
        <v>109.22</v>
      </c>
      <c r="Y59" s="99">
        <v>-86.49</v>
      </c>
      <c r="Z59" s="99">
        <v>-11.67</v>
      </c>
      <c r="AA59" s="99">
        <v>-48.59</v>
      </c>
      <c r="AB59" s="99">
        <v>6.63</v>
      </c>
      <c r="AC59" s="99">
        <v>3.44</v>
      </c>
      <c r="AD59" s="99">
        <v>1.04</v>
      </c>
      <c r="AE59" s="99">
        <v>5.66</v>
      </c>
      <c r="AF59" s="100">
        <v>3.44</v>
      </c>
      <c r="AG59" s="100">
        <v>7417641.2599999998</v>
      </c>
      <c r="AH59" s="100">
        <v>5627162.5199999996</v>
      </c>
      <c r="AI59" s="101"/>
      <c r="AK59" s="103">
        <f t="shared" si="1"/>
        <v>5.66</v>
      </c>
      <c r="AL59" s="104">
        <v>12.96</v>
      </c>
      <c r="AM59" s="105">
        <f t="shared" si="14"/>
        <v>0</v>
      </c>
      <c r="AN59" s="103">
        <f t="shared" si="2"/>
        <v>3.44</v>
      </c>
      <c r="AO59" s="104">
        <v>10.95</v>
      </c>
      <c r="AP59" s="105">
        <f t="shared" si="3"/>
        <v>0</v>
      </c>
      <c r="AQ59" s="106">
        <f t="shared" si="4"/>
        <v>0.57999999999999996</v>
      </c>
      <c r="AR59" s="107">
        <f t="shared" si="5"/>
        <v>225.28</v>
      </c>
      <c r="AS59" s="105">
        <f t="shared" si="0"/>
        <v>0</v>
      </c>
      <c r="AT59" s="108">
        <f t="shared" si="6"/>
        <v>131.13</v>
      </c>
      <c r="AU59" s="109">
        <f t="shared" si="7"/>
        <v>0</v>
      </c>
      <c r="AV59" s="107">
        <f t="shared" si="8"/>
        <v>-3619.01</v>
      </c>
      <c r="AW59" s="109">
        <f t="shared" si="9"/>
        <v>1</v>
      </c>
      <c r="AX59" s="107">
        <f>สูตรข้อมูล!P59</f>
        <v>485.34</v>
      </c>
      <c r="AY59" s="109">
        <f t="shared" si="10"/>
        <v>0</v>
      </c>
      <c r="AZ59" s="107">
        <f t="shared" si="11"/>
        <v>64.42</v>
      </c>
      <c r="BA59" s="109">
        <f t="shared" si="12"/>
        <v>0</v>
      </c>
      <c r="BB59" s="102">
        <f t="shared" si="13"/>
        <v>1</v>
      </c>
    </row>
    <row r="60" spans="2:54" s="102" customFormat="1" ht="25.5" x14ac:dyDescent="0.2">
      <c r="B60" s="140"/>
      <c r="C60" s="141" t="s">
        <v>236</v>
      </c>
      <c r="D60" s="142" t="s">
        <v>237</v>
      </c>
      <c r="E60" s="143" t="s">
        <v>32</v>
      </c>
      <c r="F60" s="99">
        <v>1.59</v>
      </c>
      <c r="G60" s="99">
        <v>1.47</v>
      </c>
      <c r="H60" s="99">
        <v>0.94</v>
      </c>
      <c r="I60" s="99">
        <v>0.34</v>
      </c>
      <c r="J60" s="99">
        <v>13407607.01</v>
      </c>
      <c r="K60" s="99">
        <v>-1464969.86</v>
      </c>
      <c r="L60" s="99">
        <v>0.94</v>
      </c>
      <c r="M60" s="99">
        <v>151.30000000000001</v>
      </c>
      <c r="N60" s="99">
        <v>192.55</v>
      </c>
      <c r="O60" s="99">
        <v>150.82</v>
      </c>
      <c r="P60" s="99">
        <v>1704.09</v>
      </c>
      <c r="Q60" s="99">
        <v>51.51</v>
      </c>
      <c r="R60" s="99">
        <v>5.94</v>
      </c>
      <c r="S60" s="99">
        <v>0.34</v>
      </c>
      <c r="T60" s="99">
        <v>-6.73</v>
      </c>
      <c r="U60" s="99">
        <v>-12.38</v>
      </c>
      <c r="V60" s="99">
        <v>1.08</v>
      </c>
      <c r="W60" s="99">
        <v>-4.01</v>
      </c>
      <c r="X60" s="99">
        <v>115.34</v>
      </c>
      <c r="Y60" s="99">
        <v>-86.41</v>
      </c>
      <c r="Z60" s="99">
        <v>-11.03</v>
      </c>
      <c r="AA60" s="99">
        <v>-62.73</v>
      </c>
      <c r="AB60" s="99">
        <v>0.68</v>
      </c>
      <c r="AC60" s="99">
        <v>-2.54</v>
      </c>
      <c r="AD60" s="99">
        <v>0.96</v>
      </c>
      <c r="AE60" s="99">
        <v>-2.2000000000000002</v>
      </c>
      <c r="AF60" s="100">
        <v>-2.54</v>
      </c>
      <c r="AG60" s="100">
        <v>-1087543.02</v>
      </c>
      <c r="AH60" s="100">
        <v>-2198113.52</v>
      </c>
      <c r="AI60" s="101"/>
      <c r="AK60" s="103">
        <f t="shared" si="1"/>
        <v>-2.2000000000000002</v>
      </c>
      <c r="AL60" s="104">
        <v>11.96</v>
      </c>
      <c r="AM60" s="105">
        <f t="shared" si="14"/>
        <v>0</v>
      </c>
      <c r="AN60" s="103">
        <f t="shared" si="2"/>
        <v>-2.54</v>
      </c>
      <c r="AO60" s="104">
        <v>10.48</v>
      </c>
      <c r="AP60" s="105">
        <f t="shared" si="3"/>
        <v>0</v>
      </c>
      <c r="AQ60" s="106">
        <f t="shared" si="4"/>
        <v>0.94</v>
      </c>
      <c r="AR60" s="107">
        <f t="shared" si="5"/>
        <v>151.30000000000001</v>
      </c>
      <c r="AS60" s="105">
        <f t="shared" si="0"/>
        <v>0</v>
      </c>
      <c r="AT60" s="108">
        <f t="shared" si="6"/>
        <v>192.55</v>
      </c>
      <c r="AU60" s="109">
        <f t="shared" si="7"/>
        <v>0</v>
      </c>
      <c r="AV60" s="107">
        <f t="shared" si="8"/>
        <v>150.82</v>
      </c>
      <c r="AW60" s="109">
        <f t="shared" si="9"/>
        <v>0</v>
      </c>
      <c r="AX60" s="107">
        <f>สูตรข้อมูล!P60</f>
        <v>1704.09</v>
      </c>
      <c r="AY60" s="109">
        <f t="shared" si="10"/>
        <v>0</v>
      </c>
      <c r="AZ60" s="107">
        <f t="shared" si="11"/>
        <v>51.51</v>
      </c>
      <c r="BA60" s="109">
        <f t="shared" si="12"/>
        <v>1</v>
      </c>
      <c r="BB60" s="102">
        <f t="shared" si="13"/>
        <v>1</v>
      </c>
    </row>
    <row r="61" spans="2:54" s="102" customFormat="1" x14ac:dyDescent="0.2">
      <c r="B61" s="140"/>
      <c r="C61" s="141" t="s">
        <v>238</v>
      </c>
      <c r="D61" s="142" t="s">
        <v>239</v>
      </c>
      <c r="E61" s="143" t="s">
        <v>32</v>
      </c>
      <c r="F61" s="99">
        <v>5.35</v>
      </c>
      <c r="G61" s="99">
        <v>5.15</v>
      </c>
      <c r="H61" s="99">
        <v>4.75</v>
      </c>
      <c r="I61" s="99">
        <v>7.0000000000000007E-2</v>
      </c>
      <c r="J61" s="99">
        <v>96544068.879999995</v>
      </c>
      <c r="K61" s="99">
        <v>83435810.370000005</v>
      </c>
      <c r="L61" s="99">
        <v>4.75</v>
      </c>
      <c r="M61" s="99">
        <v>187.24</v>
      </c>
      <c r="N61" s="99">
        <v>312.04000000000002</v>
      </c>
      <c r="O61" s="99">
        <v>433.3</v>
      </c>
      <c r="P61" s="99">
        <v>252.79</v>
      </c>
      <c r="Q61" s="99">
        <v>70.2</v>
      </c>
      <c r="R61" s="99">
        <v>28.19</v>
      </c>
      <c r="S61" s="99">
        <v>23.65</v>
      </c>
      <c r="T61" s="99">
        <v>17.739999999999998</v>
      </c>
      <c r="U61" s="99">
        <v>13.2</v>
      </c>
      <c r="V61" s="99">
        <v>25.44</v>
      </c>
      <c r="W61" s="99">
        <v>21.32</v>
      </c>
      <c r="X61" s="99">
        <v>86.8</v>
      </c>
      <c r="Y61" s="99">
        <v>-87.95</v>
      </c>
      <c r="Z61" s="99">
        <v>-12.04</v>
      </c>
      <c r="AA61" s="99">
        <v>-46.73</v>
      </c>
      <c r="AB61" s="99">
        <v>10.8</v>
      </c>
      <c r="AC61" s="99">
        <v>9.0500000000000007</v>
      </c>
      <c r="AD61" s="99">
        <v>1.27</v>
      </c>
      <c r="AE61" s="99">
        <v>23.99</v>
      </c>
      <c r="AF61" s="100">
        <v>9.0500000000000007</v>
      </c>
      <c r="AG61" s="100">
        <v>17448354.739999998</v>
      </c>
      <c r="AH61" s="100">
        <v>17108944.050000001</v>
      </c>
      <c r="AI61" s="101"/>
      <c r="AK61" s="103">
        <f t="shared" si="1"/>
        <v>23.99</v>
      </c>
      <c r="AL61" s="104">
        <v>11.96</v>
      </c>
      <c r="AM61" s="105">
        <f t="shared" si="14"/>
        <v>1</v>
      </c>
      <c r="AN61" s="103">
        <f t="shared" si="2"/>
        <v>9.0500000000000007</v>
      </c>
      <c r="AO61" s="104">
        <v>10.48</v>
      </c>
      <c r="AP61" s="105">
        <f t="shared" si="3"/>
        <v>0</v>
      </c>
      <c r="AQ61" s="106">
        <f t="shared" si="4"/>
        <v>4.75</v>
      </c>
      <c r="AR61" s="107">
        <f t="shared" si="5"/>
        <v>187.24</v>
      </c>
      <c r="AS61" s="105">
        <f t="shared" si="0"/>
        <v>0</v>
      </c>
      <c r="AT61" s="108">
        <f t="shared" si="6"/>
        <v>312.04000000000002</v>
      </c>
      <c r="AU61" s="109">
        <f t="shared" si="7"/>
        <v>0</v>
      </c>
      <c r="AV61" s="107">
        <f t="shared" si="8"/>
        <v>433.3</v>
      </c>
      <c r="AW61" s="109">
        <f t="shared" si="9"/>
        <v>0</v>
      </c>
      <c r="AX61" s="107">
        <f>สูตรข้อมูล!P61</f>
        <v>252.79</v>
      </c>
      <c r="AY61" s="109">
        <f t="shared" si="10"/>
        <v>0</v>
      </c>
      <c r="AZ61" s="107">
        <f t="shared" si="11"/>
        <v>70.2</v>
      </c>
      <c r="BA61" s="109">
        <f t="shared" si="12"/>
        <v>0</v>
      </c>
      <c r="BB61" s="102">
        <f t="shared" si="13"/>
        <v>1</v>
      </c>
    </row>
    <row r="62" spans="2:54" s="102" customFormat="1" x14ac:dyDescent="0.2">
      <c r="B62" s="146" t="s">
        <v>240</v>
      </c>
      <c r="C62" s="147" t="s">
        <v>241</v>
      </c>
      <c r="D62" s="148" t="s">
        <v>242</v>
      </c>
      <c r="E62" s="149" t="s">
        <v>141</v>
      </c>
      <c r="F62" s="99">
        <v>0.94</v>
      </c>
      <c r="G62" s="99">
        <v>0.79</v>
      </c>
      <c r="H62" s="99">
        <v>0.32</v>
      </c>
      <c r="I62" s="99">
        <v>0.51</v>
      </c>
      <c r="J62" s="99">
        <v>-30779094.219999999</v>
      </c>
      <c r="K62" s="99">
        <v>-320636347.80000001</v>
      </c>
      <c r="L62" s="99">
        <v>0.32</v>
      </c>
      <c r="M62" s="99">
        <v>155.12</v>
      </c>
      <c r="N62" s="99">
        <v>134.97999999999999</v>
      </c>
      <c r="O62" s="99">
        <v>55.28</v>
      </c>
      <c r="P62" s="99">
        <v>84.84</v>
      </c>
      <c r="Q62" s="99">
        <v>42.28</v>
      </c>
      <c r="R62" s="99">
        <v>-0.93</v>
      </c>
      <c r="S62" s="99">
        <v>-10.1</v>
      </c>
      <c r="T62" s="99">
        <v>-12.59</v>
      </c>
      <c r="U62" s="99">
        <v>-22.46</v>
      </c>
      <c r="V62" s="99">
        <v>-0.37</v>
      </c>
      <c r="W62" s="99">
        <v>-9.08</v>
      </c>
      <c r="X62" s="99">
        <v>122.7</v>
      </c>
      <c r="Y62" s="99">
        <v>-89.09</v>
      </c>
      <c r="Z62" s="99">
        <v>-10</v>
      </c>
      <c r="AA62" s="99">
        <v>-42.23</v>
      </c>
      <c r="AB62" s="99">
        <v>-0.33</v>
      </c>
      <c r="AC62" s="99">
        <v>-8.23</v>
      </c>
      <c r="AD62" s="99">
        <v>0.92</v>
      </c>
      <c r="AE62" s="99">
        <v>-2.97</v>
      </c>
      <c r="AF62" s="100">
        <v>-8.23</v>
      </c>
      <c r="AG62" s="100">
        <v>-34089222.369999997</v>
      </c>
      <c r="AH62" s="100">
        <v>-117218573.09999999</v>
      </c>
      <c r="AI62" s="101"/>
      <c r="AK62" s="103">
        <f t="shared" si="1"/>
        <v>-2.97</v>
      </c>
      <c r="AL62" s="104">
        <v>7.9</v>
      </c>
      <c r="AM62" s="105">
        <f t="shared" si="14"/>
        <v>0</v>
      </c>
      <c r="AN62" s="103">
        <v>3.71</v>
      </c>
      <c r="AO62" s="104">
        <v>2.48</v>
      </c>
      <c r="AP62" s="105">
        <f t="shared" si="3"/>
        <v>1</v>
      </c>
      <c r="AQ62" s="106">
        <f t="shared" si="4"/>
        <v>0.32</v>
      </c>
      <c r="AR62" s="107">
        <f t="shared" si="5"/>
        <v>155.12</v>
      </c>
      <c r="AS62" s="105">
        <f t="shared" si="0"/>
        <v>1</v>
      </c>
      <c r="AT62" s="108">
        <f t="shared" si="6"/>
        <v>134.97999999999999</v>
      </c>
      <c r="AU62" s="109">
        <f t="shared" si="7"/>
        <v>0</v>
      </c>
      <c r="AV62" s="107">
        <f t="shared" si="8"/>
        <v>55.28</v>
      </c>
      <c r="AW62" s="109">
        <f t="shared" si="9"/>
        <v>1</v>
      </c>
      <c r="AX62" s="107">
        <f>สูตรข้อมูล!P62</f>
        <v>84.84</v>
      </c>
      <c r="AY62" s="109">
        <f t="shared" si="10"/>
        <v>1</v>
      </c>
      <c r="AZ62" s="107">
        <f t="shared" si="11"/>
        <v>42.28</v>
      </c>
      <c r="BA62" s="109">
        <f t="shared" si="12"/>
        <v>1</v>
      </c>
      <c r="BB62" s="102">
        <f t="shared" si="13"/>
        <v>5</v>
      </c>
    </row>
    <row r="63" spans="2:54" s="102" customFormat="1" x14ac:dyDescent="0.2">
      <c r="B63" s="146"/>
      <c r="C63" s="147" t="s">
        <v>243</v>
      </c>
      <c r="D63" s="148" t="s">
        <v>244</v>
      </c>
      <c r="E63" s="149" t="s">
        <v>154</v>
      </c>
      <c r="F63" s="99">
        <v>3.73</v>
      </c>
      <c r="G63" s="99">
        <v>3.6</v>
      </c>
      <c r="H63" s="99">
        <v>1.06</v>
      </c>
      <c r="I63" s="99">
        <v>0.68</v>
      </c>
      <c r="J63" s="99">
        <v>207193897.53</v>
      </c>
      <c r="K63" s="99">
        <v>4624388.67</v>
      </c>
      <c r="L63" s="99">
        <v>1.06</v>
      </c>
      <c r="M63" s="99">
        <v>117.35</v>
      </c>
      <c r="N63" s="99">
        <v>454.27</v>
      </c>
      <c r="O63" s="99">
        <v>256.01</v>
      </c>
      <c r="P63" s="99">
        <v>47.68</v>
      </c>
      <c r="Q63" s="99">
        <v>45.73</v>
      </c>
      <c r="R63" s="99">
        <v>9.75</v>
      </c>
      <c r="S63" s="99">
        <v>2.56</v>
      </c>
      <c r="T63" s="99">
        <v>-0.2</v>
      </c>
      <c r="U63" s="99">
        <v>-7.75</v>
      </c>
      <c r="V63" s="99">
        <v>9.4499999999999993</v>
      </c>
      <c r="W63" s="99">
        <v>2.66</v>
      </c>
      <c r="X63" s="99">
        <v>108.25</v>
      </c>
      <c r="Y63" s="99">
        <v>-90.02</v>
      </c>
      <c r="Z63" s="99">
        <v>-9.52</v>
      </c>
      <c r="AA63" s="99">
        <v>-54.88</v>
      </c>
      <c r="AB63" s="99">
        <v>5.38</v>
      </c>
      <c r="AC63" s="99">
        <v>1.52</v>
      </c>
      <c r="AD63" s="99">
        <v>1.03</v>
      </c>
      <c r="AE63" s="99">
        <v>6.88</v>
      </c>
      <c r="AF63" s="100">
        <v>1.52</v>
      </c>
      <c r="AG63" s="100">
        <v>19189872.120000001</v>
      </c>
      <c r="AH63" s="100">
        <v>8264578.4500000002</v>
      </c>
      <c r="AI63" s="101"/>
      <c r="AK63" s="103">
        <f t="shared" si="1"/>
        <v>6.88</v>
      </c>
      <c r="AL63" s="104">
        <v>11.05</v>
      </c>
      <c r="AM63" s="105">
        <f t="shared" si="14"/>
        <v>0</v>
      </c>
      <c r="AN63" s="103">
        <f t="shared" si="2"/>
        <v>1.52</v>
      </c>
      <c r="AO63" s="104">
        <v>5.58</v>
      </c>
      <c r="AP63" s="105">
        <f t="shared" si="3"/>
        <v>0</v>
      </c>
      <c r="AQ63" s="106">
        <f t="shared" si="4"/>
        <v>1.06</v>
      </c>
      <c r="AR63" s="107">
        <f t="shared" si="5"/>
        <v>117.35</v>
      </c>
      <c r="AS63" s="105">
        <f t="shared" si="0"/>
        <v>0</v>
      </c>
      <c r="AT63" s="108">
        <f t="shared" si="6"/>
        <v>454.27</v>
      </c>
      <c r="AU63" s="109">
        <f t="shared" si="7"/>
        <v>0</v>
      </c>
      <c r="AV63" s="107">
        <f t="shared" si="8"/>
        <v>256.01</v>
      </c>
      <c r="AW63" s="109">
        <f t="shared" si="9"/>
        <v>0</v>
      </c>
      <c r="AX63" s="107">
        <f>สูตรข้อมูล!P63</f>
        <v>47.68</v>
      </c>
      <c r="AY63" s="109">
        <f t="shared" si="10"/>
        <v>1</v>
      </c>
      <c r="AZ63" s="107">
        <f t="shared" si="11"/>
        <v>45.73</v>
      </c>
      <c r="BA63" s="109">
        <f t="shared" si="12"/>
        <v>1</v>
      </c>
      <c r="BB63" s="102">
        <f t="shared" si="13"/>
        <v>2</v>
      </c>
    </row>
    <row r="64" spans="2:54" s="102" customFormat="1" x14ac:dyDescent="0.2">
      <c r="B64" s="146"/>
      <c r="C64" s="147" t="s">
        <v>245</v>
      </c>
      <c r="D64" s="148" t="s">
        <v>246</v>
      </c>
      <c r="E64" s="150" t="s">
        <v>38</v>
      </c>
      <c r="F64" s="99">
        <v>3.72</v>
      </c>
      <c r="G64" s="99">
        <v>3.64</v>
      </c>
      <c r="H64" s="99">
        <v>3.32</v>
      </c>
      <c r="I64" s="99">
        <v>0.09</v>
      </c>
      <c r="J64" s="99">
        <v>521074876.82999998</v>
      </c>
      <c r="K64" s="99">
        <v>442227409.04000002</v>
      </c>
      <c r="L64" s="99">
        <v>3.31</v>
      </c>
      <c r="M64" s="99">
        <v>112.24</v>
      </c>
      <c r="N64" s="99">
        <v>56.02</v>
      </c>
      <c r="O64" s="99">
        <v>77.41</v>
      </c>
      <c r="P64" s="99">
        <v>0</v>
      </c>
      <c r="Q64" s="99">
        <v>35.549999999999997</v>
      </c>
      <c r="R64" s="99">
        <v>18.14</v>
      </c>
      <c r="S64" s="99">
        <v>12.56</v>
      </c>
      <c r="T64" s="99">
        <v>12.03</v>
      </c>
      <c r="U64" s="99">
        <v>6.29</v>
      </c>
      <c r="V64" s="99">
        <v>18.86</v>
      </c>
      <c r="W64" s="99">
        <v>13.59</v>
      </c>
      <c r="X64" s="99">
        <v>94.28</v>
      </c>
      <c r="Y64" s="99">
        <v>-92.74</v>
      </c>
      <c r="Z64" s="99">
        <v>-6.65</v>
      </c>
      <c r="AA64" s="99">
        <v>-42.72</v>
      </c>
      <c r="AB64" s="99">
        <v>10.3</v>
      </c>
      <c r="AC64" s="99">
        <v>7.42</v>
      </c>
      <c r="AD64" s="99">
        <v>1.1599999999999999</v>
      </c>
      <c r="AE64" s="99">
        <v>19.04</v>
      </c>
      <c r="AF64" s="100">
        <v>7.42</v>
      </c>
      <c r="AG64" s="100">
        <v>101747046.86</v>
      </c>
      <c r="AH64" s="100">
        <v>79249363.959999993</v>
      </c>
      <c r="AI64" s="101"/>
      <c r="AK64" s="103">
        <f t="shared" si="1"/>
        <v>19.04</v>
      </c>
      <c r="AL64" s="104">
        <v>11.61</v>
      </c>
      <c r="AM64" s="105">
        <f t="shared" si="14"/>
        <v>1</v>
      </c>
      <c r="AN64" s="103">
        <f t="shared" si="2"/>
        <v>7.42</v>
      </c>
      <c r="AO64" s="104">
        <v>4.7300000000000004</v>
      </c>
      <c r="AP64" s="105">
        <f t="shared" si="3"/>
        <v>1</v>
      </c>
      <c r="AQ64" s="106">
        <f t="shared" si="4"/>
        <v>3.32</v>
      </c>
      <c r="AR64" s="107">
        <f t="shared" si="5"/>
        <v>112.24</v>
      </c>
      <c r="AS64" s="105">
        <f t="shared" si="0"/>
        <v>0</v>
      </c>
      <c r="AT64" s="108">
        <f t="shared" si="6"/>
        <v>56.02</v>
      </c>
      <c r="AU64" s="109">
        <f t="shared" si="7"/>
        <v>1</v>
      </c>
      <c r="AV64" s="107">
        <f t="shared" si="8"/>
        <v>77.41</v>
      </c>
      <c r="AW64" s="109">
        <f t="shared" si="9"/>
        <v>0</v>
      </c>
      <c r="AX64" s="107">
        <f>สูตรข้อมูล!P64</f>
        <v>0</v>
      </c>
      <c r="AY64" s="109">
        <f t="shared" si="10"/>
        <v>1</v>
      </c>
      <c r="AZ64" s="107">
        <f t="shared" si="11"/>
        <v>35.549999999999997</v>
      </c>
      <c r="BA64" s="109">
        <f t="shared" si="12"/>
        <v>1</v>
      </c>
      <c r="BB64" s="102">
        <f t="shared" si="13"/>
        <v>5</v>
      </c>
    </row>
    <row r="65" spans="2:54" s="102" customFormat="1" x14ac:dyDescent="0.2">
      <c r="B65" s="146"/>
      <c r="C65" s="147" t="s">
        <v>247</v>
      </c>
      <c r="D65" s="148" t="s">
        <v>248</v>
      </c>
      <c r="E65" s="149" t="s">
        <v>131</v>
      </c>
      <c r="F65" s="99">
        <v>2.35</v>
      </c>
      <c r="G65" s="99">
        <v>2.12</v>
      </c>
      <c r="H65" s="99">
        <v>1.81</v>
      </c>
      <c r="I65" s="99">
        <v>0.13</v>
      </c>
      <c r="J65" s="99">
        <v>43863099.270000003</v>
      </c>
      <c r="K65" s="99">
        <v>26467771.449999999</v>
      </c>
      <c r="L65" s="99">
        <v>1.81</v>
      </c>
      <c r="M65" s="99">
        <v>89.72</v>
      </c>
      <c r="N65" s="99">
        <v>64.040000000000006</v>
      </c>
      <c r="O65" s="99">
        <v>59.47</v>
      </c>
      <c r="P65" s="99">
        <v>468.91</v>
      </c>
      <c r="Q65" s="99">
        <v>59.67</v>
      </c>
      <c r="R65" s="99">
        <v>4.1100000000000003</v>
      </c>
      <c r="S65" s="99">
        <v>-1.65</v>
      </c>
      <c r="T65" s="99">
        <v>-1.9</v>
      </c>
      <c r="U65" s="99">
        <v>-7.93</v>
      </c>
      <c r="V65" s="99">
        <v>6.65</v>
      </c>
      <c r="W65" s="99">
        <v>1.1499999999999999</v>
      </c>
      <c r="X65" s="99">
        <v>108.2</v>
      </c>
      <c r="Y65" s="99">
        <v>-93.91</v>
      </c>
      <c r="Z65" s="99">
        <v>-5.8</v>
      </c>
      <c r="AA65" s="99">
        <v>-56.46</v>
      </c>
      <c r="AB65" s="99">
        <v>7.81</v>
      </c>
      <c r="AC65" s="99">
        <v>1.35</v>
      </c>
      <c r="AD65" s="99">
        <v>1.01</v>
      </c>
      <c r="AE65" s="99">
        <v>5.22</v>
      </c>
      <c r="AF65" s="100">
        <v>1.35</v>
      </c>
      <c r="AG65" s="100">
        <v>8574626.4399999995</v>
      </c>
      <c r="AH65" s="100">
        <v>2073000.75</v>
      </c>
      <c r="AI65" s="101"/>
      <c r="AK65" s="103">
        <f t="shared" si="1"/>
        <v>5.22</v>
      </c>
      <c r="AL65" s="104">
        <v>10.94</v>
      </c>
      <c r="AM65" s="105">
        <f t="shared" si="14"/>
        <v>0</v>
      </c>
      <c r="AN65" s="103">
        <f t="shared" si="2"/>
        <v>1.35</v>
      </c>
      <c r="AO65" s="104">
        <v>9.09</v>
      </c>
      <c r="AP65" s="105">
        <f t="shared" si="3"/>
        <v>0</v>
      </c>
      <c r="AQ65" s="106">
        <f t="shared" si="4"/>
        <v>1.81</v>
      </c>
      <c r="AR65" s="107">
        <f t="shared" si="5"/>
        <v>89.72</v>
      </c>
      <c r="AS65" s="105">
        <f t="shared" si="0"/>
        <v>1</v>
      </c>
      <c r="AT65" s="108">
        <f t="shared" si="6"/>
        <v>64.040000000000006</v>
      </c>
      <c r="AU65" s="109">
        <f t="shared" si="7"/>
        <v>0</v>
      </c>
      <c r="AV65" s="107">
        <f t="shared" si="8"/>
        <v>59.47</v>
      </c>
      <c r="AW65" s="109">
        <f t="shared" si="9"/>
        <v>1</v>
      </c>
      <c r="AX65" s="107">
        <f>สูตรข้อมูล!P65</f>
        <v>468.91</v>
      </c>
      <c r="AY65" s="109">
        <f t="shared" si="10"/>
        <v>0</v>
      </c>
      <c r="AZ65" s="107">
        <f t="shared" si="11"/>
        <v>59.67</v>
      </c>
      <c r="BA65" s="109">
        <f t="shared" si="12"/>
        <v>1</v>
      </c>
      <c r="BB65" s="102">
        <f t="shared" si="13"/>
        <v>3</v>
      </c>
    </row>
    <row r="66" spans="2:54" s="102" customFormat="1" x14ac:dyDescent="0.2">
      <c r="B66" s="146"/>
      <c r="C66" s="147" t="s">
        <v>249</v>
      </c>
      <c r="D66" s="148" t="s">
        <v>250</v>
      </c>
      <c r="E66" s="149" t="s">
        <v>251</v>
      </c>
      <c r="F66" s="99">
        <v>1.57</v>
      </c>
      <c r="G66" s="99">
        <v>1.32</v>
      </c>
      <c r="H66" s="99">
        <v>1.1399999999999999</v>
      </c>
      <c r="I66" s="99">
        <v>0.11</v>
      </c>
      <c r="J66" s="99">
        <v>17179667.960000001</v>
      </c>
      <c r="K66" s="99">
        <v>4222168.3099999996</v>
      </c>
      <c r="L66" s="99">
        <v>1.1399999999999999</v>
      </c>
      <c r="M66" s="99">
        <v>120.52</v>
      </c>
      <c r="N66" s="99">
        <v>80.56</v>
      </c>
      <c r="O66" s="99">
        <v>90.28</v>
      </c>
      <c r="P66" s="99">
        <v>518.79</v>
      </c>
      <c r="Q66" s="99">
        <v>94.16</v>
      </c>
      <c r="R66" s="99">
        <v>12.3</v>
      </c>
      <c r="S66" s="99">
        <v>6.61</v>
      </c>
      <c r="T66" s="99">
        <v>4.29</v>
      </c>
      <c r="U66" s="99">
        <v>-1.47</v>
      </c>
      <c r="V66" s="99">
        <v>13.41</v>
      </c>
      <c r="W66" s="99">
        <v>8.2200000000000006</v>
      </c>
      <c r="X66" s="99">
        <v>101.13</v>
      </c>
      <c r="Y66" s="99">
        <v>-91.66</v>
      </c>
      <c r="Z66" s="99">
        <v>-7.93</v>
      </c>
      <c r="AA66" s="99">
        <v>-53.07</v>
      </c>
      <c r="AB66" s="99">
        <v>17.07</v>
      </c>
      <c r="AC66" s="99">
        <v>10.47</v>
      </c>
      <c r="AD66" s="99">
        <v>1.0900000000000001</v>
      </c>
      <c r="AE66" s="99">
        <v>12.21</v>
      </c>
      <c r="AF66" s="100">
        <v>10.47</v>
      </c>
      <c r="AG66" s="100">
        <v>17066812.710000001</v>
      </c>
      <c r="AH66" s="100">
        <v>12668063.220000001</v>
      </c>
      <c r="AI66" s="101"/>
      <c r="AK66" s="103">
        <f t="shared" si="1"/>
        <v>12.21</v>
      </c>
      <c r="AL66" s="104">
        <v>11.75</v>
      </c>
      <c r="AM66" s="105">
        <f t="shared" si="14"/>
        <v>1</v>
      </c>
      <c r="AN66" s="103">
        <f t="shared" si="2"/>
        <v>10.47</v>
      </c>
      <c r="AO66" s="104">
        <v>9.76</v>
      </c>
      <c r="AP66" s="105">
        <f t="shared" si="3"/>
        <v>1</v>
      </c>
      <c r="AQ66" s="106">
        <f t="shared" si="4"/>
        <v>1.1399999999999999</v>
      </c>
      <c r="AR66" s="107">
        <f t="shared" si="5"/>
        <v>120.52</v>
      </c>
      <c r="AS66" s="105">
        <f t="shared" si="0"/>
        <v>0</v>
      </c>
      <c r="AT66" s="108">
        <f t="shared" si="6"/>
        <v>80.56</v>
      </c>
      <c r="AU66" s="109">
        <f t="shared" si="7"/>
        <v>0</v>
      </c>
      <c r="AV66" s="107">
        <f t="shared" si="8"/>
        <v>90.28</v>
      </c>
      <c r="AW66" s="109">
        <f t="shared" si="9"/>
        <v>0</v>
      </c>
      <c r="AX66" s="107">
        <f>สูตรข้อมูล!P66</f>
        <v>518.79</v>
      </c>
      <c r="AY66" s="109">
        <f t="shared" si="10"/>
        <v>0</v>
      </c>
      <c r="AZ66" s="107">
        <f t="shared" si="11"/>
        <v>94.16</v>
      </c>
      <c r="BA66" s="109">
        <f t="shared" si="12"/>
        <v>0</v>
      </c>
      <c r="BB66" s="102">
        <f t="shared" si="13"/>
        <v>2</v>
      </c>
    </row>
    <row r="67" spans="2:54" s="102" customFormat="1" x14ac:dyDescent="0.2">
      <c r="B67" s="146"/>
      <c r="C67" s="147" t="s">
        <v>252</v>
      </c>
      <c r="D67" s="148" t="s">
        <v>253</v>
      </c>
      <c r="E67" s="149" t="s">
        <v>41</v>
      </c>
      <c r="F67" s="99">
        <v>2.3199999999999998</v>
      </c>
      <c r="G67" s="99">
        <v>2.2200000000000002</v>
      </c>
      <c r="H67" s="99">
        <v>2.1800000000000002</v>
      </c>
      <c r="I67" s="99">
        <v>0.02</v>
      </c>
      <c r="J67" s="99">
        <v>76235758.790000007</v>
      </c>
      <c r="K67" s="99">
        <v>68272214.810000002</v>
      </c>
      <c r="L67" s="99">
        <v>2.1800000000000002</v>
      </c>
      <c r="M67" s="99">
        <v>156.94</v>
      </c>
      <c r="N67" s="99">
        <v>92.24</v>
      </c>
      <c r="O67" s="99">
        <v>116.42</v>
      </c>
      <c r="P67" s="99"/>
      <c r="Q67" s="99">
        <v>180.81</v>
      </c>
      <c r="R67" s="99">
        <v>25.38</v>
      </c>
      <c r="S67" s="99">
        <v>16.579999999999998</v>
      </c>
      <c r="T67" s="99">
        <v>14.2</v>
      </c>
      <c r="U67" s="99">
        <v>5.29</v>
      </c>
      <c r="V67" s="99">
        <v>27.22</v>
      </c>
      <c r="W67" s="99">
        <v>19.68</v>
      </c>
      <c r="X67" s="99">
        <v>94.85</v>
      </c>
      <c r="Y67" s="99">
        <v>-87.95</v>
      </c>
      <c r="Z67" s="99">
        <v>-11.91</v>
      </c>
      <c r="AA67" s="99">
        <v>-53.36</v>
      </c>
      <c r="AB67" s="99">
        <v>9.7799999999999994</v>
      </c>
      <c r="AC67" s="99">
        <v>7.07</v>
      </c>
      <c r="AD67" s="99">
        <v>1.24</v>
      </c>
      <c r="AE67" s="99">
        <v>29.51</v>
      </c>
      <c r="AF67" s="100">
        <v>7.07</v>
      </c>
      <c r="AG67" s="100">
        <v>19821282.140000001</v>
      </c>
      <c r="AH67" s="100">
        <v>15605938.550000001</v>
      </c>
      <c r="AI67" s="101"/>
      <c r="AK67" s="103">
        <f t="shared" si="1"/>
        <v>29.51</v>
      </c>
      <c r="AL67" s="104">
        <v>21.4</v>
      </c>
      <c r="AM67" s="105">
        <f t="shared" si="14"/>
        <v>1</v>
      </c>
      <c r="AN67" s="103">
        <f t="shared" si="2"/>
        <v>7.07</v>
      </c>
      <c r="AO67" s="104">
        <v>9.14</v>
      </c>
      <c r="AP67" s="105">
        <f t="shared" si="3"/>
        <v>0</v>
      </c>
      <c r="AQ67" s="106">
        <f t="shared" si="4"/>
        <v>2.1800000000000002</v>
      </c>
      <c r="AR67" s="107">
        <f t="shared" si="5"/>
        <v>156.94</v>
      </c>
      <c r="AS67" s="105">
        <f t="shared" si="0"/>
        <v>0</v>
      </c>
      <c r="AT67" s="108">
        <f t="shared" si="6"/>
        <v>92.24</v>
      </c>
      <c r="AU67" s="109">
        <f t="shared" si="7"/>
        <v>0</v>
      </c>
      <c r="AV67" s="107">
        <f t="shared" si="8"/>
        <v>116.42</v>
      </c>
      <c r="AW67" s="109">
        <f t="shared" si="9"/>
        <v>0</v>
      </c>
      <c r="AX67" s="107">
        <f>สูตรข้อมูล!P67</f>
        <v>0</v>
      </c>
      <c r="AY67" s="109">
        <f t="shared" si="10"/>
        <v>1</v>
      </c>
      <c r="AZ67" s="107">
        <f t="shared" si="11"/>
        <v>180.81</v>
      </c>
      <c r="BA67" s="109">
        <f t="shared" si="12"/>
        <v>0</v>
      </c>
      <c r="BB67" s="102">
        <f t="shared" si="13"/>
        <v>2</v>
      </c>
    </row>
    <row r="68" spans="2:54" s="102" customFormat="1" x14ac:dyDescent="0.2">
      <c r="B68" s="151" t="s">
        <v>254</v>
      </c>
      <c r="C68" s="152" t="s">
        <v>29</v>
      </c>
      <c r="D68" s="153" t="s">
        <v>255</v>
      </c>
      <c r="E68" s="154" t="s">
        <v>30</v>
      </c>
      <c r="F68" s="99">
        <v>3.73</v>
      </c>
      <c r="G68" s="99">
        <v>3.4</v>
      </c>
      <c r="H68" s="99">
        <v>2.33</v>
      </c>
      <c r="I68" s="99">
        <v>0.28999999999999998</v>
      </c>
      <c r="J68" s="99">
        <v>337233125.43000001</v>
      </c>
      <c r="K68" s="99">
        <v>164325009.30000001</v>
      </c>
      <c r="L68" s="99">
        <v>2.33</v>
      </c>
      <c r="M68" s="99">
        <v>93.01</v>
      </c>
      <c r="N68" s="99">
        <v>54.15</v>
      </c>
      <c r="O68" s="99">
        <v>108.7</v>
      </c>
      <c r="P68" s="99">
        <v>129.19</v>
      </c>
      <c r="Q68" s="99">
        <v>58</v>
      </c>
      <c r="R68" s="99">
        <v>19.91</v>
      </c>
      <c r="S68" s="99">
        <v>11.63</v>
      </c>
      <c r="T68" s="99">
        <v>10.61</v>
      </c>
      <c r="U68" s="99">
        <v>2.17</v>
      </c>
      <c r="V68" s="99">
        <v>20.07</v>
      </c>
      <c r="W68" s="99">
        <v>12.81</v>
      </c>
      <c r="X68" s="99">
        <v>101</v>
      </c>
      <c r="Y68" s="99">
        <v>-87.12</v>
      </c>
      <c r="Z68" s="99">
        <v>-9.33</v>
      </c>
      <c r="AA68" s="99">
        <v>-47.25</v>
      </c>
      <c r="AB68" s="99">
        <v>19.78</v>
      </c>
      <c r="AC68" s="99">
        <v>12.62</v>
      </c>
      <c r="AD68" s="99">
        <v>1.1499999999999999</v>
      </c>
      <c r="AE68" s="99">
        <v>14.38</v>
      </c>
      <c r="AF68" s="100">
        <v>12.62</v>
      </c>
      <c r="AG68" s="100">
        <v>108754778.61</v>
      </c>
      <c r="AH68" s="100">
        <v>112175741.73</v>
      </c>
      <c r="AI68" s="101"/>
      <c r="AK68" s="103">
        <f t="shared" si="1"/>
        <v>14.38</v>
      </c>
      <c r="AL68" s="104">
        <v>7.94</v>
      </c>
      <c r="AM68" s="105">
        <f t="shared" si="14"/>
        <v>1</v>
      </c>
      <c r="AN68" s="103">
        <f t="shared" si="2"/>
        <v>12.62</v>
      </c>
      <c r="AO68" s="104">
        <v>4.32</v>
      </c>
      <c r="AP68" s="105">
        <f t="shared" si="3"/>
        <v>1</v>
      </c>
      <c r="AQ68" s="106">
        <f t="shared" si="4"/>
        <v>2.33</v>
      </c>
      <c r="AR68" s="107">
        <f t="shared" si="5"/>
        <v>93.01</v>
      </c>
      <c r="AS68" s="105">
        <f>IF(OR(AND((AQ68&lt;0.8),(AR68&gt;180)),AND((AQ68&gt;=0.8),(AR68&gt;90))),0,1)</f>
        <v>0</v>
      </c>
      <c r="AT68" s="108">
        <f t="shared" si="6"/>
        <v>54.15</v>
      </c>
      <c r="AU68" s="109">
        <f t="shared" si="7"/>
        <v>1</v>
      </c>
      <c r="AV68" s="107">
        <f t="shared" si="8"/>
        <v>108.7</v>
      </c>
      <c r="AW68" s="109">
        <f t="shared" si="9"/>
        <v>0</v>
      </c>
      <c r="AX68" s="107">
        <f>สูตรข้อมูล!P68</f>
        <v>129.19</v>
      </c>
      <c r="AY68" s="109">
        <f t="shared" si="10"/>
        <v>0</v>
      </c>
      <c r="AZ68" s="107">
        <f t="shared" si="11"/>
        <v>58</v>
      </c>
      <c r="BA68" s="109">
        <f t="shared" si="12"/>
        <v>1</v>
      </c>
      <c r="BB68" s="102">
        <f t="shared" si="13"/>
        <v>4</v>
      </c>
    </row>
    <row r="69" spans="2:54" s="102" customFormat="1" x14ac:dyDescent="0.2">
      <c r="B69" s="151"/>
      <c r="C69" s="152" t="s">
        <v>31</v>
      </c>
      <c r="D69" s="153" t="s">
        <v>256</v>
      </c>
      <c r="E69" s="155" t="s">
        <v>32</v>
      </c>
      <c r="F69" s="100">
        <v>2.11</v>
      </c>
      <c r="G69" s="99">
        <v>1.93</v>
      </c>
      <c r="H69" s="99">
        <v>1.44</v>
      </c>
      <c r="I69" s="99">
        <v>0.23</v>
      </c>
      <c r="J69" s="99">
        <v>19436250.530000001</v>
      </c>
      <c r="K69" s="99">
        <v>7773484.1699999999</v>
      </c>
      <c r="L69" s="99">
        <v>1.44</v>
      </c>
      <c r="M69" s="99">
        <v>230.92</v>
      </c>
      <c r="N69" s="99">
        <v>53.42</v>
      </c>
      <c r="O69" s="99">
        <v>76.290000000000006</v>
      </c>
      <c r="P69" s="99">
        <v>1026.8</v>
      </c>
      <c r="Q69" s="99">
        <v>73.239999999999995</v>
      </c>
      <c r="R69" s="99">
        <v>27.27</v>
      </c>
      <c r="S69" s="99">
        <v>21.37</v>
      </c>
      <c r="T69" s="99">
        <v>11.73</v>
      </c>
      <c r="U69" s="99">
        <v>5.69</v>
      </c>
      <c r="V69" s="99">
        <v>17.13</v>
      </c>
      <c r="W69" s="99">
        <v>11.64</v>
      </c>
      <c r="X69" s="99">
        <v>97.42</v>
      </c>
      <c r="Y69" s="99">
        <v>-80.72</v>
      </c>
      <c r="Z69" s="99">
        <v>-16.100000000000001</v>
      </c>
      <c r="AA69" s="99">
        <v>-61.52</v>
      </c>
      <c r="AB69" s="99">
        <v>21.78</v>
      </c>
      <c r="AC69" s="99">
        <v>14.81</v>
      </c>
      <c r="AD69" s="99">
        <v>1.1299999999999999</v>
      </c>
      <c r="AE69" s="99">
        <v>15.63</v>
      </c>
      <c r="AF69" s="100">
        <v>14.81</v>
      </c>
      <c r="AG69" s="100">
        <v>11116384</v>
      </c>
      <c r="AH69" s="100">
        <v>9129533.9000000004</v>
      </c>
      <c r="AI69" s="101"/>
      <c r="AK69" s="103">
        <f t="shared" ref="AK69:AK76" si="15">AE69</f>
        <v>15.63</v>
      </c>
      <c r="AL69" s="104">
        <v>11.96</v>
      </c>
      <c r="AM69" s="105">
        <f t="shared" si="14"/>
        <v>1</v>
      </c>
      <c r="AN69" s="103">
        <f t="shared" ref="AN69:AN76" si="16">AF69</f>
        <v>14.81</v>
      </c>
      <c r="AO69" s="104">
        <v>10.48</v>
      </c>
      <c r="AP69" s="105">
        <f t="shared" ref="AP69:AP76" si="17">IF(AN69&gt;=AO69,1,0)</f>
        <v>1</v>
      </c>
      <c r="AQ69" s="106">
        <f t="shared" ref="AQ69:AQ76" si="18">H69</f>
        <v>1.44</v>
      </c>
      <c r="AR69" s="107">
        <f t="shared" ref="AR69:AR76" si="19">M69</f>
        <v>230.92</v>
      </c>
      <c r="AS69" s="105">
        <f t="shared" ref="AS69:AS76" si="20">IF(OR(AND((AQ69&lt;0.8),(AR69&gt;180)),AND((AQ69&gt;=0.8),(AR69&gt;90))),0,1)</f>
        <v>0</v>
      </c>
      <c r="AT69" s="108">
        <f t="shared" ref="AT69:AT76" si="21">N69</f>
        <v>53.42</v>
      </c>
      <c r="AU69" s="109">
        <f t="shared" ref="AU69:AU76" si="22">IF(AT69&lt;=60,1,0)</f>
        <v>1</v>
      </c>
      <c r="AV69" s="107">
        <f t="shared" ref="AV69:AV76" si="23">O69</f>
        <v>76.290000000000006</v>
      </c>
      <c r="AW69" s="109">
        <f t="shared" ref="AW69:AW75" si="24">IF(AV69&lt;=60,1,0)</f>
        <v>0</v>
      </c>
      <c r="AX69" s="107">
        <f>สูตรข้อมูล!P69</f>
        <v>1026.8</v>
      </c>
      <c r="AY69" s="109">
        <f t="shared" ref="AY69:AY76" si="25">IF(AX69&lt;=90,1,0)</f>
        <v>0</v>
      </c>
      <c r="AZ69" s="107">
        <f t="shared" ref="AZ69:AZ76" si="26">Q69</f>
        <v>73.239999999999995</v>
      </c>
      <c r="BA69" s="109">
        <f t="shared" ref="BA69:BA76" si="27">IF(AZ69&lt;=60,1,0)</f>
        <v>0</v>
      </c>
      <c r="BB69" s="102">
        <f t="shared" ref="BB69:BB76" si="28">AM69+AP69+AS69+AU69+AW69+AY69+BA69</f>
        <v>3</v>
      </c>
    </row>
    <row r="70" spans="2:54" s="102" customFormat="1" x14ac:dyDescent="0.2">
      <c r="B70" s="151"/>
      <c r="C70" s="152" t="s">
        <v>33</v>
      </c>
      <c r="D70" s="153" t="s">
        <v>257</v>
      </c>
      <c r="E70" s="156" t="s">
        <v>34</v>
      </c>
      <c r="F70" s="100">
        <v>4.33</v>
      </c>
      <c r="G70" s="99">
        <v>4.0199999999999996</v>
      </c>
      <c r="H70" s="99">
        <v>3.34</v>
      </c>
      <c r="I70" s="99">
        <v>0.16</v>
      </c>
      <c r="J70" s="99">
        <v>59758675.030000001</v>
      </c>
      <c r="K70" s="99">
        <v>42008374.509999998</v>
      </c>
      <c r="L70" s="99">
        <v>3.34</v>
      </c>
      <c r="M70" s="99">
        <v>56.06</v>
      </c>
      <c r="N70" s="99">
        <v>112.18</v>
      </c>
      <c r="O70" s="99">
        <v>107.84</v>
      </c>
      <c r="P70" s="99">
        <v>943.52</v>
      </c>
      <c r="Q70" s="99">
        <v>137.32</v>
      </c>
      <c r="R70" s="99">
        <v>30.39</v>
      </c>
      <c r="S70" s="99">
        <v>22.26</v>
      </c>
      <c r="T70" s="99">
        <v>17.55</v>
      </c>
      <c r="U70" s="99">
        <v>9.18</v>
      </c>
      <c r="V70" s="99">
        <v>21.52</v>
      </c>
      <c r="W70" s="99">
        <v>13.7</v>
      </c>
      <c r="X70" s="99">
        <v>92.27</v>
      </c>
      <c r="Y70" s="99">
        <v>-84.26</v>
      </c>
      <c r="Z70" s="99">
        <v>-14.17</v>
      </c>
      <c r="AA70" s="99">
        <v>-56.58</v>
      </c>
      <c r="AB70" s="99">
        <v>16.440000000000001</v>
      </c>
      <c r="AC70" s="99">
        <v>10.46</v>
      </c>
      <c r="AD70" s="99">
        <v>1.1599999999999999</v>
      </c>
      <c r="AE70" s="99">
        <v>23.01</v>
      </c>
      <c r="AF70" s="100">
        <v>10.46</v>
      </c>
      <c r="AG70" s="100">
        <v>20272861.629999999</v>
      </c>
      <c r="AH70" s="100">
        <v>12899953.029999999</v>
      </c>
      <c r="AI70" s="101"/>
      <c r="AK70" s="103">
        <f t="shared" si="15"/>
        <v>23.01</v>
      </c>
      <c r="AL70" s="104">
        <v>12.96</v>
      </c>
      <c r="AM70" s="105">
        <f t="shared" ref="AM70:AM77" si="29">IF(AK70&gt;=AL70,1,0)</f>
        <v>1</v>
      </c>
      <c r="AN70" s="103">
        <f t="shared" si="16"/>
        <v>10.46</v>
      </c>
      <c r="AO70" s="104">
        <v>10.95</v>
      </c>
      <c r="AP70" s="105">
        <f t="shared" si="17"/>
        <v>0</v>
      </c>
      <c r="AQ70" s="106">
        <f t="shared" si="18"/>
        <v>3.34</v>
      </c>
      <c r="AR70" s="107">
        <f t="shared" si="19"/>
        <v>56.06</v>
      </c>
      <c r="AS70" s="105">
        <f t="shared" si="20"/>
        <v>1</v>
      </c>
      <c r="AT70" s="108">
        <f t="shared" si="21"/>
        <v>112.18</v>
      </c>
      <c r="AU70" s="109">
        <f t="shared" si="22"/>
        <v>0</v>
      </c>
      <c r="AV70" s="107">
        <f t="shared" si="23"/>
        <v>107.84</v>
      </c>
      <c r="AW70" s="109">
        <f t="shared" si="24"/>
        <v>0</v>
      </c>
      <c r="AX70" s="107">
        <f>สูตรข้อมูล!P70</f>
        <v>943.52</v>
      </c>
      <c r="AY70" s="109">
        <f t="shared" si="25"/>
        <v>0</v>
      </c>
      <c r="AZ70" s="107">
        <f t="shared" si="26"/>
        <v>137.32</v>
      </c>
      <c r="BA70" s="109">
        <f t="shared" si="27"/>
        <v>0</v>
      </c>
      <c r="BB70" s="102">
        <f t="shared" si="28"/>
        <v>2</v>
      </c>
    </row>
    <row r="71" spans="2:54" s="102" customFormat="1" x14ac:dyDescent="0.2">
      <c r="B71" s="151"/>
      <c r="C71" s="152" t="s">
        <v>35</v>
      </c>
      <c r="D71" s="153" t="s">
        <v>258</v>
      </c>
      <c r="E71" s="156" t="s">
        <v>34</v>
      </c>
      <c r="F71" s="100">
        <v>1.48</v>
      </c>
      <c r="G71" s="99">
        <v>1.18</v>
      </c>
      <c r="H71" s="99">
        <v>0.76</v>
      </c>
      <c r="I71" s="99">
        <v>0.28000000000000003</v>
      </c>
      <c r="J71" s="99">
        <v>10780053.23</v>
      </c>
      <c r="K71" s="99">
        <v>-5329188.3600000003</v>
      </c>
      <c r="L71" s="99">
        <v>0.76</v>
      </c>
      <c r="M71" s="99">
        <v>234.04</v>
      </c>
      <c r="N71" s="99">
        <v>259.33999999999997</v>
      </c>
      <c r="O71" s="99">
        <v>256.39999999999998</v>
      </c>
      <c r="P71" s="99">
        <v>574.13</v>
      </c>
      <c r="Q71" s="99">
        <v>106.88</v>
      </c>
      <c r="R71" s="99">
        <v>14.86</v>
      </c>
      <c r="S71" s="99">
        <v>6.72</v>
      </c>
      <c r="T71" s="99">
        <v>1.91</v>
      </c>
      <c r="U71" s="99">
        <v>-6.4</v>
      </c>
      <c r="V71" s="99">
        <v>9.66</v>
      </c>
      <c r="W71" s="99">
        <v>2.06</v>
      </c>
      <c r="X71" s="99">
        <v>107.08</v>
      </c>
      <c r="Y71" s="99">
        <v>-86.85</v>
      </c>
      <c r="Z71" s="99">
        <v>-12.24</v>
      </c>
      <c r="AA71" s="99">
        <v>-58.11</v>
      </c>
      <c r="AB71" s="99">
        <v>9.3000000000000007</v>
      </c>
      <c r="AC71" s="99">
        <v>1.98</v>
      </c>
      <c r="AD71" s="99">
        <v>1.02</v>
      </c>
      <c r="AE71" s="99">
        <v>7.05</v>
      </c>
      <c r="AF71" s="100">
        <v>1.98</v>
      </c>
      <c r="AG71" s="100">
        <v>8695333.5500000007</v>
      </c>
      <c r="AH71" s="100">
        <v>2778444.46</v>
      </c>
      <c r="AI71" s="101"/>
      <c r="AK71" s="103">
        <f t="shared" si="15"/>
        <v>7.05</v>
      </c>
      <c r="AL71" s="104">
        <v>12.96</v>
      </c>
      <c r="AM71" s="105">
        <f t="shared" si="29"/>
        <v>0</v>
      </c>
      <c r="AN71" s="103">
        <f t="shared" si="16"/>
        <v>1.98</v>
      </c>
      <c r="AO71" s="104">
        <v>10.95</v>
      </c>
      <c r="AP71" s="105">
        <f t="shared" si="17"/>
        <v>0</v>
      </c>
      <c r="AQ71" s="106">
        <f t="shared" si="18"/>
        <v>0.76</v>
      </c>
      <c r="AR71" s="107">
        <f t="shared" si="19"/>
        <v>234.04</v>
      </c>
      <c r="AS71" s="105">
        <f t="shared" si="20"/>
        <v>0</v>
      </c>
      <c r="AT71" s="108">
        <f t="shared" si="21"/>
        <v>259.33999999999997</v>
      </c>
      <c r="AU71" s="109">
        <f t="shared" si="22"/>
        <v>0</v>
      </c>
      <c r="AV71" s="107">
        <f t="shared" si="23"/>
        <v>256.39999999999998</v>
      </c>
      <c r="AW71" s="109">
        <f t="shared" si="24"/>
        <v>0</v>
      </c>
      <c r="AX71" s="107">
        <f>สูตรข้อมูล!P71</f>
        <v>574.13</v>
      </c>
      <c r="AY71" s="109">
        <f t="shared" si="25"/>
        <v>0</v>
      </c>
      <c r="AZ71" s="107">
        <f t="shared" si="26"/>
        <v>106.88</v>
      </c>
      <c r="BA71" s="109">
        <f t="shared" si="27"/>
        <v>0</v>
      </c>
      <c r="BB71" s="102">
        <f t="shared" si="28"/>
        <v>0</v>
      </c>
    </row>
    <row r="72" spans="2:54" s="102" customFormat="1" x14ac:dyDescent="0.2">
      <c r="B72" s="151"/>
      <c r="C72" s="152" t="s">
        <v>36</v>
      </c>
      <c r="D72" s="153" t="s">
        <v>259</v>
      </c>
      <c r="E72" s="156" t="s">
        <v>34</v>
      </c>
      <c r="F72" s="100">
        <v>2.41</v>
      </c>
      <c r="G72" s="99">
        <v>2.2200000000000002</v>
      </c>
      <c r="H72" s="99">
        <v>1.73</v>
      </c>
      <c r="I72" s="99">
        <v>0.21</v>
      </c>
      <c r="J72" s="99">
        <v>36400853.469999999</v>
      </c>
      <c r="K72" s="99">
        <v>18815328.98</v>
      </c>
      <c r="L72" s="99">
        <v>1.73</v>
      </c>
      <c r="M72" s="99">
        <v>183.88</v>
      </c>
      <c r="N72" s="99">
        <v>46.56</v>
      </c>
      <c r="O72" s="99">
        <v>80.06</v>
      </c>
      <c r="P72" s="99">
        <v>205.37</v>
      </c>
      <c r="Q72" s="99">
        <v>67.92</v>
      </c>
      <c r="R72" s="99">
        <v>19.77</v>
      </c>
      <c r="S72" s="99">
        <v>15.28</v>
      </c>
      <c r="T72" s="99">
        <v>8.33</v>
      </c>
      <c r="U72" s="99">
        <v>3.79</v>
      </c>
      <c r="V72" s="99">
        <v>14.96</v>
      </c>
      <c r="W72" s="99">
        <v>10.8</v>
      </c>
      <c r="X72" s="99">
        <v>97.35</v>
      </c>
      <c r="Y72" s="99">
        <v>-87.03</v>
      </c>
      <c r="Z72" s="99">
        <v>-11.8</v>
      </c>
      <c r="AA72" s="99">
        <v>-55.86</v>
      </c>
      <c r="AB72" s="99">
        <v>24.81</v>
      </c>
      <c r="AC72" s="99">
        <v>17.91</v>
      </c>
      <c r="AD72" s="99">
        <v>1.1200000000000001</v>
      </c>
      <c r="AE72" s="99">
        <v>13</v>
      </c>
      <c r="AF72" s="100">
        <v>17.91</v>
      </c>
      <c r="AG72" s="100">
        <v>18845539.170000002</v>
      </c>
      <c r="AH72" s="100">
        <v>17090726.420000002</v>
      </c>
      <c r="AI72" s="101"/>
      <c r="AK72" s="103">
        <f t="shared" si="15"/>
        <v>13</v>
      </c>
      <c r="AL72" s="104">
        <v>12.96</v>
      </c>
      <c r="AM72" s="105">
        <f t="shared" si="29"/>
        <v>1</v>
      </c>
      <c r="AN72" s="103">
        <f t="shared" si="16"/>
        <v>17.91</v>
      </c>
      <c r="AO72" s="104">
        <v>10.95</v>
      </c>
      <c r="AP72" s="105">
        <f t="shared" si="17"/>
        <v>1</v>
      </c>
      <c r="AQ72" s="106">
        <f t="shared" si="18"/>
        <v>1.73</v>
      </c>
      <c r="AR72" s="107">
        <f t="shared" si="19"/>
        <v>183.88</v>
      </c>
      <c r="AS72" s="105">
        <f t="shared" si="20"/>
        <v>0</v>
      </c>
      <c r="AT72" s="108">
        <f t="shared" si="21"/>
        <v>46.56</v>
      </c>
      <c r="AU72" s="109">
        <f t="shared" si="22"/>
        <v>1</v>
      </c>
      <c r="AV72" s="107">
        <f t="shared" si="23"/>
        <v>80.06</v>
      </c>
      <c r="AW72" s="109">
        <f t="shared" si="24"/>
        <v>0</v>
      </c>
      <c r="AX72" s="107">
        <f>สูตรข้อมูล!P72</f>
        <v>205.37</v>
      </c>
      <c r="AY72" s="109">
        <f t="shared" si="25"/>
        <v>0</v>
      </c>
      <c r="AZ72" s="107">
        <f t="shared" si="26"/>
        <v>67.92</v>
      </c>
      <c r="BA72" s="109">
        <f t="shared" si="27"/>
        <v>0</v>
      </c>
      <c r="BB72" s="102">
        <f t="shared" si="28"/>
        <v>3</v>
      </c>
    </row>
    <row r="73" spans="2:54" s="102" customFormat="1" x14ac:dyDescent="0.2">
      <c r="B73" s="151"/>
      <c r="C73" s="152" t="s">
        <v>37</v>
      </c>
      <c r="D73" s="153" t="s">
        <v>260</v>
      </c>
      <c r="E73" s="155" t="s">
        <v>38</v>
      </c>
      <c r="F73" s="100">
        <v>2.06</v>
      </c>
      <c r="G73" s="99">
        <v>1.81</v>
      </c>
      <c r="H73" s="99">
        <v>1.18</v>
      </c>
      <c r="I73" s="99">
        <v>0.31</v>
      </c>
      <c r="J73" s="99">
        <v>78282744.709999993</v>
      </c>
      <c r="K73" s="99">
        <v>13209071.24</v>
      </c>
      <c r="L73" s="99">
        <v>1.18</v>
      </c>
      <c r="M73" s="99">
        <v>136.91</v>
      </c>
      <c r="N73" s="99">
        <v>89.32</v>
      </c>
      <c r="O73" s="99">
        <v>91.43</v>
      </c>
      <c r="P73" s="99">
        <v>170.92</v>
      </c>
      <c r="Q73" s="99">
        <v>65.180000000000007</v>
      </c>
      <c r="R73" s="99">
        <v>10.97</v>
      </c>
      <c r="S73" s="99">
        <v>5.95</v>
      </c>
      <c r="T73" s="99">
        <v>2.4300000000000002</v>
      </c>
      <c r="U73" s="99">
        <v>-2.9</v>
      </c>
      <c r="V73" s="99">
        <v>12.3</v>
      </c>
      <c r="W73" s="99">
        <v>7.54</v>
      </c>
      <c r="X73" s="99">
        <v>103.54</v>
      </c>
      <c r="Y73" s="99">
        <v>-90.83</v>
      </c>
      <c r="Z73" s="99">
        <v>-8.5500000000000007</v>
      </c>
      <c r="AA73" s="99">
        <v>-51.6</v>
      </c>
      <c r="AB73" s="99">
        <v>9.92</v>
      </c>
      <c r="AC73" s="99">
        <v>6.08</v>
      </c>
      <c r="AD73" s="99">
        <v>1.08</v>
      </c>
      <c r="AE73" s="99">
        <v>10.76</v>
      </c>
      <c r="AF73" s="100">
        <v>6.08</v>
      </c>
      <c r="AG73" s="100">
        <v>29623730.93</v>
      </c>
      <c r="AH73" s="100">
        <v>23243688.170000002</v>
      </c>
      <c r="AI73" s="101"/>
      <c r="AK73" s="103">
        <f t="shared" si="15"/>
        <v>10.76</v>
      </c>
      <c r="AL73" s="104">
        <v>11.61</v>
      </c>
      <c r="AM73" s="105">
        <f t="shared" si="29"/>
        <v>0</v>
      </c>
      <c r="AN73" s="103">
        <f t="shared" si="16"/>
        <v>6.08</v>
      </c>
      <c r="AO73" s="104">
        <v>4.7300000000000004</v>
      </c>
      <c r="AP73" s="105">
        <f t="shared" si="17"/>
        <v>1</v>
      </c>
      <c r="AQ73" s="106">
        <f t="shared" si="18"/>
        <v>1.18</v>
      </c>
      <c r="AR73" s="107">
        <f t="shared" si="19"/>
        <v>136.91</v>
      </c>
      <c r="AS73" s="105">
        <f t="shared" si="20"/>
        <v>0</v>
      </c>
      <c r="AT73" s="108">
        <f t="shared" si="21"/>
        <v>89.32</v>
      </c>
      <c r="AU73" s="109">
        <f t="shared" si="22"/>
        <v>0</v>
      </c>
      <c r="AV73" s="107">
        <f t="shared" si="23"/>
        <v>91.43</v>
      </c>
      <c r="AW73" s="109">
        <f t="shared" si="24"/>
        <v>0</v>
      </c>
      <c r="AX73" s="107">
        <f>สูตรข้อมูล!P73</f>
        <v>170.92</v>
      </c>
      <c r="AY73" s="109">
        <f t="shared" si="25"/>
        <v>0</v>
      </c>
      <c r="AZ73" s="107">
        <f t="shared" si="26"/>
        <v>65.180000000000007</v>
      </c>
      <c r="BA73" s="109">
        <f t="shared" si="27"/>
        <v>0</v>
      </c>
      <c r="BB73" s="102">
        <f t="shared" si="28"/>
        <v>1</v>
      </c>
    </row>
    <row r="74" spans="2:54" s="102" customFormat="1" x14ac:dyDescent="0.2">
      <c r="B74" s="151"/>
      <c r="C74" s="152" t="s">
        <v>39</v>
      </c>
      <c r="D74" s="153" t="s">
        <v>261</v>
      </c>
      <c r="E74" s="156" t="s">
        <v>34</v>
      </c>
      <c r="F74" s="99">
        <v>2.75</v>
      </c>
      <c r="G74" s="99">
        <v>2.44</v>
      </c>
      <c r="H74" s="99">
        <v>2.0299999999999998</v>
      </c>
      <c r="I74" s="99">
        <v>0.15</v>
      </c>
      <c r="J74" s="99">
        <v>32609658.07</v>
      </c>
      <c r="K74" s="99">
        <v>19223487.739999998</v>
      </c>
      <c r="L74" s="99">
        <v>2.0299999999999998</v>
      </c>
      <c r="M74" s="99">
        <v>100.34</v>
      </c>
      <c r="N74" s="99">
        <v>89.58</v>
      </c>
      <c r="O74" s="99">
        <v>90.46</v>
      </c>
      <c r="P74" s="99">
        <v>370.85</v>
      </c>
      <c r="Q74" s="99">
        <v>86.2</v>
      </c>
      <c r="R74" s="99">
        <v>17.39</v>
      </c>
      <c r="S74" s="99">
        <v>10.66</v>
      </c>
      <c r="T74" s="99">
        <v>1.89</v>
      </c>
      <c r="U74" s="99">
        <v>-5.03</v>
      </c>
      <c r="V74" s="99">
        <v>9.2100000000000009</v>
      </c>
      <c r="W74" s="99">
        <v>2.83</v>
      </c>
      <c r="X74" s="99">
        <v>105.41</v>
      </c>
      <c r="Y74" s="99">
        <v>-84.75</v>
      </c>
      <c r="Z74" s="99">
        <v>-14.89</v>
      </c>
      <c r="AA74" s="99">
        <v>-56.38</v>
      </c>
      <c r="AB74" s="99">
        <v>9.44</v>
      </c>
      <c r="AC74" s="99">
        <v>2.9</v>
      </c>
      <c r="AD74" s="99">
        <v>1.03</v>
      </c>
      <c r="AE74" s="99">
        <v>7.51</v>
      </c>
      <c r="AF74" s="100">
        <v>2.9</v>
      </c>
      <c r="AG74" s="100">
        <v>6236938.8200000003</v>
      </c>
      <c r="AH74" s="100">
        <v>2548129.17</v>
      </c>
      <c r="AI74" s="101"/>
      <c r="AK74" s="103">
        <f t="shared" si="15"/>
        <v>7.51</v>
      </c>
      <c r="AL74" s="104">
        <v>12.96</v>
      </c>
      <c r="AM74" s="105">
        <f t="shared" si="29"/>
        <v>0</v>
      </c>
      <c r="AN74" s="103">
        <f t="shared" si="16"/>
        <v>2.9</v>
      </c>
      <c r="AO74" s="104">
        <v>10.95</v>
      </c>
      <c r="AP74" s="105">
        <f t="shared" si="17"/>
        <v>0</v>
      </c>
      <c r="AQ74" s="106">
        <f t="shared" si="18"/>
        <v>2.0299999999999998</v>
      </c>
      <c r="AR74" s="107">
        <f t="shared" si="19"/>
        <v>100.34</v>
      </c>
      <c r="AS74" s="105">
        <f t="shared" si="20"/>
        <v>0</v>
      </c>
      <c r="AT74" s="108">
        <f t="shared" si="21"/>
        <v>89.58</v>
      </c>
      <c r="AU74" s="109">
        <f t="shared" si="22"/>
        <v>0</v>
      </c>
      <c r="AV74" s="107">
        <f t="shared" si="23"/>
        <v>90.46</v>
      </c>
      <c r="AW74" s="109">
        <f t="shared" si="24"/>
        <v>0</v>
      </c>
      <c r="AX74" s="107">
        <f>สูตรข้อมูล!P74</f>
        <v>370.85</v>
      </c>
      <c r="AY74" s="109">
        <f t="shared" si="25"/>
        <v>0</v>
      </c>
      <c r="AZ74" s="107">
        <f t="shared" si="26"/>
        <v>86.2</v>
      </c>
      <c r="BA74" s="109">
        <f t="shared" si="27"/>
        <v>0</v>
      </c>
      <c r="BB74" s="102">
        <f t="shared" si="28"/>
        <v>0</v>
      </c>
    </row>
    <row r="75" spans="2:54" s="102" customFormat="1" x14ac:dyDescent="0.2">
      <c r="B75" s="151"/>
      <c r="C75" s="152" t="s">
        <v>40</v>
      </c>
      <c r="D75" s="153" t="s">
        <v>262</v>
      </c>
      <c r="E75" s="155" t="s">
        <v>41</v>
      </c>
      <c r="F75" s="99">
        <v>3.96</v>
      </c>
      <c r="G75" s="99">
        <v>3.63</v>
      </c>
      <c r="H75" s="99">
        <v>3.16</v>
      </c>
      <c r="I75" s="99">
        <v>0.12</v>
      </c>
      <c r="J75" s="99">
        <v>27363171.719999999</v>
      </c>
      <c r="K75" s="99">
        <v>19976672.73</v>
      </c>
      <c r="L75" s="99">
        <v>3.16</v>
      </c>
      <c r="M75" s="99">
        <v>88.11</v>
      </c>
      <c r="N75" s="99">
        <v>29.64</v>
      </c>
      <c r="O75" s="99">
        <v>172.01</v>
      </c>
      <c r="P75" s="99">
        <v>429.14</v>
      </c>
      <c r="Q75" s="99">
        <v>115.58</v>
      </c>
      <c r="R75" s="99">
        <v>26.2</v>
      </c>
      <c r="S75" s="99">
        <v>17.8</v>
      </c>
      <c r="T75" s="99">
        <v>4.3499999999999996</v>
      </c>
      <c r="U75" s="99">
        <v>-4.29</v>
      </c>
      <c r="V75" s="99">
        <v>14.59</v>
      </c>
      <c r="W75" s="99">
        <v>6.97</v>
      </c>
      <c r="X75" s="99">
        <v>105.41</v>
      </c>
      <c r="Y75" s="99">
        <v>-77.98</v>
      </c>
      <c r="Z75" s="99">
        <v>-20.95</v>
      </c>
      <c r="AA75" s="99">
        <v>-49.96</v>
      </c>
      <c r="AB75" s="99">
        <v>10.63</v>
      </c>
      <c r="AC75" s="99">
        <v>5.08</v>
      </c>
      <c r="AD75" s="99">
        <v>1.07</v>
      </c>
      <c r="AE75" s="99">
        <v>10.050000000000001</v>
      </c>
      <c r="AF75" s="100">
        <v>5.08</v>
      </c>
      <c r="AG75" s="100">
        <v>4837482.62</v>
      </c>
      <c r="AH75" s="100">
        <v>3796922.94</v>
      </c>
      <c r="AI75" s="101"/>
      <c r="AK75" s="103">
        <f t="shared" si="15"/>
        <v>10.050000000000001</v>
      </c>
      <c r="AL75" s="104">
        <v>21.4</v>
      </c>
      <c r="AM75" s="105">
        <f t="shared" si="29"/>
        <v>0</v>
      </c>
      <c r="AN75" s="103">
        <f t="shared" si="16"/>
        <v>5.08</v>
      </c>
      <c r="AO75" s="104">
        <v>9.14</v>
      </c>
      <c r="AP75" s="105">
        <f t="shared" si="17"/>
        <v>0</v>
      </c>
      <c r="AQ75" s="106">
        <f t="shared" si="18"/>
        <v>3.16</v>
      </c>
      <c r="AR75" s="107">
        <f t="shared" si="19"/>
        <v>88.11</v>
      </c>
      <c r="AS75" s="105">
        <f t="shared" si="20"/>
        <v>1</v>
      </c>
      <c r="AT75" s="108">
        <f t="shared" si="21"/>
        <v>29.64</v>
      </c>
      <c r="AU75" s="109">
        <f t="shared" si="22"/>
        <v>1</v>
      </c>
      <c r="AV75" s="107">
        <f t="shared" si="23"/>
        <v>172.01</v>
      </c>
      <c r="AW75" s="109">
        <f t="shared" si="24"/>
        <v>0</v>
      </c>
      <c r="AX75" s="107">
        <f>สูตรข้อมูล!P75</f>
        <v>429.14</v>
      </c>
      <c r="AY75" s="109">
        <f t="shared" si="25"/>
        <v>0</v>
      </c>
      <c r="AZ75" s="107">
        <f t="shared" si="26"/>
        <v>115.58</v>
      </c>
      <c r="BA75" s="109">
        <f t="shared" si="27"/>
        <v>0</v>
      </c>
      <c r="BB75" s="102">
        <f t="shared" si="28"/>
        <v>2</v>
      </c>
    </row>
    <row r="76" spans="2:54" s="102" customFormat="1" x14ac:dyDescent="0.2">
      <c r="B76" s="151"/>
      <c r="C76" s="152" t="s">
        <v>42</v>
      </c>
      <c r="D76" s="153" t="s">
        <v>263</v>
      </c>
      <c r="E76" s="155" t="s">
        <v>43</v>
      </c>
      <c r="F76" s="99">
        <v>2.4900000000000002</v>
      </c>
      <c r="G76" s="99">
        <v>2.17</v>
      </c>
      <c r="H76" s="99">
        <v>1.91</v>
      </c>
      <c r="I76" s="99">
        <v>0.11</v>
      </c>
      <c r="J76" s="99">
        <v>20167924.09</v>
      </c>
      <c r="K76" s="99">
        <v>12343202.060000001</v>
      </c>
      <c r="L76" s="99">
        <v>1.91</v>
      </c>
      <c r="M76" s="99">
        <v>187.07</v>
      </c>
      <c r="N76" s="99">
        <v>32.619999999999997</v>
      </c>
      <c r="O76" s="99">
        <v>133.87</v>
      </c>
      <c r="P76" s="99">
        <v>334.46</v>
      </c>
      <c r="Q76" s="99">
        <v>142.08000000000001</v>
      </c>
      <c r="R76" s="99">
        <v>26.04</v>
      </c>
      <c r="S76" s="99">
        <v>15.56</v>
      </c>
      <c r="T76" s="99">
        <v>17.55</v>
      </c>
      <c r="U76" s="99">
        <v>6.88</v>
      </c>
      <c r="V76" s="99">
        <v>26.99</v>
      </c>
      <c r="W76" s="99">
        <v>17.829999999999998</v>
      </c>
      <c r="X76" s="99">
        <v>95.7</v>
      </c>
      <c r="Y76" s="99">
        <v>-88.23</v>
      </c>
      <c r="Z76" s="99">
        <v>-9.07</v>
      </c>
      <c r="AA76" s="99">
        <v>-51.38</v>
      </c>
      <c r="AB76" s="99">
        <v>22.39</v>
      </c>
      <c r="AC76" s="99">
        <v>14.79</v>
      </c>
      <c r="AD76" s="99">
        <v>1.22</v>
      </c>
      <c r="AE76" s="99">
        <v>28.42</v>
      </c>
      <c r="AF76" s="100">
        <v>14.79</v>
      </c>
      <c r="AG76" s="100">
        <v>13602668.26</v>
      </c>
      <c r="AH76" s="100">
        <v>9943181.6500000004</v>
      </c>
      <c r="AI76" s="101"/>
      <c r="AK76" s="103">
        <f t="shared" si="15"/>
        <v>28.42</v>
      </c>
      <c r="AL76" s="104">
        <v>21.83</v>
      </c>
      <c r="AM76" s="105">
        <f t="shared" si="29"/>
        <v>1</v>
      </c>
      <c r="AN76" s="103">
        <f t="shared" si="16"/>
        <v>14.79</v>
      </c>
      <c r="AO76" s="104">
        <v>10.56</v>
      </c>
      <c r="AP76" s="105">
        <f t="shared" si="17"/>
        <v>1</v>
      </c>
      <c r="AQ76" s="106">
        <f t="shared" si="18"/>
        <v>1.91</v>
      </c>
      <c r="AR76" s="107">
        <f t="shared" si="19"/>
        <v>187.07</v>
      </c>
      <c r="AS76" s="105">
        <f t="shared" si="20"/>
        <v>0</v>
      </c>
      <c r="AT76" s="108">
        <f t="shared" si="21"/>
        <v>32.619999999999997</v>
      </c>
      <c r="AU76" s="109">
        <f t="shared" si="22"/>
        <v>1</v>
      </c>
      <c r="AV76" s="107">
        <f t="shared" si="23"/>
        <v>133.87</v>
      </c>
      <c r="AW76" s="109">
        <f>IF(AV76&lt;=60,1,0)</f>
        <v>0</v>
      </c>
      <c r="AX76" s="107">
        <f>สูตรข้อมูล!P76</f>
        <v>334.46</v>
      </c>
      <c r="AY76" s="109">
        <f t="shared" si="25"/>
        <v>0</v>
      </c>
      <c r="AZ76" s="107">
        <f t="shared" si="26"/>
        <v>142.08000000000001</v>
      </c>
      <c r="BA76" s="109">
        <f t="shared" si="27"/>
        <v>0</v>
      </c>
      <c r="BB76" s="102">
        <f t="shared" si="28"/>
        <v>3</v>
      </c>
    </row>
  </sheetData>
  <autoFilter ref="A3:BB76" xr:uid="{00000000-0009-0000-0000-000005000000}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468A-9F84-4F1A-8417-B4CD74AC2980}">
  <sheetPr>
    <tabColor rgb="FF92D050"/>
  </sheetPr>
  <dimension ref="A1:AA17"/>
  <sheetViews>
    <sheetView tabSelected="1" zoomScale="60" zoomScaleNormal="60" workbookViewId="0">
      <selection activeCell="AJ25" sqref="AJ25:AJ26"/>
    </sheetView>
  </sheetViews>
  <sheetFormatPr defaultColWidth="9" defaultRowHeight="21" x14ac:dyDescent="0.35"/>
  <cols>
    <col min="1" max="1" width="5.25" style="2" customWidth="1"/>
    <col min="2" max="2" width="8.875" style="2" customWidth="1"/>
    <col min="3" max="3" width="24.75" style="2" customWidth="1"/>
    <col min="4" max="4" width="5" style="2" bestFit="1" customWidth="1"/>
    <col min="5" max="5" width="19.875" style="2" customWidth="1"/>
    <col min="6" max="6" width="8.125" style="2" customWidth="1"/>
    <col min="7" max="7" width="8.875" style="2" bestFit="1" customWidth="1"/>
    <col min="8" max="8" width="5.375" style="2" customWidth="1"/>
    <col min="9" max="9" width="14.75" style="2" bestFit="1" customWidth="1"/>
    <col min="10" max="10" width="13.75" style="2" bestFit="1" customWidth="1"/>
    <col min="11" max="15" width="5" style="2" bestFit="1" customWidth="1"/>
    <col min="16" max="16" width="14.5" style="36" customWidth="1"/>
    <col min="17" max="17" width="14.5" style="36" bestFit="1" customWidth="1"/>
    <col min="18" max="23" width="5" style="2" bestFit="1" customWidth="1"/>
    <col min="24" max="24" width="5" style="2" customWidth="1"/>
    <col min="25" max="26" width="5" style="2" bestFit="1" customWidth="1"/>
    <col min="27" max="27" width="7.875" style="2" customWidth="1"/>
    <col min="28" max="16384" width="9" style="2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x14ac:dyDescent="0.3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235.5" customHeight="1" x14ac:dyDescent="0.3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9" t="s">
        <v>17</v>
      </c>
      <c r="Q4" s="9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1" t="s">
        <v>26</v>
      </c>
      <c r="Z4" s="12" t="s">
        <v>27</v>
      </c>
      <c r="AA4" s="13" t="s">
        <v>28</v>
      </c>
    </row>
    <row r="5" spans="1:27" x14ac:dyDescent="0.35">
      <c r="A5" s="14">
        <v>1</v>
      </c>
      <c r="B5" s="15">
        <v>10699</v>
      </c>
      <c r="C5" s="16" t="s">
        <v>29</v>
      </c>
      <c r="D5" s="17">
        <v>404</v>
      </c>
      <c r="E5" s="18" t="s">
        <v>30</v>
      </c>
      <c r="F5" s="19">
        <v>3.73</v>
      </c>
      <c r="G5" s="19">
        <v>3.4</v>
      </c>
      <c r="H5" s="19">
        <v>2.33</v>
      </c>
      <c r="I5" s="20">
        <v>337233125.43000001</v>
      </c>
      <c r="J5" s="20">
        <v>112175741.73</v>
      </c>
      <c r="K5" s="21">
        <f>(IF(F5&lt;1.5,1,0))+(IF(G5&lt;1,1,0))+(IF(H5&lt;0.8,1,0))</f>
        <v>0</v>
      </c>
      <c r="L5" s="21">
        <f t="shared" ref="L5:L11" si="0">IF(J5&lt;0,1,0)+IF(I5&lt;0,1,0)</f>
        <v>0</v>
      </c>
      <c r="M5" s="21">
        <f>IF(AND(J5&lt;0,I5&lt;0),2,IF(AND(J5&gt;0,I5&gt;0),0,IF(AND(I5&lt;0,J5&gt;0),IF(ABS((I5/(J5/10)))&lt;3,0,IF(ABS((I5/(J5/10)))&gt;6,2,1)),IF(AND(I5&gt;0,J5&lt;0),IF(ABS((I5/(J5/10)))&lt;3,2,IF(ABS((I5/(J5/10)))&gt;6,0,1))))))</f>
        <v>0</v>
      </c>
      <c r="N5" s="22" t="str">
        <f>IF(AND(I5&gt;0,J5&gt;0),"",IF(AND(I5&lt;0,J5&lt;0),"",TRUNC(ABS(I5/(J5/10)),1)))</f>
        <v/>
      </c>
      <c r="O5" s="23">
        <f>+K5+L5+M5</f>
        <v>0</v>
      </c>
      <c r="P5" s="24">
        <v>108754778.61</v>
      </c>
      <c r="Q5" s="24">
        <v>164325009.30000001</v>
      </c>
      <c r="R5" s="25">
        <v>1</v>
      </c>
      <c r="S5" s="25">
        <v>1</v>
      </c>
      <c r="T5" s="25">
        <v>0</v>
      </c>
      <c r="U5" s="25">
        <v>1</v>
      </c>
      <c r="V5" s="25">
        <v>0</v>
      </c>
      <c r="W5" s="25">
        <v>0</v>
      </c>
      <c r="X5" s="25">
        <v>1</v>
      </c>
      <c r="Y5" s="26" t="str">
        <f t="shared" ref="Y5:Y13" si="1">IF(COUNTIF(R5:X5,"1")=7,"A",IF(COUNTIF(R5:X5,"1")=6,"A-",IF(COUNTIF(R5:X5,"1")=5,"B",IF(COUNTIF(R5:X5,"1")=4,"B-",IF(COUNTIF(R5:X5,"1")=3,"C",IF(COUNTIF(R5:X5,"1")=2,"C-",IF(COUNTIF(R5:X5,"1")=1,"D","F")))))))</f>
        <v>B-</v>
      </c>
      <c r="Z5" s="26" t="str">
        <f>O5&amp;Y5</f>
        <v>0B-</v>
      </c>
      <c r="AA5" s="14" t="str">
        <f t="shared" ref="AA5:AA13" si="2">IF(COUNTIF(U46:AA46,"1")=7,"ผ่าน",IF(COUNTIF(U46:AA46,"1")=6,"ผ่าน",IF(COUNTIF(U46:AA46,"1")=5,"ผ่าน",IF(COUNTIF(U46:AA46,"1")=4,"ไม่ผ่าน",IF(COUNTIF(U46:AA46,"1")=3,"ไม่ผ่าน",IF(COUNTIF(U46:AA46,"1")=2,"ไม่ผ่าน",IF(COUNTIF(U46:AA46,"1")=1,"ไม่ผ่าน",IF(COUNTIF(U46:AA46,"1")=0,"ไม่ผ่าน"))))))))</f>
        <v>ไม่ผ่าน</v>
      </c>
    </row>
    <row r="6" spans="1:27" x14ac:dyDescent="0.35">
      <c r="A6" s="14">
        <v>2</v>
      </c>
      <c r="B6" s="15">
        <v>10866</v>
      </c>
      <c r="C6" s="16" t="s">
        <v>31</v>
      </c>
      <c r="D6" s="17">
        <v>36</v>
      </c>
      <c r="E6" s="18" t="s">
        <v>32</v>
      </c>
      <c r="F6" s="19">
        <v>2.11</v>
      </c>
      <c r="G6" s="19">
        <v>1.93</v>
      </c>
      <c r="H6" s="19">
        <v>1.44</v>
      </c>
      <c r="I6" s="20">
        <v>19436250.530000001</v>
      </c>
      <c r="J6" s="20">
        <v>9129533.9000000004</v>
      </c>
      <c r="K6" s="21">
        <f t="shared" ref="K6:K11" si="3">(IF(F6&lt;1.5,1,0))+(IF(G6&lt;1,1,0))+(IF(H6&lt;0.8,1,0))</f>
        <v>0</v>
      </c>
      <c r="L6" s="21">
        <f t="shared" si="0"/>
        <v>0</v>
      </c>
      <c r="M6" s="21">
        <f t="shared" ref="M6:M13" si="4">IF(AND(J6&lt;0,I6&lt;0),2,IF(AND(J6&gt;0,I6&gt;0),0,IF(AND(I6&lt;0,J6&gt;0),IF(ABS((I6/(J6/10)))&lt;3,0,IF(ABS((I6/(J6/10)))&gt;6,2,1)),IF(AND(I6&gt;0,J6&lt;0),IF(ABS((I6/(J6/10)))&lt;3,2,IF(ABS((I6/(J6/10)))&gt;6,0,1))))))</f>
        <v>0</v>
      </c>
      <c r="N6" s="22" t="str">
        <f t="shared" ref="N6:N13" si="5">IF(AND(I6&gt;0,J6&gt;0),"",IF(AND(I6&lt;0,J6&lt;0),"",TRUNC(ABS(I6/(J6/10)),1)))</f>
        <v/>
      </c>
      <c r="O6" s="23">
        <f t="shared" ref="O6:O13" si="6">+K6+L6+M6</f>
        <v>0</v>
      </c>
      <c r="P6" s="24">
        <v>11116384</v>
      </c>
      <c r="Q6" s="24">
        <v>7773484.1699999999</v>
      </c>
      <c r="R6" s="25">
        <v>1</v>
      </c>
      <c r="S6" s="25">
        <v>1</v>
      </c>
      <c r="T6" s="25">
        <v>0</v>
      </c>
      <c r="U6" s="25">
        <v>1</v>
      </c>
      <c r="V6" s="25">
        <v>0</v>
      </c>
      <c r="W6" s="25">
        <v>0</v>
      </c>
      <c r="X6" s="25">
        <v>0</v>
      </c>
      <c r="Y6" s="26" t="str">
        <f t="shared" si="1"/>
        <v>C</v>
      </c>
      <c r="Z6" s="26" t="str">
        <f t="shared" ref="Z6:Z12" si="7">O6&amp;Y6</f>
        <v>0C</v>
      </c>
      <c r="AA6" s="14" t="str">
        <f t="shared" si="2"/>
        <v>ไม่ผ่าน</v>
      </c>
    </row>
    <row r="7" spans="1:27" x14ac:dyDescent="0.35">
      <c r="A7" s="14">
        <v>3</v>
      </c>
      <c r="B7" s="15">
        <v>10867</v>
      </c>
      <c r="C7" s="16" t="s">
        <v>33</v>
      </c>
      <c r="D7" s="17">
        <v>46</v>
      </c>
      <c r="E7" s="18" t="s">
        <v>34</v>
      </c>
      <c r="F7" s="19">
        <v>4.33</v>
      </c>
      <c r="G7" s="19">
        <v>4.0199999999999996</v>
      </c>
      <c r="H7" s="19">
        <v>3.34</v>
      </c>
      <c r="I7" s="20">
        <v>59758675.030000001</v>
      </c>
      <c r="J7" s="20">
        <v>12899953.029999999</v>
      </c>
      <c r="K7" s="21">
        <f t="shared" si="3"/>
        <v>0</v>
      </c>
      <c r="L7" s="21">
        <f t="shared" si="0"/>
        <v>0</v>
      </c>
      <c r="M7" s="21">
        <f t="shared" si="4"/>
        <v>0</v>
      </c>
      <c r="N7" s="22" t="str">
        <f t="shared" si="5"/>
        <v/>
      </c>
      <c r="O7" s="23">
        <f t="shared" si="6"/>
        <v>0</v>
      </c>
      <c r="P7" s="24">
        <v>20272861.629999999</v>
      </c>
      <c r="Q7" s="24">
        <v>42008374.509999998</v>
      </c>
      <c r="R7" s="25">
        <v>1</v>
      </c>
      <c r="S7" s="25">
        <v>0</v>
      </c>
      <c r="T7" s="25">
        <v>1</v>
      </c>
      <c r="U7" s="25">
        <v>0</v>
      </c>
      <c r="V7" s="25">
        <v>0</v>
      </c>
      <c r="W7" s="25">
        <v>0</v>
      </c>
      <c r="X7" s="25">
        <v>0</v>
      </c>
      <c r="Y7" s="26" t="str">
        <f t="shared" si="1"/>
        <v>C-</v>
      </c>
      <c r="Z7" s="26" t="str">
        <f t="shared" si="7"/>
        <v>0C-</v>
      </c>
      <c r="AA7" s="14" t="str">
        <f t="shared" si="2"/>
        <v>ไม่ผ่าน</v>
      </c>
    </row>
    <row r="8" spans="1:27" x14ac:dyDescent="0.35">
      <c r="A8" s="14">
        <v>4</v>
      </c>
      <c r="B8" s="15">
        <v>10868</v>
      </c>
      <c r="C8" s="16" t="s">
        <v>35</v>
      </c>
      <c r="D8" s="17">
        <v>84</v>
      </c>
      <c r="E8" s="18" t="s">
        <v>34</v>
      </c>
      <c r="F8" s="19">
        <v>1.48</v>
      </c>
      <c r="G8" s="19">
        <v>1.18</v>
      </c>
      <c r="H8" s="19">
        <v>0.76</v>
      </c>
      <c r="I8" s="20">
        <v>10780053.23</v>
      </c>
      <c r="J8" s="20">
        <v>2778444.46</v>
      </c>
      <c r="K8" s="21">
        <f t="shared" si="3"/>
        <v>2</v>
      </c>
      <c r="L8" s="21">
        <f t="shared" si="0"/>
        <v>0</v>
      </c>
      <c r="M8" s="21">
        <f t="shared" si="4"/>
        <v>0</v>
      </c>
      <c r="N8" s="22" t="str">
        <f t="shared" si="5"/>
        <v/>
      </c>
      <c r="O8" s="23">
        <f t="shared" si="6"/>
        <v>2</v>
      </c>
      <c r="P8" s="24">
        <v>8695333.5500000007</v>
      </c>
      <c r="Q8" s="24">
        <v>-5329188.3600000003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6" t="str">
        <f t="shared" si="1"/>
        <v>F</v>
      </c>
      <c r="Z8" s="27" t="str">
        <f t="shared" si="7"/>
        <v>2F</v>
      </c>
      <c r="AA8" s="14" t="str">
        <f t="shared" si="2"/>
        <v>ไม่ผ่าน</v>
      </c>
    </row>
    <row r="9" spans="1:27" x14ac:dyDescent="0.35">
      <c r="A9" s="14">
        <v>5</v>
      </c>
      <c r="B9" s="15">
        <v>10869</v>
      </c>
      <c r="C9" s="16" t="s">
        <v>36</v>
      </c>
      <c r="D9" s="17">
        <v>77</v>
      </c>
      <c r="E9" s="18" t="s">
        <v>34</v>
      </c>
      <c r="F9" s="28">
        <v>2.41</v>
      </c>
      <c r="G9" s="28">
        <v>2.2200000000000002</v>
      </c>
      <c r="H9" s="28">
        <v>1.73</v>
      </c>
      <c r="I9" s="29">
        <v>36400853.469999999</v>
      </c>
      <c r="J9" s="29">
        <v>17090726.420000002</v>
      </c>
      <c r="K9" s="30">
        <f t="shared" si="3"/>
        <v>0</v>
      </c>
      <c r="L9" s="30">
        <f t="shared" si="0"/>
        <v>0</v>
      </c>
      <c r="M9" s="21">
        <f t="shared" si="4"/>
        <v>0</v>
      </c>
      <c r="N9" s="22" t="str">
        <f t="shared" si="5"/>
        <v/>
      </c>
      <c r="O9" s="23">
        <f t="shared" si="6"/>
        <v>0</v>
      </c>
      <c r="P9" s="24">
        <v>18845539.170000002</v>
      </c>
      <c r="Q9" s="24">
        <v>18815328.98</v>
      </c>
      <c r="R9" s="25">
        <v>1</v>
      </c>
      <c r="S9" s="25">
        <v>1</v>
      </c>
      <c r="T9" s="25">
        <v>0</v>
      </c>
      <c r="U9" s="25">
        <v>1</v>
      </c>
      <c r="V9" s="25">
        <v>0</v>
      </c>
      <c r="W9" s="25">
        <v>0</v>
      </c>
      <c r="X9" s="25">
        <v>0</v>
      </c>
      <c r="Y9" s="26" t="str">
        <f t="shared" si="1"/>
        <v>C</v>
      </c>
      <c r="Z9" s="26" t="str">
        <f t="shared" si="7"/>
        <v>0C</v>
      </c>
      <c r="AA9" s="14" t="str">
        <f t="shared" si="2"/>
        <v>ไม่ผ่าน</v>
      </c>
    </row>
    <row r="10" spans="1:27" x14ac:dyDescent="0.35">
      <c r="A10" s="14">
        <v>6</v>
      </c>
      <c r="B10" s="15">
        <v>10870</v>
      </c>
      <c r="C10" s="16" t="s">
        <v>37</v>
      </c>
      <c r="D10" s="17">
        <v>156</v>
      </c>
      <c r="E10" s="18" t="s">
        <v>38</v>
      </c>
      <c r="F10" s="19">
        <v>2.06</v>
      </c>
      <c r="G10" s="19">
        <v>1.81</v>
      </c>
      <c r="H10" s="19">
        <v>1.18</v>
      </c>
      <c r="I10" s="20">
        <v>78282744.709999993</v>
      </c>
      <c r="J10" s="20">
        <v>23243688.170000002</v>
      </c>
      <c r="K10" s="21">
        <f t="shared" si="3"/>
        <v>0</v>
      </c>
      <c r="L10" s="21">
        <f t="shared" si="0"/>
        <v>0</v>
      </c>
      <c r="M10" s="21">
        <f t="shared" si="4"/>
        <v>0</v>
      </c>
      <c r="N10" s="22" t="str">
        <f t="shared" si="5"/>
        <v/>
      </c>
      <c r="O10" s="23">
        <f t="shared" si="6"/>
        <v>0</v>
      </c>
      <c r="P10" s="24">
        <v>29623730.93</v>
      </c>
      <c r="Q10" s="24">
        <v>13209071.24</v>
      </c>
      <c r="R10" s="25">
        <v>0</v>
      </c>
      <c r="S10" s="25">
        <v>1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6" t="str">
        <f t="shared" si="1"/>
        <v>D</v>
      </c>
      <c r="Z10" s="26" t="str">
        <f t="shared" si="7"/>
        <v>0D</v>
      </c>
      <c r="AA10" s="14" t="str">
        <f t="shared" si="2"/>
        <v>ไม่ผ่าน</v>
      </c>
    </row>
    <row r="11" spans="1:27" x14ac:dyDescent="0.35">
      <c r="A11" s="14">
        <v>7</v>
      </c>
      <c r="B11" s="15">
        <v>13817</v>
      </c>
      <c r="C11" s="16" t="s">
        <v>39</v>
      </c>
      <c r="D11" s="17">
        <v>51</v>
      </c>
      <c r="E11" s="18" t="s">
        <v>34</v>
      </c>
      <c r="F11" s="19">
        <v>2.75</v>
      </c>
      <c r="G11" s="19">
        <v>2.44</v>
      </c>
      <c r="H11" s="19">
        <v>2.0299999999999998</v>
      </c>
      <c r="I11" s="20">
        <v>32609658.07</v>
      </c>
      <c r="J11" s="20">
        <v>2548129.17</v>
      </c>
      <c r="K11" s="21">
        <f t="shared" si="3"/>
        <v>0</v>
      </c>
      <c r="L11" s="21">
        <f t="shared" si="0"/>
        <v>0</v>
      </c>
      <c r="M11" s="21">
        <f t="shared" si="4"/>
        <v>0</v>
      </c>
      <c r="N11" s="22" t="str">
        <f t="shared" si="5"/>
        <v/>
      </c>
      <c r="O11" s="23">
        <f t="shared" si="6"/>
        <v>0</v>
      </c>
      <c r="P11" s="24">
        <v>6236938.8200000003</v>
      </c>
      <c r="Q11" s="24">
        <v>19223487.739999998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6" t="str">
        <f t="shared" si="1"/>
        <v>F</v>
      </c>
      <c r="Z11" s="26" t="str">
        <f t="shared" si="7"/>
        <v>0F</v>
      </c>
      <c r="AA11" s="14" t="str">
        <f t="shared" si="2"/>
        <v>ไม่ผ่าน</v>
      </c>
    </row>
    <row r="12" spans="1:27" x14ac:dyDescent="0.35">
      <c r="A12" s="14">
        <v>8</v>
      </c>
      <c r="B12" s="15">
        <v>28849</v>
      </c>
      <c r="C12" s="16" t="s">
        <v>40</v>
      </c>
      <c r="D12" s="17">
        <v>23</v>
      </c>
      <c r="E12" s="18" t="s">
        <v>41</v>
      </c>
      <c r="F12" s="19">
        <v>3.96</v>
      </c>
      <c r="G12" s="19">
        <v>3.63</v>
      </c>
      <c r="H12" s="19">
        <v>3.16</v>
      </c>
      <c r="I12" s="20">
        <v>27363171.719999999</v>
      </c>
      <c r="J12" s="20">
        <v>3796922.94</v>
      </c>
      <c r="K12" s="21">
        <f>(IF(F12&lt;1.5,1,0))+(IF(G12&lt;1,1,0))+(IF(H12&lt;0.8,1,0))</f>
        <v>0</v>
      </c>
      <c r="L12" s="21">
        <f>IF(J12&lt;0,1,0)+IF(I12&lt;0,1,0)</f>
        <v>0</v>
      </c>
      <c r="M12" s="21">
        <f t="shared" si="4"/>
        <v>0</v>
      </c>
      <c r="N12" s="22" t="str">
        <f t="shared" si="5"/>
        <v/>
      </c>
      <c r="O12" s="23">
        <f t="shared" si="6"/>
        <v>0</v>
      </c>
      <c r="P12" s="24">
        <v>4837482.62</v>
      </c>
      <c r="Q12" s="24">
        <v>19976672.73</v>
      </c>
      <c r="R12" s="25">
        <v>0</v>
      </c>
      <c r="S12" s="25">
        <v>0</v>
      </c>
      <c r="T12" s="25">
        <v>1</v>
      </c>
      <c r="U12" s="25">
        <v>1</v>
      </c>
      <c r="V12" s="25">
        <v>0</v>
      </c>
      <c r="W12" s="25">
        <v>0</v>
      </c>
      <c r="X12" s="25">
        <v>0</v>
      </c>
      <c r="Y12" s="26" t="str">
        <f t="shared" si="1"/>
        <v>C-</v>
      </c>
      <c r="Z12" s="26" t="str">
        <f t="shared" si="7"/>
        <v>0C-</v>
      </c>
      <c r="AA12" s="14" t="str">
        <f t="shared" si="2"/>
        <v>ไม่ผ่าน</v>
      </c>
    </row>
    <row r="13" spans="1:27" x14ac:dyDescent="0.35">
      <c r="A13" s="14">
        <v>9</v>
      </c>
      <c r="B13" s="15">
        <v>28850</v>
      </c>
      <c r="C13" s="16" t="s">
        <v>42</v>
      </c>
      <c r="D13" s="17">
        <v>9</v>
      </c>
      <c r="E13" s="18" t="s">
        <v>43</v>
      </c>
      <c r="F13" s="19">
        <v>2.4900000000000002</v>
      </c>
      <c r="G13" s="19">
        <v>2.17</v>
      </c>
      <c r="H13" s="19">
        <v>1.91</v>
      </c>
      <c r="I13" s="20">
        <v>20167924.09</v>
      </c>
      <c r="J13" s="20">
        <v>9943181.6500000004</v>
      </c>
      <c r="K13" s="21">
        <f>(IF(F13&lt;1.5,1,0))+(IF(G13&lt;1,1,0))+(IF(H13&lt;0.8,1,0))</f>
        <v>0</v>
      </c>
      <c r="L13" s="21">
        <f>IF(J13&lt;0,1,0)+IF(I13&lt;0,1,0)</f>
        <v>0</v>
      </c>
      <c r="M13" s="21">
        <f t="shared" si="4"/>
        <v>0</v>
      </c>
      <c r="N13" s="22" t="str">
        <f t="shared" si="5"/>
        <v/>
      </c>
      <c r="O13" s="23">
        <f t="shared" si="6"/>
        <v>0</v>
      </c>
      <c r="P13" s="24">
        <v>13602668.26</v>
      </c>
      <c r="Q13" s="24">
        <v>12343202.060000001</v>
      </c>
      <c r="R13" s="25">
        <v>1</v>
      </c>
      <c r="S13" s="25">
        <v>1</v>
      </c>
      <c r="T13" s="25">
        <v>0</v>
      </c>
      <c r="U13" s="25">
        <v>1</v>
      </c>
      <c r="V13" s="25">
        <v>0</v>
      </c>
      <c r="W13" s="25">
        <v>0</v>
      </c>
      <c r="X13" s="25">
        <v>0</v>
      </c>
      <c r="Y13" s="26" t="str">
        <f t="shared" si="1"/>
        <v>C</v>
      </c>
      <c r="Z13" s="26" t="str">
        <f>O13&amp;Y13</f>
        <v>0C</v>
      </c>
      <c r="AA13" s="14" t="str">
        <f t="shared" si="2"/>
        <v>ไม่ผ่าน</v>
      </c>
    </row>
    <row r="14" spans="1:27" ht="16.5" customHeight="1" x14ac:dyDescent="0.35">
      <c r="A14" s="31"/>
      <c r="B14" s="32"/>
      <c r="C14" s="33"/>
      <c r="D14" s="34"/>
      <c r="E14" s="35"/>
      <c r="N14" s="32"/>
    </row>
    <row r="15" spans="1:27" x14ac:dyDescent="0.35">
      <c r="A15" s="1" t="s">
        <v>44</v>
      </c>
      <c r="B15" s="1"/>
      <c r="C15" s="2" t="s">
        <v>45</v>
      </c>
      <c r="N15" s="37"/>
      <c r="P15" s="2"/>
      <c r="Q15" s="2"/>
    </row>
    <row r="16" spans="1:27" x14ac:dyDescent="0.35">
      <c r="C16" s="38" t="s">
        <v>46</v>
      </c>
      <c r="N16" s="37"/>
      <c r="P16" s="2"/>
      <c r="Q16" s="2"/>
    </row>
    <row r="17" spans="3:16" x14ac:dyDescent="0.35">
      <c r="C17" s="38" t="s">
        <v>47</v>
      </c>
      <c r="N17" s="37"/>
      <c r="P17" s="2"/>
    </row>
  </sheetData>
  <mergeCells count="3">
    <mergeCell ref="A1:AA1"/>
    <mergeCell ref="A2:Z2"/>
    <mergeCell ref="A15:B15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21" bottom="0.36" header="0.23" footer="0.15748031496062992"/>
  <pageSetup paperSize="5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สูตรข้อมูล</vt:lpstr>
      <vt:lpstr>ก.ค.63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2020-08-25T03:30:42Z</dcterms:created>
  <dcterms:modified xsi:type="dcterms:W3CDTF">2020-08-25T03:31:47Z</dcterms:modified>
</cp:coreProperties>
</file>