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7425" tabRatio="784" activeTab="8"/>
  </bookViews>
  <sheets>
    <sheet name="10699" sheetId="1" r:id="rId1"/>
    <sheet name="10866" sheetId="2" r:id="rId2"/>
    <sheet name="10867" sheetId="3" r:id="rId3"/>
    <sheet name="10868" sheetId="4" r:id="rId4"/>
    <sheet name="10869" sheetId="5" r:id="rId5"/>
    <sheet name="10870" sheetId="6" r:id="rId6"/>
    <sheet name="13817" sheetId="7" r:id="rId7"/>
    <sheet name="28849" sheetId="8" r:id="rId8"/>
    <sheet name="28850" sheetId="9" r:id="rId9"/>
    <sheet name="27000" sheetId="12" r:id="rId10"/>
    <sheet name="ผลการดำเนินงาน Planfin 60" sheetId="11" r:id="rId11"/>
    <sheet name="Sheet10" sheetId="10" r:id="rId12"/>
    <sheet name="Sheet2" sheetId="14" r:id="rId13"/>
  </sheets>
  <externalReferences>
    <externalReference r:id="rId14"/>
  </externalReferences>
  <definedNames>
    <definedName name="DATA" localSheetId="6">[1]DATA2558!#REF!</definedName>
    <definedName name="DATA" localSheetId="9">[1]DATA2558!#REF!</definedName>
    <definedName name="DATA" localSheetId="10">#REF!</definedName>
    <definedName name="DATA">[1]DATA2558!#REF!</definedName>
  </definedNames>
  <calcPr calcId="144525"/>
</workbook>
</file>

<file path=xl/calcChain.xml><?xml version="1.0" encoding="utf-8"?>
<calcChain xmlns="http://schemas.openxmlformats.org/spreadsheetml/2006/main">
  <c r="M22" i="3" l="1"/>
  <c r="M22" i="2"/>
  <c r="F41" i="12" l="1"/>
  <c r="F40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I41" i="9"/>
  <c r="I40" i="9"/>
  <c r="I41" i="8"/>
  <c r="I40" i="8"/>
  <c r="I41" i="7"/>
  <c r="I40" i="7"/>
  <c r="I41" i="6"/>
  <c r="I40" i="6"/>
  <c r="I41" i="5"/>
  <c r="I40" i="5"/>
  <c r="I41" i="4"/>
  <c r="I40" i="4"/>
  <c r="I41" i="3"/>
  <c r="I40" i="3"/>
  <c r="I41" i="2"/>
  <c r="I40" i="2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2" i="9"/>
  <c r="I21" i="9"/>
  <c r="I20" i="9"/>
  <c r="I19" i="9"/>
  <c r="I18" i="9"/>
  <c r="I17" i="9"/>
  <c r="I16" i="9"/>
  <c r="I15" i="9"/>
  <c r="I14" i="9"/>
  <c r="I13" i="9"/>
  <c r="I12" i="9"/>
  <c r="I11" i="9"/>
  <c r="I22" i="8"/>
  <c r="I21" i="8"/>
  <c r="I20" i="8"/>
  <c r="I19" i="8"/>
  <c r="I18" i="8"/>
  <c r="I17" i="8"/>
  <c r="I16" i="8"/>
  <c r="I15" i="8"/>
  <c r="I14" i="8"/>
  <c r="I13" i="8"/>
  <c r="I12" i="8"/>
  <c r="I11" i="8"/>
  <c r="I22" i="7"/>
  <c r="I21" i="7"/>
  <c r="I20" i="7"/>
  <c r="I19" i="7"/>
  <c r="I18" i="7"/>
  <c r="I17" i="7"/>
  <c r="I16" i="7"/>
  <c r="I15" i="7"/>
  <c r="I14" i="7"/>
  <c r="I13" i="7"/>
  <c r="I12" i="7"/>
  <c r="I11" i="7"/>
  <c r="I22" i="6"/>
  <c r="I21" i="6"/>
  <c r="I20" i="6"/>
  <c r="I19" i="6"/>
  <c r="I18" i="6"/>
  <c r="I17" i="6"/>
  <c r="I16" i="6"/>
  <c r="I15" i="6"/>
  <c r="I14" i="6"/>
  <c r="I13" i="6"/>
  <c r="I12" i="6"/>
  <c r="I11" i="6"/>
  <c r="I22" i="5"/>
  <c r="I21" i="5"/>
  <c r="I20" i="5"/>
  <c r="I19" i="5"/>
  <c r="I18" i="5"/>
  <c r="I17" i="5"/>
  <c r="I16" i="5"/>
  <c r="I15" i="5"/>
  <c r="I14" i="5"/>
  <c r="I13" i="5"/>
  <c r="I12" i="5"/>
  <c r="I11" i="5"/>
  <c r="I22" i="4"/>
  <c r="I21" i="4"/>
  <c r="I20" i="4"/>
  <c r="I19" i="4"/>
  <c r="I18" i="4"/>
  <c r="I17" i="4"/>
  <c r="I16" i="4"/>
  <c r="I15" i="4"/>
  <c r="I14" i="4"/>
  <c r="I13" i="4"/>
  <c r="I12" i="4"/>
  <c r="I11" i="4"/>
  <c r="I22" i="3"/>
  <c r="I21" i="3"/>
  <c r="I20" i="3"/>
  <c r="I19" i="3"/>
  <c r="I18" i="3"/>
  <c r="I17" i="3"/>
  <c r="I16" i="3"/>
  <c r="I15" i="3"/>
  <c r="I14" i="3"/>
  <c r="I13" i="3"/>
  <c r="I12" i="3"/>
  <c r="I11" i="3"/>
  <c r="I22" i="2"/>
  <c r="I21" i="2"/>
  <c r="I20" i="2"/>
  <c r="I19" i="2"/>
  <c r="I18" i="2"/>
  <c r="I17" i="2"/>
  <c r="I16" i="2"/>
  <c r="I15" i="2"/>
  <c r="I14" i="2"/>
  <c r="I13" i="2"/>
  <c r="I12" i="2"/>
  <c r="I11" i="2"/>
  <c r="I41" i="1"/>
  <c r="I40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2" i="1"/>
  <c r="I11" i="1"/>
  <c r="I21" i="1" l="1"/>
  <c r="I20" i="1"/>
  <c r="I19" i="1"/>
  <c r="I18" i="1"/>
  <c r="I17" i="1"/>
  <c r="I16" i="1"/>
  <c r="I15" i="1"/>
  <c r="I14" i="1"/>
  <c r="I13" i="1"/>
  <c r="I12" i="1"/>
  <c r="H17" i="11" l="1"/>
  <c r="F33" i="11"/>
  <c r="C38" i="12" l="1"/>
  <c r="D38" i="9"/>
  <c r="C38" i="9"/>
  <c r="D38" i="8"/>
  <c r="C38" i="8"/>
  <c r="D38" i="7"/>
  <c r="C38" i="7"/>
  <c r="D38" i="6"/>
  <c r="C38" i="6"/>
  <c r="D38" i="5"/>
  <c r="C38" i="5"/>
  <c r="D38" i="4"/>
  <c r="C38" i="4"/>
  <c r="D38" i="3"/>
  <c r="C38" i="3"/>
  <c r="D38" i="2"/>
  <c r="C38" i="2"/>
  <c r="C22" i="12"/>
  <c r="C42" i="12" s="1"/>
  <c r="D22" i="9"/>
  <c r="D42" i="9" s="1"/>
  <c r="C22" i="9"/>
  <c r="D22" i="8"/>
  <c r="D42" i="8" s="1"/>
  <c r="C22" i="8"/>
  <c r="D22" i="7"/>
  <c r="D42" i="7" s="1"/>
  <c r="C22" i="7"/>
  <c r="D22" i="6"/>
  <c r="D42" i="6" s="1"/>
  <c r="C22" i="6"/>
  <c r="D22" i="5"/>
  <c r="D42" i="5" s="1"/>
  <c r="C22" i="5"/>
  <c r="D22" i="4"/>
  <c r="C22" i="4"/>
  <c r="D22" i="3"/>
  <c r="D42" i="3" s="1"/>
  <c r="C22" i="3"/>
  <c r="D22" i="2"/>
  <c r="D42" i="2" s="1"/>
  <c r="C22" i="2"/>
  <c r="D38" i="1"/>
  <c r="C38" i="1"/>
  <c r="D22" i="1"/>
  <c r="E22" i="1" s="1"/>
  <c r="C22" i="1"/>
  <c r="C40" i="12" l="1"/>
  <c r="C41" i="12" s="1"/>
  <c r="C42" i="9"/>
  <c r="C42" i="7"/>
  <c r="C42" i="4"/>
  <c r="C42" i="2"/>
  <c r="C42" i="8"/>
  <c r="C42" i="6"/>
  <c r="C42" i="5"/>
  <c r="D42" i="4"/>
  <c r="C42" i="3"/>
  <c r="C40" i="9"/>
  <c r="C41" i="9" s="1"/>
  <c r="D40" i="9"/>
  <c r="D41" i="9" s="1"/>
  <c r="D40" i="8"/>
  <c r="D41" i="8" s="1"/>
  <c r="C40" i="8"/>
  <c r="C41" i="8" s="1"/>
  <c r="D40" i="7"/>
  <c r="D41" i="7" s="1"/>
  <c r="C40" i="7"/>
  <c r="C41" i="7" s="1"/>
  <c r="D40" i="6"/>
  <c r="D41" i="6" s="1"/>
  <c r="C40" i="6"/>
  <c r="C41" i="6" s="1"/>
  <c r="D40" i="5"/>
  <c r="D41" i="5" s="1"/>
  <c r="C40" i="5"/>
  <c r="C41" i="5" s="1"/>
  <c r="C40" i="4"/>
  <c r="C41" i="4" s="1"/>
  <c r="D40" i="4"/>
  <c r="D41" i="4" s="1"/>
  <c r="D40" i="3"/>
  <c r="D41" i="3" s="1"/>
  <c r="C40" i="3"/>
  <c r="C41" i="3" s="1"/>
  <c r="D40" i="2"/>
  <c r="D41" i="2" s="1"/>
  <c r="C40" i="2"/>
  <c r="C41" i="2" s="1"/>
  <c r="C42" i="1"/>
  <c r="C40" i="1"/>
  <c r="C41" i="1" s="1"/>
  <c r="D40" i="1"/>
  <c r="D41" i="1" s="1"/>
  <c r="D42" i="1"/>
  <c r="L43" i="11"/>
  <c r="J25" i="7" l="1"/>
  <c r="J26" i="7"/>
  <c r="J27" i="7"/>
  <c r="J28" i="7"/>
  <c r="J29" i="7"/>
  <c r="J30" i="7"/>
  <c r="J31" i="7"/>
  <c r="J32" i="7"/>
  <c r="J33" i="7"/>
  <c r="J34" i="7"/>
  <c r="J35" i="7"/>
  <c r="J36" i="7"/>
  <c r="J37" i="7"/>
  <c r="J12" i="1"/>
  <c r="J13" i="1"/>
  <c r="J14" i="1"/>
  <c r="J15" i="1"/>
  <c r="J16" i="1"/>
  <c r="J17" i="1"/>
  <c r="J18" i="1"/>
  <c r="J19" i="1"/>
  <c r="J20" i="1"/>
  <c r="J21" i="1"/>
  <c r="J11" i="1"/>
  <c r="C17" i="11" l="1"/>
  <c r="D17" i="11"/>
  <c r="J30" i="6" l="1"/>
  <c r="E11" i="1" l="1"/>
  <c r="J37" i="9" l="1"/>
  <c r="J36" i="9"/>
  <c r="J35" i="9"/>
  <c r="J34" i="9"/>
  <c r="J33" i="9"/>
  <c r="J32" i="9"/>
  <c r="J31" i="9"/>
  <c r="J30" i="9"/>
  <c r="J29" i="9"/>
  <c r="J28" i="9"/>
  <c r="J27" i="9"/>
  <c r="J26" i="9"/>
  <c r="J25" i="9"/>
  <c r="J21" i="9"/>
  <c r="J20" i="9"/>
  <c r="J19" i="9"/>
  <c r="J18" i="9"/>
  <c r="J17" i="9"/>
  <c r="J16" i="9"/>
  <c r="J15" i="9"/>
  <c r="J14" i="9"/>
  <c r="J13" i="9"/>
  <c r="J12" i="9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1" i="8"/>
  <c r="J20" i="8"/>
  <c r="J19" i="8"/>
  <c r="J18" i="8"/>
  <c r="J17" i="8"/>
  <c r="J16" i="8"/>
  <c r="J15" i="8"/>
  <c r="J14" i="8"/>
  <c r="J13" i="8"/>
  <c r="J12" i="8"/>
  <c r="J21" i="7"/>
  <c r="J20" i="7"/>
  <c r="J19" i="7"/>
  <c r="J18" i="7"/>
  <c r="J17" i="7"/>
  <c r="J16" i="7"/>
  <c r="J15" i="7"/>
  <c r="J14" i="7"/>
  <c r="J13" i="7"/>
  <c r="J12" i="7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1" i="5"/>
  <c r="J20" i="5"/>
  <c r="J19" i="5"/>
  <c r="J18" i="5"/>
  <c r="J17" i="5"/>
  <c r="J16" i="5"/>
  <c r="J15" i="5"/>
  <c r="J14" i="5"/>
  <c r="J13" i="5"/>
  <c r="J12" i="5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1" i="4"/>
  <c r="J20" i="4"/>
  <c r="J19" i="4"/>
  <c r="J18" i="4"/>
  <c r="J17" i="4"/>
  <c r="J16" i="4"/>
  <c r="J15" i="4"/>
  <c r="J14" i="4"/>
  <c r="J13" i="4"/>
  <c r="J12" i="4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1" i="3"/>
  <c r="J20" i="3"/>
  <c r="J19" i="3"/>
  <c r="J18" i="3"/>
  <c r="J17" i="3"/>
  <c r="J16" i="3"/>
  <c r="J15" i="3"/>
  <c r="J14" i="3"/>
  <c r="J13" i="3"/>
  <c r="J12" i="3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1" i="2"/>
  <c r="J20" i="2"/>
  <c r="J19" i="2"/>
  <c r="J18" i="2"/>
  <c r="J17" i="2"/>
  <c r="J16" i="2"/>
  <c r="J15" i="2"/>
  <c r="J14" i="2"/>
  <c r="J13" i="2"/>
  <c r="J12" i="2"/>
  <c r="J24" i="9"/>
  <c r="J11" i="9"/>
  <c r="J24" i="8"/>
  <c r="J11" i="8"/>
  <c r="J24" i="7"/>
  <c r="J11" i="7"/>
  <c r="J24" i="5"/>
  <c r="J11" i="5"/>
  <c r="J24" i="4"/>
  <c r="J11" i="4"/>
  <c r="J24" i="3"/>
  <c r="J11" i="3"/>
  <c r="J24" i="2"/>
  <c r="J11" i="2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E40" i="7" l="1"/>
  <c r="E41" i="7" s="1"/>
  <c r="E38" i="9"/>
  <c r="L37" i="9"/>
  <c r="E37" i="9"/>
  <c r="L36" i="9"/>
  <c r="E36" i="9"/>
  <c r="L35" i="9"/>
  <c r="E35" i="9"/>
  <c r="L34" i="9"/>
  <c r="E34" i="9"/>
  <c r="L33" i="9"/>
  <c r="E33" i="9"/>
  <c r="L32" i="9"/>
  <c r="E32" i="9"/>
  <c r="L31" i="9"/>
  <c r="E31" i="9"/>
  <c r="L30" i="9"/>
  <c r="E30" i="9"/>
  <c r="L29" i="9"/>
  <c r="E29" i="9"/>
  <c r="L28" i="9"/>
  <c r="E28" i="9"/>
  <c r="L27" i="9"/>
  <c r="E27" i="9"/>
  <c r="L26" i="9"/>
  <c r="E26" i="9"/>
  <c r="L25" i="9"/>
  <c r="E25" i="9"/>
  <c r="E40" i="9" s="1"/>
  <c r="L24" i="9"/>
  <c r="E24" i="9"/>
  <c r="E38" i="8"/>
  <c r="L37" i="8"/>
  <c r="E37" i="8"/>
  <c r="L36" i="8"/>
  <c r="E36" i="8"/>
  <c r="L35" i="8"/>
  <c r="E35" i="8"/>
  <c r="L34" i="8"/>
  <c r="E34" i="8"/>
  <c r="L33" i="8"/>
  <c r="E33" i="8"/>
  <c r="L32" i="8"/>
  <c r="E32" i="8"/>
  <c r="L31" i="8"/>
  <c r="E31" i="8"/>
  <c r="L30" i="8"/>
  <c r="E30" i="8"/>
  <c r="L29" i="8"/>
  <c r="E29" i="8"/>
  <c r="L28" i="8"/>
  <c r="E28" i="8"/>
  <c r="L27" i="8"/>
  <c r="E27" i="8"/>
  <c r="L26" i="8"/>
  <c r="E26" i="8"/>
  <c r="L25" i="8"/>
  <c r="E25" i="8"/>
  <c r="E40" i="8" s="1"/>
  <c r="L24" i="8"/>
  <c r="E24" i="8"/>
  <c r="E38" i="7"/>
  <c r="M37" i="7"/>
  <c r="L37" i="7"/>
  <c r="K37" i="7"/>
  <c r="E37" i="7"/>
  <c r="M36" i="7"/>
  <c r="L36" i="7"/>
  <c r="K36" i="7"/>
  <c r="E36" i="7"/>
  <c r="M35" i="7"/>
  <c r="L35" i="7"/>
  <c r="K35" i="7"/>
  <c r="E35" i="7"/>
  <c r="M34" i="7"/>
  <c r="L34" i="7"/>
  <c r="K34" i="7"/>
  <c r="E34" i="7"/>
  <c r="M33" i="7"/>
  <c r="L33" i="7"/>
  <c r="K33" i="7"/>
  <c r="E33" i="7"/>
  <c r="M32" i="7"/>
  <c r="L32" i="7"/>
  <c r="K32" i="7"/>
  <c r="E32" i="7"/>
  <c r="M31" i="7"/>
  <c r="L31" i="7"/>
  <c r="K31" i="7"/>
  <c r="E31" i="7"/>
  <c r="M30" i="7"/>
  <c r="L30" i="7"/>
  <c r="K30" i="7"/>
  <c r="E30" i="7"/>
  <c r="M29" i="7"/>
  <c r="L29" i="7"/>
  <c r="K29" i="7"/>
  <c r="E29" i="7"/>
  <c r="M28" i="7"/>
  <c r="L28" i="7"/>
  <c r="K28" i="7"/>
  <c r="E28" i="7"/>
  <c r="M27" i="7"/>
  <c r="L27" i="7"/>
  <c r="K27" i="7"/>
  <c r="E27" i="7"/>
  <c r="M26" i="7"/>
  <c r="L26" i="7"/>
  <c r="K26" i="7"/>
  <c r="E26" i="7"/>
  <c r="M25" i="7"/>
  <c r="L25" i="7"/>
  <c r="K25" i="7"/>
  <c r="E25" i="7"/>
  <c r="M24" i="7"/>
  <c r="L24" i="7"/>
  <c r="K24" i="7"/>
  <c r="E24" i="7"/>
  <c r="E38" i="5"/>
  <c r="L37" i="5"/>
  <c r="E37" i="5"/>
  <c r="L36" i="5"/>
  <c r="E36" i="5"/>
  <c r="L35" i="5"/>
  <c r="E35" i="5"/>
  <c r="L34" i="5"/>
  <c r="E34" i="5"/>
  <c r="L33" i="5"/>
  <c r="E33" i="5"/>
  <c r="L32" i="5"/>
  <c r="E32" i="5"/>
  <c r="L31" i="5"/>
  <c r="E31" i="5"/>
  <c r="L30" i="5"/>
  <c r="E30" i="5"/>
  <c r="L29" i="5"/>
  <c r="E29" i="5"/>
  <c r="L28" i="5"/>
  <c r="E28" i="5"/>
  <c r="L27" i="5"/>
  <c r="E27" i="5"/>
  <c r="L26" i="5"/>
  <c r="E26" i="5"/>
  <c r="L25" i="5"/>
  <c r="E25" i="5"/>
  <c r="E40" i="5" s="1"/>
  <c r="L24" i="5"/>
  <c r="E24" i="5"/>
  <c r="E38" i="4"/>
  <c r="L37" i="4"/>
  <c r="E37" i="4"/>
  <c r="L36" i="4"/>
  <c r="E36" i="4"/>
  <c r="L35" i="4"/>
  <c r="E35" i="4"/>
  <c r="L34" i="4"/>
  <c r="E34" i="4"/>
  <c r="L33" i="4"/>
  <c r="E33" i="4"/>
  <c r="L32" i="4"/>
  <c r="E32" i="4"/>
  <c r="L31" i="4"/>
  <c r="E31" i="4"/>
  <c r="L30" i="4"/>
  <c r="E30" i="4"/>
  <c r="L29" i="4"/>
  <c r="E29" i="4"/>
  <c r="L28" i="4"/>
  <c r="E28" i="4"/>
  <c r="L27" i="4"/>
  <c r="E27" i="4"/>
  <c r="L26" i="4"/>
  <c r="E26" i="4"/>
  <c r="L25" i="4"/>
  <c r="E25" i="4"/>
  <c r="E40" i="4" s="1"/>
  <c r="L24" i="4"/>
  <c r="E24" i="4"/>
  <c r="E38" i="3"/>
  <c r="L37" i="3"/>
  <c r="K37" i="3"/>
  <c r="E37" i="3"/>
  <c r="M36" i="3"/>
  <c r="L36" i="3"/>
  <c r="K36" i="3"/>
  <c r="E36" i="3"/>
  <c r="L35" i="3"/>
  <c r="E35" i="3"/>
  <c r="L34" i="3"/>
  <c r="E34" i="3"/>
  <c r="L33" i="3"/>
  <c r="E33" i="3"/>
  <c r="L32" i="3"/>
  <c r="K32" i="3"/>
  <c r="E32" i="3"/>
  <c r="L31" i="3"/>
  <c r="K31" i="3"/>
  <c r="E31" i="3"/>
  <c r="L30" i="3"/>
  <c r="E30" i="3"/>
  <c r="L29" i="3"/>
  <c r="E29" i="3"/>
  <c r="L28" i="3"/>
  <c r="K28" i="3"/>
  <c r="E28" i="3"/>
  <c r="L27" i="3"/>
  <c r="E27" i="3"/>
  <c r="L26" i="3"/>
  <c r="K26" i="3"/>
  <c r="E26" i="3"/>
  <c r="M25" i="3"/>
  <c r="L25" i="3"/>
  <c r="K25" i="3"/>
  <c r="E25" i="3"/>
  <c r="E40" i="3" s="1"/>
  <c r="M24" i="3"/>
  <c r="L24" i="3"/>
  <c r="K24" i="3"/>
  <c r="E24" i="3"/>
  <c r="E38" i="2"/>
  <c r="L37" i="2"/>
  <c r="E37" i="2"/>
  <c r="L36" i="2"/>
  <c r="E36" i="2"/>
  <c r="L35" i="2"/>
  <c r="E35" i="2"/>
  <c r="L34" i="2"/>
  <c r="E34" i="2"/>
  <c r="L33" i="2"/>
  <c r="E33" i="2"/>
  <c r="L32" i="2"/>
  <c r="E32" i="2"/>
  <c r="L31" i="2"/>
  <c r="E31" i="2"/>
  <c r="L30" i="2"/>
  <c r="E30" i="2"/>
  <c r="L29" i="2"/>
  <c r="E29" i="2"/>
  <c r="L28" i="2"/>
  <c r="E28" i="2"/>
  <c r="L27" i="2"/>
  <c r="E27" i="2"/>
  <c r="L26" i="2"/>
  <c r="E26" i="2"/>
  <c r="L25" i="2"/>
  <c r="E25" i="2"/>
  <c r="E40" i="2" s="1"/>
  <c r="L24" i="2"/>
  <c r="E24" i="2"/>
  <c r="E38" i="1"/>
  <c r="L37" i="1"/>
  <c r="E37" i="1"/>
  <c r="L36" i="1"/>
  <c r="E36" i="1"/>
  <c r="L35" i="1"/>
  <c r="E35" i="1"/>
  <c r="L34" i="1"/>
  <c r="E34" i="1"/>
  <c r="L33" i="1"/>
  <c r="E33" i="1"/>
  <c r="L32" i="1"/>
  <c r="E32" i="1"/>
  <c r="L31" i="1"/>
  <c r="E31" i="1"/>
  <c r="L30" i="1"/>
  <c r="E30" i="1"/>
  <c r="L29" i="1"/>
  <c r="E29" i="1"/>
  <c r="L28" i="1"/>
  <c r="E28" i="1"/>
  <c r="L27" i="1"/>
  <c r="E27" i="1"/>
  <c r="L26" i="1"/>
  <c r="E26" i="1"/>
  <c r="L25" i="1"/>
  <c r="E25" i="1"/>
  <c r="E40" i="1" s="1"/>
  <c r="L24" i="1"/>
  <c r="E24" i="1"/>
  <c r="E22" i="9"/>
  <c r="M21" i="9"/>
  <c r="E21" i="9"/>
  <c r="M20" i="9"/>
  <c r="E20" i="9"/>
  <c r="M19" i="9"/>
  <c r="E19" i="9"/>
  <c r="M18" i="9"/>
  <c r="E18" i="9"/>
  <c r="M17" i="9"/>
  <c r="E17" i="9"/>
  <c r="M16" i="9"/>
  <c r="E16" i="9"/>
  <c r="M15" i="9"/>
  <c r="E15" i="9"/>
  <c r="M14" i="9"/>
  <c r="E14" i="9"/>
  <c r="M13" i="9"/>
  <c r="E13" i="9"/>
  <c r="M12" i="9"/>
  <c r="E12" i="9"/>
  <c r="M11" i="9"/>
  <c r="E11" i="9"/>
  <c r="E22" i="8"/>
  <c r="L21" i="8"/>
  <c r="E21" i="8"/>
  <c r="L20" i="8"/>
  <c r="E20" i="8"/>
  <c r="L19" i="8"/>
  <c r="E19" i="8"/>
  <c r="L18" i="8"/>
  <c r="E18" i="8"/>
  <c r="L17" i="8"/>
  <c r="E17" i="8"/>
  <c r="L16" i="8"/>
  <c r="E16" i="8"/>
  <c r="L15" i="8"/>
  <c r="E15" i="8"/>
  <c r="L14" i="8"/>
  <c r="E14" i="8"/>
  <c r="L13" i="8"/>
  <c r="E13" i="8"/>
  <c r="L12" i="8"/>
  <c r="E12" i="8"/>
  <c r="L11" i="8"/>
  <c r="E11" i="8"/>
  <c r="E22" i="7"/>
  <c r="L21" i="7"/>
  <c r="E21" i="7"/>
  <c r="L20" i="7"/>
  <c r="E20" i="7"/>
  <c r="L19" i="7"/>
  <c r="E19" i="7"/>
  <c r="L18" i="7"/>
  <c r="E18" i="7"/>
  <c r="L17" i="7"/>
  <c r="E17" i="7"/>
  <c r="L16" i="7"/>
  <c r="E16" i="7"/>
  <c r="L15" i="7"/>
  <c r="E15" i="7"/>
  <c r="L14" i="7"/>
  <c r="E14" i="7"/>
  <c r="L13" i="7"/>
  <c r="E13" i="7"/>
  <c r="L12" i="7"/>
  <c r="E12" i="7"/>
  <c r="L11" i="7"/>
  <c r="E11" i="7"/>
  <c r="E22" i="5"/>
  <c r="M21" i="5"/>
  <c r="E21" i="5"/>
  <c r="M20" i="5"/>
  <c r="E20" i="5"/>
  <c r="M19" i="5"/>
  <c r="E19" i="5"/>
  <c r="M18" i="5"/>
  <c r="E18" i="5"/>
  <c r="M17" i="5"/>
  <c r="E17" i="5"/>
  <c r="M16" i="5"/>
  <c r="E16" i="5"/>
  <c r="M15" i="5"/>
  <c r="E15" i="5"/>
  <c r="M14" i="5"/>
  <c r="E14" i="5"/>
  <c r="M13" i="5"/>
  <c r="E13" i="5"/>
  <c r="M12" i="5"/>
  <c r="E12" i="5"/>
  <c r="M11" i="5"/>
  <c r="E11" i="5"/>
  <c r="E22" i="4"/>
  <c r="L21" i="4"/>
  <c r="E21" i="4"/>
  <c r="L20" i="4"/>
  <c r="E20" i="4"/>
  <c r="L19" i="4"/>
  <c r="E19" i="4"/>
  <c r="L18" i="4"/>
  <c r="E18" i="4"/>
  <c r="K17" i="4"/>
  <c r="L17" i="4"/>
  <c r="E17" i="4"/>
  <c r="L16" i="4"/>
  <c r="E16" i="4"/>
  <c r="L15" i="4"/>
  <c r="E15" i="4"/>
  <c r="L14" i="4"/>
  <c r="E14" i="4"/>
  <c r="L13" i="4"/>
  <c r="E13" i="4"/>
  <c r="L12" i="4"/>
  <c r="E12" i="4"/>
  <c r="L11" i="4"/>
  <c r="E11" i="4"/>
  <c r="E22" i="3"/>
  <c r="L21" i="3"/>
  <c r="E21" i="3"/>
  <c r="L20" i="3"/>
  <c r="E20" i="3"/>
  <c r="L19" i="3"/>
  <c r="E19" i="3"/>
  <c r="L18" i="3"/>
  <c r="E18" i="3"/>
  <c r="L17" i="3"/>
  <c r="E17" i="3"/>
  <c r="L16" i="3"/>
  <c r="E16" i="3"/>
  <c r="L15" i="3"/>
  <c r="E15" i="3"/>
  <c r="L14" i="3"/>
  <c r="E14" i="3"/>
  <c r="L13" i="3"/>
  <c r="E13" i="3"/>
  <c r="L12" i="3"/>
  <c r="E12" i="3"/>
  <c r="M11" i="3"/>
  <c r="L11" i="3"/>
  <c r="K11" i="3"/>
  <c r="E11" i="3"/>
  <c r="E22" i="2"/>
  <c r="L21" i="2"/>
  <c r="E21" i="2"/>
  <c r="L20" i="2"/>
  <c r="E20" i="2"/>
  <c r="L19" i="2"/>
  <c r="E19" i="2"/>
  <c r="L18" i="2"/>
  <c r="E18" i="2"/>
  <c r="L17" i="2"/>
  <c r="E17" i="2"/>
  <c r="L16" i="2"/>
  <c r="E16" i="2"/>
  <c r="L15" i="2"/>
  <c r="E15" i="2"/>
  <c r="L14" i="2"/>
  <c r="E14" i="2"/>
  <c r="L13" i="2"/>
  <c r="E13" i="2"/>
  <c r="L12" i="2"/>
  <c r="E12" i="2"/>
  <c r="L11" i="2"/>
  <c r="E11" i="2"/>
  <c r="L21" i="1"/>
  <c r="E21" i="1"/>
  <c r="E41" i="1" s="1"/>
  <c r="L20" i="1"/>
  <c r="E20" i="1"/>
  <c r="L19" i="1"/>
  <c r="E19" i="1"/>
  <c r="L18" i="1"/>
  <c r="E18" i="1"/>
  <c r="L17" i="1"/>
  <c r="E17" i="1"/>
  <c r="L16" i="1"/>
  <c r="E16" i="1"/>
  <c r="L15" i="1"/>
  <c r="E15" i="1"/>
  <c r="L14" i="1"/>
  <c r="E14" i="1"/>
  <c r="L13" i="1"/>
  <c r="E13" i="1"/>
  <c r="L12" i="1"/>
  <c r="E12" i="1"/>
  <c r="L11" i="1"/>
  <c r="E41" i="9" l="1"/>
  <c r="E41" i="8"/>
  <c r="E41" i="5"/>
  <c r="E41" i="4"/>
  <c r="E41" i="3"/>
  <c r="E41" i="2"/>
  <c r="D38" i="12"/>
  <c r="D22" i="12"/>
  <c r="E11" i="12"/>
  <c r="M26" i="3"/>
  <c r="K27" i="3"/>
  <c r="M27" i="3"/>
  <c r="M28" i="3"/>
  <c r="K29" i="3"/>
  <c r="M29" i="3"/>
  <c r="K30" i="3"/>
  <c r="M30" i="3"/>
  <c r="M31" i="3"/>
  <c r="M32" i="3"/>
  <c r="K33" i="3"/>
  <c r="M33" i="3"/>
  <c r="K34" i="3"/>
  <c r="M34" i="3"/>
  <c r="K35" i="3"/>
  <c r="M37" i="3"/>
  <c r="M35" i="3"/>
  <c r="K12" i="3"/>
  <c r="K24" i="9"/>
  <c r="M24" i="9"/>
  <c r="K25" i="9"/>
  <c r="M25" i="9"/>
  <c r="K26" i="9"/>
  <c r="M26" i="9"/>
  <c r="K27" i="9"/>
  <c r="M27" i="9"/>
  <c r="K28" i="9"/>
  <c r="M28" i="9"/>
  <c r="K29" i="9"/>
  <c r="M29" i="9"/>
  <c r="K30" i="9"/>
  <c r="M30" i="9"/>
  <c r="K31" i="9"/>
  <c r="M31" i="9"/>
  <c r="K32" i="9"/>
  <c r="M32" i="9"/>
  <c r="K33" i="9"/>
  <c r="M33" i="9"/>
  <c r="K34" i="9"/>
  <c r="M34" i="9"/>
  <c r="K35" i="9"/>
  <c r="M35" i="9"/>
  <c r="K36" i="9"/>
  <c r="M36" i="9"/>
  <c r="K37" i="9"/>
  <c r="M37" i="9"/>
  <c r="K11" i="2"/>
  <c r="M11" i="2"/>
  <c r="K12" i="2"/>
  <c r="M12" i="2"/>
  <c r="K13" i="2"/>
  <c r="K21" i="2"/>
  <c r="K11" i="7"/>
  <c r="M11" i="7"/>
  <c r="K12" i="7"/>
  <c r="M12" i="7"/>
  <c r="K13" i="7"/>
  <c r="M13" i="7"/>
  <c r="K14" i="7"/>
  <c r="M14" i="7"/>
  <c r="K15" i="7"/>
  <c r="M15" i="7"/>
  <c r="K16" i="7"/>
  <c r="M16" i="7"/>
  <c r="K17" i="7"/>
  <c r="M17" i="7"/>
  <c r="K18" i="7"/>
  <c r="M18" i="7"/>
  <c r="K19" i="7"/>
  <c r="M19" i="7"/>
  <c r="K20" i="7"/>
  <c r="M20" i="7"/>
  <c r="K21" i="7"/>
  <c r="M21" i="7"/>
  <c r="K11" i="8"/>
  <c r="M11" i="8"/>
  <c r="K12" i="8"/>
  <c r="M12" i="8"/>
  <c r="K13" i="8"/>
  <c r="M13" i="8"/>
  <c r="K14" i="8"/>
  <c r="M14" i="8"/>
  <c r="K15" i="8"/>
  <c r="M15" i="8"/>
  <c r="K16" i="8"/>
  <c r="M16" i="8"/>
  <c r="K17" i="8"/>
  <c r="M17" i="8"/>
  <c r="K18" i="8"/>
  <c r="M18" i="8"/>
  <c r="K19" i="8"/>
  <c r="M19" i="8"/>
  <c r="K20" i="8"/>
  <c r="M20" i="8"/>
  <c r="K21" i="8"/>
  <c r="M21" i="8"/>
  <c r="K24" i="8"/>
  <c r="M24" i="8"/>
  <c r="K25" i="8"/>
  <c r="M25" i="8"/>
  <c r="K26" i="8"/>
  <c r="M26" i="8"/>
  <c r="K27" i="8"/>
  <c r="M27" i="8"/>
  <c r="K28" i="8"/>
  <c r="M28" i="8"/>
  <c r="K29" i="8"/>
  <c r="M29" i="8"/>
  <c r="K30" i="8"/>
  <c r="M30" i="8"/>
  <c r="K31" i="8"/>
  <c r="M31" i="8"/>
  <c r="K32" i="8"/>
  <c r="M32" i="8"/>
  <c r="K33" i="8"/>
  <c r="M33" i="8"/>
  <c r="K34" i="8"/>
  <c r="M34" i="8"/>
  <c r="K35" i="8"/>
  <c r="M35" i="8"/>
  <c r="K36" i="8"/>
  <c r="M36" i="8"/>
  <c r="K37" i="8"/>
  <c r="M37" i="8"/>
  <c r="K24" i="5"/>
  <c r="M24" i="5"/>
  <c r="K25" i="5"/>
  <c r="M25" i="5"/>
  <c r="K26" i="5"/>
  <c r="M26" i="5"/>
  <c r="K27" i="5"/>
  <c r="M27" i="5"/>
  <c r="K28" i="5"/>
  <c r="M28" i="5"/>
  <c r="K29" i="5"/>
  <c r="M29" i="5"/>
  <c r="K30" i="5"/>
  <c r="M30" i="5"/>
  <c r="K31" i="5"/>
  <c r="M31" i="5"/>
  <c r="K32" i="5"/>
  <c r="M32" i="5"/>
  <c r="K33" i="5"/>
  <c r="M33" i="5"/>
  <c r="K34" i="5"/>
  <c r="M34" i="5"/>
  <c r="K35" i="5"/>
  <c r="M35" i="5"/>
  <c r="K36" i="5"/>
  <c r="M36" i="5"/>
  <c r="K37" i="5"/>
  <c r="M37" i="5"/>
  <c r="M17" i="4"/>
  <c r="K18" i="4"/>
  <c r="M18" i="4"/>
  <c r="K19" i="4"/>
  <c r="M19" i="4"/>
  <c r="K20" i="4"/>
  <c r="M20" i="4"/>
  <c r="K21" i="4"/>
  <c r="M21" i="4"/>
  <c r="K24" i="4"/>
  <c r="M24" i="4"/>
  <c r="K25" i="4"/>
  <c r="M25" i="4"/>
  <c r="K26" i="4"/>
  <c r="M26" i="4"/>
  <c r="K27" i="4"/>
  <c r="M27" i="4"/>
  <c r="K28" i="4"/>
  <c r="M28" i="4"/>
  <c r="K29" i="4"/>
  <c r="M29" i="4"/>
  <c r="K30" i="4"/>
  <c r="M30" i="4"/>
  <c r="K31" i="4"/>
  <c r="M31" i="4"/>
  <c r="K32" i="4"/>
  <c r="M32" i="4"/>
  <c r="K33" i="4"/>
  <c r="M33" i="4"/>
  <c r="K34" i="4"/>
  <c r="M34" i="4"/>
  <c r="K35" i="4"/>
  <c r="M35" i="4"/>
  <c r="K36" i="4"/>
  <c r="M36" i="4"/>
  <c r="K37" i="4"/>
  <c r="M37" i="4"/>
  <c r="K11" i="4"/>
  <c r="M11" i="4"/>
  <c r="K12" i="4"/>
  <c r="M12" i="4"/>
  <c r="K13" i="4"/>
  <c r="M13" i="4"/>
  <c r="K14" i="4"/>
  <c r="M14" i="4"/>
  <c r="K15" i="4"/>
  <c r="M15" i="4"/>
  <c r="K16" i="4"/>
  <c r="M16" i="4"/>
  <c r="E25" i="12"/>
  <c r="E40" i="12" s="1"/>
  <c r="E27" i="12"/>
  <c r="E31" i="12"/>
  <c r="E33" i="12"/>
  <c r="M12" i="3"/>
  <c r="K13" i="3"/>
  <c r="M13" i="3"/>
  <c r="K14" i="3"/>
  <c r="M14" i="3"/>
  <c r="K15" i="3"/>
  <c r="M15" i="3"/>
  <c r="K16" i="3"/>
  <c r="M16" i="3"/>
  <c r="K17" i="3"/>
  <c r="M17" i="3"/>
  <c r="K18" i="3"/>
  <c r="M18" i="3"/>
  <c r="K19" i="3"/>
  <c r="M19" i="3"/>
  <c r="K20" i="3"/>
  <c r="M20" i="3"/>
  <c r="K21" i="3"/>
  <c r="M21" i="3"/>
  <c r="K24" i="2"/>
  <c r="M24" i="2"/>
  <c r="K25" i="2"/>
  <c r="M25" i="2"/>
  <c r="K26" i="2"/>
  <c r="M26" i="2"/>
  <c r="K27" i="2"/>
  <c r="M27" i="2"/>
  <c r="K28" i="2"/>
  <c r="M28" i="2"/>
  <c r="K29" i="2"/>
  <c r="M29" i="2"/>
  <c r="K30" i="2"/>
  <c r="M30" i="2"/>
  <c r="K31" i="2"/>
  <c r="M31" i="2"/>
  <c r="K32" i="2"/>
  <c r="M32" i="2"/>
  <c r="K33" i="2"/>
  <c r="M33" i="2"/>
  <c r="K34" i="2"/>
  <c r="M34" i="2"/>
  <c r="K35" i="2"/>
  <c r="M35" i="2"/>
  <c r="K36" i="2"/>
  <c r="M36" i="2"/>
  <c r="K37" i="2"/>
  <c r="M37" i="2"/>
  <c r="E29" i="12"/>
  <c r="M13" i="2"/>
  <c r="K14" i="2"/>
  <c r="M14" i="2"/>
  <c r="K15" i="2"/>
  <c r="M15" i="2"/>
  <c r="K16" i="2"/>
  <c r="M16" i="2"/>
  <c r="K17" i="2"/>
  <c r="M17" i="2"/>
  <c r="K18" i="2"/>
  <c r="M18" i="2"/>
  <c r="K19" i="2"/>
  <c r="M19" i="2"/>
  <c r="K20" i="2"/>
  <c r="M20" i="2"/>
  <c r="M21" i="2"/>
  <c r="E35" i="12"/>
  <c r="E37" i="12"/>
  <c r="K11" i="1"/>
  <c r="M11" i="1"/>
  <c r="K12" i="1"/>
  <c r="M12" i="1"/>
  <c r="K13" i="1"/>
  <c r="M13" i="1"/>
  <c r="K14" i="1"/>
  <c r="M14" i="1"/>
  <c r="K15" i="1"/>
  <c r="M15" i="1"/>
  <c r="K16" i="1"/>
  <c r="M16" i="1"/>
  <c r="K17" i="1"/>
  <c r="M17" i="1"/>
  <c r="K18" i="1"/>
  <c r="M18" i="1"/>
  <c r="K19" i="1"/>
  <c r="M19" i="1"/>
  <c r="K20" i="1"/>
  <c r="M20" i="1"/>
  <c r="K21" i="1"/>
  <c r="M21" i="1"/>
  <c r="K24" i="1"/>
  <c r="M24" i="1"/>
  <c r="K25" i="1"/>
  <c r="M25" i="1"/>
  <c r="K26" i="1"/>
  <c r="M26" i="1"/>
  <c r="K27" i="1"/>
  <c r="M27" i="1"/>
  <c r="K28" i="1"/>
  <c r="M28" i="1"/>
  <c r="K29" i="1"/>
  <c r="M29" i="1"/>
  <c r="K30" i="1"/>
  <c r="M30" i="1"/>
  <c r="K31" i="1"/>
  <c r="M31" i="1"/>
  <c r="K32" i="1"/>
  <c r="M32" i="1"/>
  <c r="K33" i="1"/>
  <c r="M33" i="1"/>
  <c r="K34" i="1"/>
  <c r="M34" i="1"/>
  <c r="K35" i="1"/>
  <c r="M35" i="1"/>
  <c r="K36" i="1"/>
  <c r="M36" i="1"/>
  <c r="K37" i="1"/>
  <c r="M37" i="1"/>
  <c r="E12" i="12"/>
  <c r="E13" i="12"/>
  <c r="E14" i="12"/>
  <c r="E15" i="12"/>
  <c r="E16" i="12"/>
  <c r="E17" i="12"/>
  <c r="E18" i="12"/>
  <c r="E19" i="12"/>
  <c r="E20" i="12"/>
  <c r="E21" i="12"/>
  <c r="E22" i="12"/>
  <c r="E24" i="12"/>
  <c r="E26" i="12"/>
  <c r="E28" i="12"/>
  <c r="E30" i="12"/>
  <c r="E32" i="12"/>
  <c r="E34" i="12"/>
  <c r="E36" i="12"/>
  <c r="E38" i="12"/>
  <c r="L11" i="9"/>
  <c r="L12" i="9"/>
  <c r="L13" i="9"/>
  <c r="L14" i="9"/>
  <c r="L15" i="9"/>
  <c r="L16" i="9"/>
  <c r="L17" i="9"/>
  <c r="L18" i="9"/>
  <c r="L19" i="9"/>
  <c r="L20" i="9"/>
  <c r="L21" i="9"/>
  <c r="K11" i="9"/>
  <c r="K12" i="9"/>
  <c r="K13" i="9"/>
  <c r="K14" i="9"/>
  <c r="K15" i="9"/>
  <c r="K16" i="9"/>
  <c r="K17" i="9"/>
  <c r="K18" i="9"/>
  <c r="K19" i="9"/>
  <c r="K20" i="9"/>
  <c r="K21" i="9"/>
  <c r="L11" i="5"/>
  <c r="L12" i="5"/>
  <c r="L13" i="5"/>
  <c r="L14" i="5"/>
  <c r="L15" i="5"/>
  <c r="L16" i="5"/>
  <c r="L17" i="5"/>
  <c r="L18" i="5"/>
  <c r="L19" i="5"/>
  <c r="L20" i="5"/>
  <c r="L21" i="5"/>
  <c r="K11" i="5"/>
  <c r="K12" i="5"/>
  <c r="K13" i="5"/>
  <c r="K14" i="5"/>
  <c r="K15" i="5"/>
  <c r="K16" i="5"/>
  <c r="K17" i="5"/>
  <c r="K18" i="5"/>
  <c r="K19" i="5"/>
  <c r="K20" i="5"/>
  <c r="K21" i="5"/>
  <c r="D42" i="12" l="1"/>
  <c r="D40" i="12"/>
  <c r="E41" i="12"/>
  <c r="E11" i="6"/>
  <c r="D41" i="12" l="1"/>
  <c r="J25" i="6"/>
  <c r="J26" i="6"/>
  <c r="J27" i="6"/>
  <c r="J28" i="6"/>
  <c r="J29" i="6"/>
  <c r="J31" i="6"/>
  <c r="J32" i="6"/>
  <c r="J33" i="6"/>
  <c r="J34" i="6"/>
  <c r="J35" i="6"/>
  <c r="J36" i="6"/>
  <c r="J37" i="6"/>
  <c r="J24" i="6"/>
  <c r="J12" i="6"/>
  <c r="J13" i="6"/>
  <c r="J14" i="6"/>
  <c r="J15" i="6"/>
  <c r="J16" i="6"/>
  <c r="J17" i="6"/>
  <c r="J18" i="6"/>
  <c r="J19" i="6"/>
  <c r="J20" i="6"/>
  <c r="J21" i="6"/>
  <c r="J11" i="6"/>
  <c r="L42" i="11"/>
  <c r="L40" i="11"/>
  <c r="L32" i="11"/>
  <c r="G37" i="12" s="1"/>
  <c r="L31" i="11"/>
  <c r="G36" i="12" s="1"/>
  <c r="L30" i="11"/>
  <c r="G35" i="12" s="1"/>
  <c r="L29" i="11"/>
  <c r="G34" i="12" s="1"/>
  <c r="L28" i="11"/>
  <c r="G33" i="12" s="1"/>
  <c r="L27" i="11"/>
  <c r="G32" i="12" s="1"/>
  <c r="L26" i="11"/>
  <c r="G31" i="12" s="1"/>
  <c r="L25" i="11"/>
  <c r="G30" i="12" s="1"/>
  <c r="L24" i="11"/>
  <c r="G29" i="12" s="1"/>
  <c r="L23" i="11"/>
  <c r="G28" i="12" s="1"/>
  <c r="L22" i="11"/>
  <c r="G27" i="12" s="1"/>
  <c r="L21" i="11"/>
  <c r="G26" i="12" s="1"/>
  <c r="L20" i="11"/>
  <c r="G25" i="12" s="1"/>
  <c r="K33" i="11"/>
  <c r="J38" i="9" s="1"/>
  <c r="J33" i="11"/>
  <c r="J38" i="8" s="1"/>
  <c r="I33" i="11"/>
  <c r="J38" i="7" s="1"/>
  <c r="H33" i="11"/>
  <c r="G33" i="11"/>
  <c r="J38" i="5" s="1"/>
  <c r="J38" i="4"/>
  <c r="E33" i="11"/>
  <c r="J38" i="3" s="1"/>
  <c r="D33" i="11"/>
  <c r="J38" i="2" s="1"/>
  <c r="L38" i="2" s="1"/>
  <c r="C33" i="11"/>
  <c r="L16" i="11"/>
  <c r="G21" i="12" s="1"/>
  <c r="L15" i="11"/>
  <c r="G20" i="12" s="1"/>
  <c r="L14" i="11"/>
  <c r="G19" i="12" s="1"/>
  <c r="L13" i="11"/>
  <c r="G18" i="12" s="1"/>
  <c r="L12" i="11"/>
  <c r="G17" i="12" s="1"/>
  <c r="L11" i="11"/>
  <c r="G16" i="12" s="1"/>
  <c r="L10" i="11"/>
  <c r="G15" i="12" s="1"/>
  <c r="L9" i="11"/>
  <c r="G14" i="12" s="1"/>
  <c r="L8" i="11"/>
  <c r="G13" i="12" s="1"/>
  <c r="L7" i="11"/>
  <c r="G12" i="12" s="1"/>
  <c r="K17" i="11"/>
  <c r="J22" i="9" s="1"/>
  <c r="J17" i="11"/>
  <c r="I17" i="11"/>
  <c r="J22" i="7" s="1"/>
  <c r="G17" i="11"/>
  <c r="J22" i="5" s="1"/>
  <c r="F17" i="11"/>
  <c r="E17" i="11"/>
  <c r="J22" i="3" s="1"/>
  <c r="J22" i="1"/>
  <c r="J38" i="1" l="1"/>
  <c r="C34" i="11"/>
  <c r="C35" i="11" s="1"/>
  <c r="J25" i="12"/>
  <c r="I25" i="12"/>
  <c r="H25" i="12"/>
  <c r="J27" i="12"/>
  <c r="I27" i="12"/>
  <c r="H27" i="12"/>
  <c r="J29" i="12"/>
  <c r="H29" i="12"/>
  <c r="I29" i="12"/>
  <c r="J31" i="12"/>
  <c r="I31" i="12"/>
  <c r="H31" i="12"/>
  <c r="J33" i="12"/>
  <c r="I33" i="12"/>
  <c r="H33" i="12"/>
  <c r="J35" i="12"/>
  <c r="I35" i="12"/>
  <c r="H35" i="12"/>
  <c r="J37" i="12"/>
  <c r="I37" i="12"/>
  <c r="H37" i="12"/>
  <c r="J26" i="12"/>
  <c r="I26" i="12"/>
  <c r="H26" i="12"/>
  <c r="H28" i="12"/>
  <c r="J28" i="12"/>
  <c r="I28" i="12"/>
  <c r="J30" i="12"/>
  <c r="I30" i="12"/>
  <c r="H30" i="12"/>
  <c r="I32" i="12"/>
  <c r="J32" i="12"/>
  <c r="H32" i="12"/>
  <c r="J34" i="12"/>
  <c r="H34" i="12"/>
  <c r="I34" i="12"/>
  <c r="H36" i="12"/>
  <c r="J36" i="12"/>
  <c r="I36" i="12"/>
  <c r="J13" i="12"/>
  <c r="H13" i="12"/>
  <c r="I13" i="12"/>
  <c r="J15" i="12"/>
  <c r="H15" i="12"/>
  <c r="I15" i="12"/>
  <c r="J17" i="12"/>
  <c r="I17" i="12"/>
  <c r="H17" i="12"/>
  <c r="J19" i="12"/>
  <c r="H19" i="12"/>
  <c r="I19" i="12"/>
  <c r="J21" i="12"/>
  <c r="H21" i="12"/>
  <c r="I21" i="12"/>
  <c r="D34" i="11"/>
  <c r="D35" i="11" s="1"/>
  <c r="J22" i="2"/>
  <c r="F34" i="11"/>
  <c r="F35" i="11" s="1"/>
  <c r="J22" i="4"/>
  <c r="J34" i="11"/>
  <c r="J35" i="11" s="1"/>
  <c r="J22" i="8"/>
  <c r="J12" i="12"/>
  <c r="H12" i="12"/>
  <c r="I12" i="12"/>
  <c r="J14" i="12"/>
  <c r="H14" i="12"/>
  <c r="I14" i="12"/>
  <c r="J16" i="12"/>
  <c r="I16" i="12"/>
  <c r="H16" i="12"/>
  <c r="J18" i="12"/>
  <c r="H18" i="12"/>
  <c r="I18" i="12"/>
  <c r="J20" i="12"/>
  <c r="H20" i="12"/>
  <c r="I20" i="12"/>
  <c r="J38" i="6"/>
  <c r="H34" i="11"/>
  <c r="H35" i="11" s="1"/>
  <c r="J22" i="6"/>
  <c r="J40" i="6" s="1"/>
  <c r="L41" i="11"/>
  <c r="L11" i="6"/>
  <c r="M11" i="6"/>
  <c r="E34" i="11"/>
  <c r="E35" i="11" s="1"/>
  <c r="G34" i="11"/>
  <c r="G35" i="11" s="1"/>
  <c r="I34" i="11"/>
  <c r="I35" i="11" s="1"/>
  <c r="K34" i="11"/>
  <c r="K35" i="11" s="1"/>
  <c r="L6" i="11"/>
  <c r="L19" i="11"/>
  <c r="L40" i="6" l="1"/>
  <c r="J41" i="6"/>
  <c r="L33" i="11"/>
  <c r="G38" i="12" s="1"/>
  <c r="G24" i="12"/>
  <c r="L17" i="11"/>
  <c r="G22" i="12" s="1"/>
  <c r="G11" i="12"/>
  <c r="L38" i="1"/>
  <c r="M38" i="1"/>
  <c r="K38" i="1"/>
  <c r="L38" i="4"/>
  <c r="K38" i="4"/>
  <c r="M38" i="4"/>
  <c r="L38" i="8"/>
  <c r="K38" i="8"/>
  <c r="M38" i="8"/>
  <c r="L38" i="5"/>
  <c r="K38" i="5"/>
  <c r="M38" i="5"/>
  <c r="L38" i="3"/>
  <c r="M38" i="3"/>
  <c r="K38" i="3"/>
  <c r="L38" i="7"/>
  <c r="M38" i="7"/>
  <c r="K38" i="7"/>
  <c r="K38" i="2"/>
  <c r="M38" i="2"/>
  <c r="L38" i="9"/>
  <c r="M38" i="9"/>
  <c r="K38" i="9"/>
  <c r="L22" i="7"/>
  <c r="M22" i="7"/>
  <c r="K22" i="7"/>
  <c r="J40" i="7"/>
  <c r="L22" i="2"/>
  <c r="K22" i="2"/>
  <c r="J40" i="2"/>
  <c r="L40" i="2" s="1"/>
  <c r="M22" i="5"/>
  <c r="J40" i="5"/>
  <c r="L22" i="5"/>
  <c r="K22" i="5"/>
  <c r="L22" i="3"/>
  <c r="J40" i="3"/>
  <c r="K22" i="3"/>
  <c r="L22" i="1"/>
  <c r="K22" i="1"/>
  <c r="J40" i="1"/>
  <c r="J41" i="1" s="1"/>
  <c r="M22" i="1"/>
  <c r="L22" i="4"/>
  <c r="K22" i="4"/>
  <c r="J40" i="4"/>
  <c r="M22" i="4"/>
  <c r="L22" i="8"/>
  <c r="K22" i="8"/>
  <c r="J40" i="8"/>
  <c r="M22" i="8"/>
  <c r="M22" i="9"/>
  <c r="J40" i="9"/>
  <c r="L22" i="9"/>
  <c r="K22" i="9"/>
  <c r="H38" i="12" l="1"/>
  <c r="I38" i="12"/>
  <c r="J38" i="12"/>
  <c r="G40" i="12"/>
  <c r="G41" i="12" s="1"/>
  <c r="I22" i="12"/>
  <c r="J22" i="12"/>
  <c r="L34" i="11"/>
  <c r="L35" i="11" s="1"/>
  <c r="J11" i="12"/>
  <c r="I11" i="12"/>
  <c r="H11" i="12"/>
  <c r="H24" i="12"/>
  <c r="J24" i="12"/>
  <c r="I24" i="12"/>
  <c r="H22" i="12"/>
  <c r="M40" i="8"/>
  <c r="L40" i="8"/>
  <c r="K40" i="8"/>
  <c r="J41" i="8"/>
  <c r="K40" i="4"/>
  <c r="L40" i="4"/>
  <c r="M40" i="4"/>
  <c r="J41" i="4"/>
  <c r="K40" i="1"/>
  <c r="L40" i="1"/>
  <c r="M40" i="1"/>
  <c r="K40" i="3"/>
  <c r="L40" i="3"/>
  <c r="M40" i="3"/>
  <c r="J41" i="3"/>
  <c r="M40" i="9"/>
  <c r="L40" i="9"/>
  <c r="J41" i="9"/>
  <c r="K40" i="9"/>
  <c r="K40" i="5"/>
  <c r="L40" i="5"/>
  <c r="M40" i="5"/>
  <c r="J41" i="5"/>
  <c r="J41" i="2"/>
  <c r="K40" i="2"/>
  <c r="M40" i="2"/>
  <c r="J41" i="7"/>
  <c r="K40" i="7"/>
  <c r="M40" i="7"/>
  <c r="L40" i="7"/>
  <c r="K41" i="6"/>
  <c r="L41" i="6"/>
  <c r="K11" i="6"/>
  <c r="K38" i="6"/>
  <c r="K35" i="6"/>
  <c r="L22" i="6"/>
  <c r="K21" i="6"/>
  <c r="E22" i="6"/>
  <c r="M40" i="6"/>
  <c r="M38" i="6"/>
  <c r="L38" i="6"/>
  <c r="E38" i="6"/>
  <c r="M37" i="6"/>
  <c r="K37" i="6"/>
  <c r="E37" i="6"/>
  <c r="M36" i="6"/>
  <c r="L36" i="6"/>
  <c r="K36" i="6"/>
  <c r="E36" i="6"/>
  <c r="M35" i="6"/>
  <c r="L35" i="6"/>
  <c r="E35" i="6"/>
  <c r="M34" i="6"/>
  <c r="L34" i="6"/>
  <c r="K34" i="6"/>
  <c r="E34" i="6"/>
  <c r="M33" i="6"/>
  <c r="K33" i="6"/>
  <c r="E33" i="6"/>
  <c r="M32" i="6"/>
  <c r="L32" i="6"/>
  <c r="K32" i="6"/>
  <c r="E32" i="6"/>
  <c r="M31" i="6"/>
  <c r="K31" i="6"/>
  <c r="E31" i="6"/>
  <c r="M30" i="6"/>
  <c r="L30" i="6"/>
  <c r="K30" i="6"/>
  <c r="E30" i="6"/>
  <c r="M29" i="6"/>
  <c r="K29" i="6"/>
  <c r="E29" i="6"/>
  <c r="M28" i="6"/>
  <c r="L28" i="6"/>
  <c r="K28" i="6"/>
  <c r="E28" i="6"/>
  <c r="M27" i="6"/>
  <c r="K27" i="6"/>
  <c r="E27" i="6"/>
  <c r="M26" i="6"/>
  <c r="L26" i="6"/>
  <c r="K26" i="6"/>
  <c r="E26" i="6"/>
  <c r="M25" i="6"/>
  <c r="K25" i="6"/>
  <c r="E25" i="6"/>
  <c r="E40" i="6" s="1"/>
  <c r="E41" i="6" s="1"/>
  <c r="M24" i="6"/>
  <c r="K24" i="6"/>
  <c r="E24" i="6"/>
  <c r="M22" i="6"/>
  <c r="M21" i="6"/>
  <c r="E21" i="6"/>
  <c r="M20" i="6"/>
  <c r="E20" i="6"/>
  <c r="M19" i="6"/>
  <c r="E19" i="6"/>
  <c r="M18" i="6"/>
  <c r="E18" i="6"/>
  <c r="M17" i="6"/>
  <c r="E17" i="6"/>
  <c r="M16" i="6"/>
  <c r="E16" i="6"/>
  <c r="M15" i="6"/>
  <c r="E15" i="6"/>
  <c r="M14" i="6"/>
  <c r="E14" i="6"/>
  <c r="M13" i="6"/>
  <c r="E13" i="6"/>
  <c r="M12" i="6"/>
  <c r="E12" i="6"/>
  <c r="J40" i="12" l="1"/>
  <c r="H40" i="12"/>
  <c r="I40" i="12"/>
  <c r="K41" i="7"/>
  <c r="L41" i="7"/>
  <c r="M41" i="7"/>
  <c r="J41" i="12"/>
  <c r="I41" i="12"/>
  <c r="H41" i="12"/>
  <c r="K41" i="2"/>
  <c r="L41" i="2"/>
  <c r="M41" i="2"/>
  <c r="K41" i="5"/>
  <c r="L41" i="5"/>
  <c r="M41" i="5"/>
  <c r="K41" i="3"/>
  <c r="L41" i="3"/>
  <c r="M41" i="3"/>
  <c r="M41" i="1"/>
  <c r="K41" i="1"/>
  <c r="L41" i="1"/>
  <c r="L41" i="4"/>
  <c r="M41" i="4"/>
  <c r="K41" i="4"/>
  <c r="M41" i="8"/>
  <c r="L41" i="8"/>
  <c r="K41" i="8"/>
  <c r="K41" i="9"/>
  <c r="M41" i="9"/>
  <c r="L41" i="9"/>
  <c r="L12" i="6"/>
  <c r="K12" i="6"/>
  <c r="L25" i="6"/>
  <c r="L27" i="6"/>
  <c r="L29" i="6"/>
  <c r="L31" i="6"/>
  <c r="L33" i="6"/>
  <c r="L37" i="6"/>
  <c r="L24" i="6"/>
  <c r="K40" i="6"/>
  <c r="L13" i="6"/>
  <c r="L14" i="6"/>
  <c r="L15" i="6"/>
  <c r="L16" i="6"/>
  <c r="L17" i="6"/>
  <c r="L18" i="6"/>
  <c r="L19" i="6"/>
  <c r="L20" i="6"/>
  <c r="L21" i="6"/>
  <c r="K13" i="6"/>
  <c r="K14" i="6"/>
  <c r="K15" i="6"/>
  <c r="K16" i="6"/>
  <c r="K17" i="6"/>
  <c r="K18" i="6"/>
  <c r="K19" i="6"/>
  <c r="K20" i="6"/>
  <c r="K22" i="6"/>
  <c r="M41" i="6" l="1"/>
</calcChain>
</file>

<file path=xl/sharedStrings.xml><?xml version="1.0" encoding="utf-8"?>
<sst xmlns="http://schemas.openxmlformats.org/spreadsheetml/2006/main" count="1939" uniqueCount="227">
  <si>
    <t>รพท.สมเด็จพระยุพราชสระแก้ว</t>
  </si>
  <si>
    <t>1. แผนประมาณการรายได้-ควบคุมค่าใช้จ่าย ปีงบประมาณ 2560</t>
  </si>
  <si>
    <t>รหัสรายการ</t>
  </si>
  <si>
    <t>รายการ</t>
  </si>
  <si>
    <t>ประมาณการปี 2560</t>
  </si>
  <si>
    <t>(ข้อมูล กปภ.)</t>
  </si>
  <si>
    <t>(ข้อมูลหน่วยบริการ)</t>
  </si>
  <si>
    <t>รายได้</t>
  </si>
  <si>
    <t>P04</t>
  </si>
  <si>
    <t>รายได้ UC</t>
  </si>
  <si>
    <t>P05</t>
  </si>
  <si>
    <t>รายได้จาก EMS</t>
  </si>
  <si>
    <t>P06</t>
  </si>
  <si>
    <t>รายได้ค่ารักษาเบิกต้นสังกัด</t>
  </si>
  <si>
    <t>P061</t>
  </si>
  <si>
    <t>รายได้ค่ารักษา อปท.</t>
  </si>
  <si>
    <t>P07</t>
  </si>
  <si>
    <t>รายได้ค่ารักษาเบิกจ่ายตรงกรมบัญชีกลาง</t>
  </si>
  <si>
    <t>P08</t>
  </si>
  <si>
    <t>รายได้ประกันสังคม</t>
  </si>
  <si>
    <t>P09</t>
  </si>
  <si>
    <t>รายได้แรงงานต่างด้าว</t>
  </si>
  <si>
    <t>P10</t>
  </si>
  <si>
    <t>รายได้ค่ารักษาและบริการอื่น ๆ</t>
  </si>
  <si>
    <t>P11</t>
  </si>
  <si>
    <t>รายได้งบประมาณส่วนบุคลากร</t>
  </si>
  <si>
    <t>P12</t>
  </si>
  <si>
    <t>รายได้อื่น</t>
  </si>
  <si>
    <t>P13</t>
  </si>
  <si>
    <t>รายได้งบลงทุน</t>
  </si>
  <si>
    <t>P13S</t>
  </si>
  <si>
    <t>รวมรายได้</t>
  </si>
  <si>
    <t>ค่าใช้จ่าย</t>
  </si>
  <si>
    <t>P14</t>
  </si>
  <si>
    <t>ต้นทุนยา</t>
  </si>
  <si>
    <t>P15</t>
  </si>
  <si>
    <t>ต้นทุนเวชภัณฑ์มิใช่ยาและวัสดุการแพทย์</t>
  </si>
  <si>
    <t>P151</t>
  </si>
  <si>
    <t>ต้นทุนวัสดุทันตกรรม</t>
  </si>
  <si>
    <t>P16</t>
  </si>
  <si>
    <t>ต้นทุนวัสดุวิทยาศาสตร์การแพทย์</t>
  </si>
  <si>
    <t>P17</t>
  </si>
  <si>
    <t>เงินเดือนและค่าจ้างประจำ</t>
  </si>
  <si>
    <t>P18</t>
  </si>
  <si>
    <t>ค่าจ้างชั่วคราว</t>
  </si>
  <si>
    <t>P19</t>
  </si>
  <si>
    <t>ค่าตอบแทน</t>
  </si>
  <si>
    <t>P20</t>
  </si>
  <si>
    <t>ค่าใช้จ่ายบุคลากรอื่น</t>
  </si>
  <si>
    <t>P21</t>
  </si>
  <si>
    <t>ค่าใช้สอย</t>
  </si>
  <si>
    <t>P22</t>
  </si>
  <si>
    <t>ค่าสาธารณูปโภค</t>
  </si>
  <si>
    <t>P23</t>
  </si>
  <si>
    <t>วัสดุใช้ไป</t>
  </si>
  <si>
    <t>P24</t>
  </si>
  <si>
    <t>ค่าเสื่อมราคาและค่าตัดจำหน่าย</t>
  </si>
  <si>
    <t>P241</t>
  </si>
  <si>
    <t>หนี้สูญและสงสัยจะสูญ</t>
  </si>
  <si>
    <t>P25</t>
  </si>
  <si>
    <t>ค่าใช้จ่ายอื่น</t>
  </si>
  <si>
    <t>P26S</t>
  </si>
  <si>
    <t>รวมค่าใช้จ่าย</t>
  </si>
  <si>
    <t>P27S</t>
  </si>
  <si>
    <t>ส่วนต่างรายได้หักค่าใช้จ่าย(NI)</t>
  </si>
  <si>
    <t>P28</t>
  </si>
  <si>
    <t>สรุปแผนประมาณการ</t>
  </si>
  <si>
    <t>P29</t>
  </si>
  <si>
    <t>EBITDA - รายได้หักค่าใช้จ่าย(ไม่รวมค่าเสื่อม)</t>
  </si>
  <si>
    <t>วงเงินที่ลงทุนได้(ร้อยละ 20%ของ EBITDA)</t>
  </si>
  <si>
    <t>งบลงทุน (เงินบำรุง) เปรียบเทียบกับ EBITDA &gt;20%</t>
  </si>
  <si>
    <t>ไม่เกิน</t>
  </si>
  <si>
    <t>P40</t>
  </si>
  <si>
    <t>ทุนสำรองสุทธิ (Networking Capital) ณ 30 มิ.ย. 59</t>
  </si>
  <si>
    <t>P50</t>
  </si>
  <si>
    <t>เงินบำรุงคงเหลือ ณ 30 มิ.ย. 59</t>
  </si>
  <si>
    <t>P60</t>
  </si>
  <si>
    <t>หนี้สินและภาระผูกพัน ณ 30 มิ.ย. 59</t>
  </si>
  <si>
    <t>2. แผนจัดซื้อยา เวชภัณฑ์ วัสดุการแพทย์ วัสดุวิทยาศาสตร์การแพทย์</t>
  </si>
  <si>
    <t>มูลค่าการจัดซื้อปี 2560</t>
  </si>
  <si>
    <t>ยา (รวมสนับสนุน รพ.สต.)</t>
  </si>
  <si>
    <t>เวชภัณฑ์มิใช่ยาและวัสดุการแพทย์ (รวมสนับสนุน รพ.สต.)</t>
  </si>
  <si>
    <t>วัสดุวิทยาศาสตร์และการแพทย์ (รวมสนับสนุน รพ.สต.)</t>
  </si>
  <si>
    <t>3. แผนจัดซื้อวัสดุอื่น</t>
  </si>
  <si>
    <t>วัสดุสำนักงาน</t>
  </si>
  <si>
    <t>วัสดุยานพาหนะและขนส่ง</t>
  </si>
  <si>
    <t>วัสดุเชื้อเพลิงและหล่อลื่น</t>
  </si>
  <si>
    <t>วัสดุไฟฟ้าและวิทยุ</t>
  </si>
  <si>
    <t>วัสดุโฆษณาและเผยแพร่</t>
  </si>
  <si>
    <t>วัสดุคอมพิวเตอร์</t>
  </si>
  <si>
    <t>วัสดุงานบ้านงานครัว</t>
  </si>
  <si>
    <t>วัสดุบริโภค</t>
  </si>
  <si>
    <t>วัสดุเครื่องแต่งกาย</t>
  </si>
  <si>
    <t>วัสดุก่อสร้าง</t>
  </si>
  <si>
    <t>วัสดุอื่น</t>
  </si>
  <si>
    <t>4. แผนบริหารจัดการเจ้าหนี้</t>
  </si>
  <si>
    <t>จำนวนเงิน</t>
  </si>
  <si>
    <t>รวมภาระหนี้สิน ปี 2560</t>
  </si>
  <si>
    <t>ประมาณการจ่ายชำระหนี้ปี 2560</t>
  </si>
  <si>
    <t>   เจ้าหนี้ยา</t>
  </si>
  <si>
    <t>   เจ้าหนี้ วชภ.</t>
  </si>
  <si>
    <t>   เจ้าหนี้ lab</t>
  </si>
  <si>
    <t>   เจ้าหนี้ตามจ่าย</t>
  </si>
  <si>
    <t>   เจ้าหนี้ค่าแรงค้างจ่าย</t>
  </si>
  <si>
    <t>   เจ้าหนี้ค่าครุภัณฑ์ สิ่งก่อสร้างฯ</t>
  </si>
  <si>
    <t>   เจ้าหนี้วัสดุอื่น</t>
  </si>
  <si>
    <t>   เจ้าหนี้อื่นๆ</t>
  </si>
  <si>
    <t>5. แผนบริหารจัดการลูกหนี้</t>
  </si>
  <si>
    <t>รวมลูกหนี้ปี 2560</t>
  </si>
  <si>
    <t>ประมาณการลูกหนี้ที่เรียกเก็บได้ปี 2560</t>
  </si>
  <si>
    <t>   ลูกหนี้ UC</t>
  </si>
  <si>
    <t>   ลูกหนี้ ประกันสังคม</t>
  </si>
  <si>
    <t>   ลูกหนี้ กรมบัญชีกลาง</t>
  </si>
  <si>
    <t>   ลูกหนี้ แรงงานต่างด้าว</t>
  </si>
  <si>
    <t>   ลูกหนี้ บุคคลที่มีปัญหาสถานะและสิทธิ</t>
  </si>
  <si>
    <t>   ลูกหนี้ อปท</t>
  </si>
  <si>
    <t>   ลูกหนี้ อื่น ๆ</t>
  </si>
  <si>
    <t>6. แผนการลงทุนเพิ่ม</t>
  </si>
  <si>
    <t>จัดซื้อ จัดหาด้วยเงินบำรุงของ รพ. ปี 2560</t>
  </si>
  <si>
    <t>จัดซื้อ จัดหาด้วยงบค่าเสื่อม UC ของ รพ. ปี 2560</t>
  </si>
  <si>
    <t>จัดซื้อ จัดหาด้วยเงินงบประมาณ ของ รพ. ปี 2560</t>
  </si>
  <si>
    <t>7. แผนสนับสนุน รพ.สต.</t>
  </si>
  <si>
    <t>มูลค่า</t>
  </si>
  <si>
    <t>Fixed Cost ตามประกาศ (สธ0204/22819 ลว.15 กค.59)</t>
  </si>
  <si>
    <t>งบสนับสนุน ให้ รพ.สต. (เงิน) ปี 2560</t>
  </si>
  <si>
    <t>งบสนับสนุน ให้ รพ.สต. (ยา เวชภัณฑ์ วัสดุการแพทย์ วัสดุวิทย์ฯ) ปี 2560</t>
  </si>
  <si>
    <t>งบสนับสนุน ให้ รพ.สต. (งบค่าเสื่อม) ปี 2560</t>
  </si>
  <si>
    <t>นายแพทย์สวรรค์ ขวัญใจพานิช</t>
  </si>
  <si>
    <t>นายแพทย์อภิรักษ์ พิศุทธ์อาภรณ์</t>
  </si>
  <si>
    <t>ระดับหน่วยบริการ</t>
  </si>
  <si>
    <t>ระดับสสจ.</t>
  </si>
  <si>
    <t>ระดับเขต</t>
  </si>
  <si>
    <t>(ผู้จัดทำ)</t>
  </si>
  <si>
    <t>(ผู้ตรวจสอบและอนุมัติ)</t>
  </si>
  <si>
    <t>(เห็นชอบ)</t>
  </si>
  <si>
    <t>รพช.คลองหาด</t>
  </si>
  <si>
    <t>นายแพทย์วัฒนพล จิติลาภะ</t>
  </si>
  <si>
    <t>รพช.ตาพระยา</t>
  </si>
  <si>
    <t>เกิน</t>
  </si>
  <si>
    <t>นายจักรกฤษณ์ สุรการ</t>
  </si>
  <si>
    <t>รพช.วังน้ำเย็น</t>
  </si>
  <si>
    <t>รพช.วัฒนานคร</t>
  </si>
  <si>
    <t>รพช.อรัญประเทศ</t>
  </si>
  <si>
    <t>รพช.เขาฉกรรจ์</t>
  </si>
  <si>
    <t>นายแพทย์คงศักดิ์ วงศ์ชูศรี</t>
  </si>
  <si>
    <t>รพช.วังสมบูรณ์</t>
  </si>
  <si>
    <t>นายแพทย์ยุทธพงษ์ ศรีมงคล</t>
  </si>
  <si>
    <t>รพช.โคกสูง</t>
  </si>
  <si>
    <t>นายแพทย์สุกฤษฎิ์ เลิศสกุลธรรม</t>
  </si>
  <si>
    <t>รหัส</t>
  </si>
  <si>
    <t>ส่วนต่าง</t>
  </si>
  <si>
    <t xml:space="preserve">แผน </t>
  </si>
  <si>
    <t>แผนการดำเนินงาน</t>
  </si>
  <si>
    <t>ผลการดำเนินงาน</t>
  </si>
  <si>
    <t>คิดเป็นร้อยละ</t>
  </si>
  <si>
    <t xml:space="preserve">planfin </t>
  </si>
  <si>
    <t>จากแผน</t>
  </si>
  <si>
    <t>จากผล</t>
  </si>
  <si>
    <t xml:space="preserve">โรงพยาบาล (HGR) </t>
  </si>
  <si>
    <t>การดำเนินงาน</t>
  </si>
  <si>
    <t>(1)</t>
  </si>
  <si>
    <t>(2)</t>
  </si>
  <si>
    <t>(3)</t>
  </si>
  <si>
    <t>(4)</t>
  </si>
  <si>
    <t>(5)</t>
  </si>
  <si>
    <t>(6)=(5-4)</t>
  </si>
  <si>
    <t>(7)=(5)*100/(4)-100</t>
  </si>
  <si>
    <t>(8)=(5)*100/(2)</t>
  </si>
  <si>
    <t>ปิดงบ 2559 -</t>
  </si>
  <si>
    <t>ประมาณการ 2560</t>
  </si>
  <si>
    <t xml:space="preserve">รายงานผลการดำเนินงานรายได้และค่าใช้จ่าย (Planfin) </t>
  </si>
  <si>
    <t>รพท.สมเด็จพระยุพราช สระแก้ว</t>
  </si>
  <si>
    <t>รพท.อรัญประเทศ</t>
  </si>
  <si>
    <t>สระแก้ว</t>
  </si>
  <si>
    <t>ส่วนต่างรายได้หักค่าใช้จ่าย (NI)</t>
  </si>
  <si>
    <t>สรุปแผนประมาณการ (P28 = P27S-P13+P24)</t>
  </si>
  <si>
    <t>ข้อมูลคาดการณ์เพิ่มเติมเพื่อประกอบการจัดทำแผน</t>
  </si>
  <si>
    <t>ค่ากลางตามขนาด</t>
  </si>
  <si>
    <t>จังหวัดสระแก้ว</t>
  </si>
  <si>
    <t>ปิดงบบัญชี ปี 2559</t>
  </si>
  <si>
    <t>ทุนสำรองสุทธิ (Networking Capital) ณ สิ้นเดือน</t>
  </si>
  <si>
    <t>เงินบำรุงคงเหลือ ณ สิ้นเดือน</t>
  </si>
  <si>
    <t>หนี้สินและภาระผูกพัน ณ สิ้นเดือน</t>
  </si>
  <si>
    <t>SD</t>
  </si>
  <si>
    <t>Mean</t>
  </si>
  <si>
    <t>(มูลค่า)</t>
  </si>
  <si>
    <t>เงินบำรุงคงเหลือ (หักภาระผูกพัน) ณ สิ้นเดือน</t>
  </si>
  <si>
    <t>นายธเรศ กรัษนัยรวิวงค์ ผู้ตรวจราชการกระทรวง ฯ เขตสุขภาพที่ 6</t>
  </si>
  <si>
    <t>01 พฤษภาคม พ.ศ.2560 15:17:09</t>
  </si>
  <si>
    <t>03 พฤษภาคม พ.ศ.2560 13:51:52</t>
  </si>
  <si>
    <t xml:space="preserve">06 พฤษภาคม พ.ศ.2560 </t>
  </si>
  <si>
    <t>28 เมษายน พ.ศ.2560 10:49:49</t>
  </si>
  <si>
    <t>03 พฤษภาคม พ.ศ.2560 13:49:41</t>
  </si>
  <si>
    <t>06 พฤษภาคม พ.ศ.2560 10:01:49</t>
  </si>
  <si>
    <t>28 เมษายน พ.ศ.2560 13:36:00</t>
  </si>
  <si>
    <t>03 พฤษภาคม พ.ศ.2560 13:49:12</t>
  </si>
  <si>
    <t>06 พฤษภาคม พ.ศ.2560 09:59:58</t>
  </si>
  <si>
    <t>06 พฤษภาคม พ.ศ.2560 10:00:13</t>
  </si>
  <si>
    <t>นางรถนา ไวยวาจี</t>
  </si>
  <si>
    <t>01 พฤษภาคม พ.ศ.2560 11:07:28</t>
  </si>
  <si>
    <t>03 พฤษภาคม พ.ศ.2560 13:49:56</t>
  </si>
  <si>
    <t>06 พฤษภาคม พ.ศ.2560 10:00:30</t>
  </si>
  <si>
    <t>นายสุขุม พิริยะพรพิพัฒน์</t>
  </si>
  <si>
    <t>28 เมษายน พ.ศ.2560 13:22:50</t>
  </si>
  <si>
    <t>03 พฤษภาคม พ.ศ.2560 13:50:15</t>
  </si>
  <si>
    <t>06 พฤษภาคม พ.ศ.2560 10:00:55</t>
  </si>
  <si>
    <t>นายราเชษฏ เชิงพนม</t>
  </si>
  <si>
    <t>02 พฤษภาคม พ.ศ.2560 09:49:18</t>
  </si>
  <si>
    <t>03 พฤษภาคม พ.ศ.2560 13:51:29</t>
  </si>
  <si>
    <t>06 พฤษภาคม พ.ศ.2560 10:01:23</t>
  </si>
  <si>
    <t>29 เมษายน พ.ศ.2560 09:35:27</t>
  </si>
  <si>
    <t>03 พฤษภาคม พ.ศ.2560 13:51:38</t>
  </si>
  <si>
    <t>06 พฤษภาคม พ.ศ.2560 10:02:08</t>
  </si>
  <si>
    <t>28 เมษายน พ.ศ.2560 16:49:55</t>
  </si>
  <si>
    <t>03 พฤษภาคม พ.ศ.2560 13:50:06</t>
  </si>
  <si>
    <t>06 พฤษภาคม พ.ศ.2560 10:00:43</t>
  </si>
  <si>
    <t>01 พฤษภาคม พ.ศ.2560 14:15:47</t>
  </si>
  <si>
    <t>03 พฤษภาคม พ.ศ.2560 13:51:54</t>
  </si>
  <si>
    <t>06 พฤษภาคม พ.ศ.2560 10:01:36</t>
  </si>
  <si>
    <t xml:space="preserve">03 พฤษภาคม พ.ศ.2560 </t>
  </si>
  <si>
    <t>19 ตุลาคม พ.ศ.2559 11:36:53</t>
  </si>
  <si>
    <t>หมายเหตุ : 1. เทียบค่ากลาง: (0=น้อยกว่าหรือเท่ากับMean, 1=มากกว่าMean, 2=มากกว่าMean+1SD, 3=มากกว่าMean+2SD, 4=มากกว่าMean+3SD )</t>
  </si>
  <si>
    <t>ปีงบประมาณ 2560  ประจำเดือน กันยายน 2560</t>
  </si>
  <si>
    <t>เฉลี่ย 12 เดือน</t>
  </si>
  <si>
    <t>เดือน ก.ย. 60</t>
  </si>
  <si>
    <t>หมายเหตุ : ใช้ข้อมูลจาก http://hfo60.cfo.in.th/  ณ  วันที่ 6  พฤศจิกายน  2560</t>
  </si>
  <si>
    <t xml:space="preserve">               : 2. ใช้ข้อมูลจาก http://hfo60.cfo.in.th/  ณ  วันที่ 6  พฤศจิกายน 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</si>
</sst>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&quot; &quot;#,##0.00&quot; &quot;;&quot;-&quot;#,##0.00&quot; &quot;;&quot; -&quot;00&quot; &quot;;&quot; &quot;@&quot; &quot;"/>
    <numFmt numFmtId="188" formatCode="#,##0.00_ ;[Red]\-#,##0.00\ "/>
    <numFmt numFmtId="189" formatCode="#,##0.00_ ;\-#,##0.00\ "/>
  </numFmts>
  <fonts count="46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rgb="FF000000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0"/>
      <name val="MS Sans Serif"/>
      <family val="2"/>
      <charset val="22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sz val="12"/>
      <name val="Times New Roman"/>
      <family val="1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0"/>
      <color theme="1"/>
      <name val="Tahoma"/>
      <family val="2"/>
      <scheme val="minor"/>
    </font>
    <font>
      <b/>
      <sz val="10"/>
      <color theme="1"/>
      <name val="Tahoma"/>
      <family val="2"/>
      <scheme val="minor"/>
    </font>
    <font>
      <sz val="10"/>
      <color rgb="FFFF0000"/>
      <name val="Tahoma"/>
      <family val="2"/>
      <scheme val="minor"/>
    </font>
    <font>
      <sz val="10"/>
      <color rgb="FF000000"/>
      <name val="Tahoma"/>
      <family val="2"/>
      <scheme val="minor"/>
    </font>
    <font>
      <sz val="10"/>
      <color theme="0"/>
      <name val="Tahoma"/>
      <family val="2"/>
      <scheme val="minor"/>
    </font>
    <font>
      <b/>
      <sz val="10"/>
      <name val="Tahoma"/>
      <family val="2"/>
      <scheme val="minor"/>
    </font>
    <font>
      <sz val="10"/>
      <name val="Tahoma"/>
      <family val="2"/>
      <scheme val="minor"/>
    </font>
    <font>
      <b/>
      <sz val="10"/>
      <color rgb="FFFF0000"/>
      <name val="Tahoma"/>
      <family val="2"/>
      <scheme val="minor"/>
    </font>
    <font>
      <u/>
      <sz val="10"/>
      <color theme="1"/>
      <name val="Tahoma"/>
      <family val="2"/>
      <scheme val="minor"/>
    </font>
    <font>
      <sz val="10"/>
      <color indexed="8"/>
      <name val="Arial"/>
      <family val="2"/>
    </font>
    <font>
      <b/>
      <sz val="10"/>
      <color rgb="FF000000"/>
      <name val="Tahoma"/>
      <family val="2"/>
      <scheme val="minor"/>
    </font>
    <font>
      <sz val="10"/>
      <color theme="1"/>
      <name val="THSarabunNew"/>
    </font>
    <font>
      <sz val="12"/>
      <color theme="1"/>
      <name val="THSarabunNew"/>
    </font>
    <font>
      <sz val="10"/>
      <name val="THSarabunNew"/>
    </font>
    <font>
      <sz val="10"/>
      <color theme="1"/>
      <name val="THSarabunNew"/>
      <charset val="222"/>
    </font>
    <font>
      <sz val="10"/>
      <color rgb="FF000000"/>
      <name val="THSarabunNew"/>
    </font>
    <font>
      <sz val="10"/>
      <color theme="0"/>
      <name val="THSarabunNew"/>
    </font>
    <font>
      <sz val="11"/>
      <color theme="1"/>
      <name val="THSarabunNew"/>
    </font>
    <font>
      <sz val="10"/>
      <name val="TH SarabunPSK"/>
      <family val="2"/>
    </font>
    <font>
      <sz val="10"/>
      <name val="THSarabunNew"/>
      <charset val="22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13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187" fontId="4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Protection="0">
      <alignment vertical="top"/>
    </xf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5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9" applyNumberFormat="0" applyAlignment="0" applyProtection="0"/>
    <xf numFmtId="0" fontId="12" fillId="21" borderId="10" applyNumberFormat="0" applyAlignment="0" applyProtection="0"/>
    <xf numFmtId="43" fontId="5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7" fillId="0" borderId="13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9" applyNumberFormat="0" applyAlignment="0" applyProtection="0"/>
    <xf numFmtId="0" fontId="19" fillId="0" borderId="14" applyNumberFormat="0" applyFill="0" applyAlignment="0" applyProtection="0"/>
    <xf numFmtId="0" fontId="20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23" borderId="15" applyNumberFormat="0" applyFont="0" applyAlignment="0" applyProtection="0"/>
    <xf numFmtId="0" fontId="21" fillId="20" borderId="16" applyNumberFormat="0" applyAlignment="0" applyProtection="0"/>
    <xf numFmtId="0" fontId="22" fillId="0" borderId="0"/>
    <xf numFmtId="0" fontId="22" fillId="0" borderId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22" fillId="0" borderId="0"/>
    <xf numFmtId="0" fontId="35" fillId="0" borderId="0"/>
  </cellStyleXfs>
  <cellXfs count="190">
    <xf numFmtId="0" fontId="0" fillId="0" borderId="0" xfId="0"/>
    <xf numFmtId="0" fontId="26" fillId="0" borderId="0" xfId="0" applyFont="1" applyAlignment="1">
      <alignment vertical="center"/>
    </xf>
    <xf numFmtId="0" fontId="26" fillId="0" borderId="8" xfId="0" applyFont="1" applyBorder="1" applyAlignment="1">
      <alignment vertical="center"/>
    </xf>
    <xf numFmtId="0" fontId="26" fillId="0" borderId="8" xfId="0" applyFont="1" applyBorder="1" applyAlignment="1">
      <alignment horizontal="left" vertical="center" wrapText="1"/>
    </xf>
    <xf numFmtId="4" fontId="26" fillId="0" borderId="8" xfId="0" applyNumberFormat="1" applyFont="1" applyBorder="1" applyAlignment="1">
      <alignment horizontal="right" vertical="center" wrapText="1"/>
    </xf>
    <xf numFmtId="0" fontId="27" fillId="0" borderId="8" xfId="0" applyFont="1" applyBorder="1" applyAlignment="1">
      <alignment horizontal="left" vertical="center" wrapText="1"/>
    </xf>
    <xf numFmtId="4" fontId="27" fillId="0" borderId="8" xfId="0" applyNumberFormat="1" applyFont="1" applyBorder="1" applyAlignment="1">
      <alignment horizontal="right" vertical="center" wrapText="1"/>
    </xf>
    <xf numFmtId="0" fontId="26" fillId="0" borderId="8" xfId="0" applyFont="1" applyBorder="1" applyAlignment="1">
      <alignment horizontal="right" vertical="center" wrapText="1"/>
    </xf>
    <xf numFmtId="4" fontId="28" fillId="0" borderId="8" xfId="0" applyNumberFormat="1" applyFont="1" applyBorder="1" applyAlignment="1">
      <alignment horizontal="right" vertical="center" wrapText="1"/>
    </xf>
    <xf numFmtId="0" fontId="26" fillId="0" borderId="0" xfId="0" applyFont="1" applyAlignment="1">
      <alignment horizontal="right" vertical="center"/>
    </xf>
    <xf numFmtId="0" fontId="26" fillId="0" borderId="0" xfId="0" applyFont="1"/>
    <xf numFmtId="0" fontId="27" fillId="0" borderId="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0" xfId="0" applyFont="1" applyAlignment="1">
      <alignment horizontal="right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shrinkToFit="1"/>
    </xf>
    <xf numFmtId="0" fontId="31" fillId="0" borderId="4" xfId="0" applyFont="1" applyFill="1" applyBorder="1" applyAlignment="1">
      <alignment horizontal="center" vertical="center" shrinkToFit="1"/>
    </xf>
    <xf numFmtId="0" fontId="31" fillId="0" borderId="20" xfId="0" applyFont="1" applyFill="1" applyBorder="1" applyAlignment="1">
      <alignment horizontal="center" vertical="center" shrinkToFit="1"/>
    </xf>
    <xf numFmtId="43" fontId="31" fillId="0" borderId="4" xfId="1" applyFont="1" applyBorder="1" applyAlignment="1">
      <alignment horizontal="center" vertical="center" shrinkToFit="1"/>
    </xf>
    <xf numFmtId="43" fontId="31" fillId="0" borderId="2" xfId="1" applyFont="1" applyBorder="1" applyAlignment="1">
      <alignment horizontal="center" vertical="center" shrinkToFit="1"/>
    </xf>
    <xf numFmtId="0" fontId="31" fillId="0" borderId="21" xfId="0" applyFont="1" applyBorder="1" applyAlignment="1">
      <alignment horizontal="center" vertical="center" shrinkToFit="1"/>
    </xf>
    <xf numFmtId="0" fontId="31" fillId="0" borderId="2" xfId="0" applyFont="1" applyBorder="1" applyAlignment="1">
      <alignment horizontal="center" vertical="center" shrinkToFit="1"/>
    </xf>
    <xf numFmtId="0" fontId="32" fillId="0" borderId="0" xfId="0" applyFont="1" applyAlignment="1">
      <alignment horizontal="center" vertical="center"/>
    </xf>
    <xf numFmtId="0" fontId="31" fillId="0" borderId="5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shrinkToFit="1"/>
    </xf>
    <xf numFmtId="0" fontId="31" fillId="0" borderId="0" xfId="0" applyFont="1" applyAlignment="1">
      <alignment horizontal="center" vertical="center" shrinkToFit="1"/>
    </xf>
    <xf numFmtId="0" fontId="31" fillId="0" borderId="24" xfId="0" applyFont="1" applyFill="1" applyBorder="1" applyAlignment="1">
      <alignment horizontal="center" vertical="center" shrinkToFit="1"/>
    </xf>
    <xf numFmtId="43" fontId="31" fillId="0" borderId="6" xfId="1" applyFont="1" applyBorder="1" applyAlignment="1">
      <alignment horizontal="center" vertical="center" shrinkToFit="1"/>
    </xf>
    <xf numFmtId="43" fontId="31" fillId="0" borderId="5" xfId="1" applyFont="1" applyBorder="1" applyAlignment="1">
      <alignment horizontal="center" vertical="center" shrinkToFit="1"/>
    </xf>
    <xf numFmtId="0" fontId="31" fillId="0" borderId="0" xfId="0" applyFont="1" applyBorder="1" applyAlignment="1">
      <alignment horizontal="center" vertical="center" shrinkToFit="1"/>
    </xf>
    <xf numFmtId="0" fontId="31" fillId="0" borderId="5" xfId="0" applyFont="1" applyBorder="1" applyAlignment="1">
      <alignment horizontal="center" vertical="center" shrinkToFit="1"/>
    </xf>
    <xf numFmtId="0" fontId="31" fillId="0" borderId="6" xfId="0" applyFont="1" applyFill="1" applyBorder="1" applyAlignment="1">
      <alignment horizontal="center" vertical="center" shrinkToFit="1"/>
    </xf>
    <xf numFmtId="43" fontId="31" fillId="0" borderId="0" xfId="1" applyFont="1" applyBorder="1" applyAlignment="1">
      <alignment horizontal="center" vertical="center" shrinkToFit="1"/>
    </xf>
    <xf numFmtId="0" fontId="31" fillId="0" borderId="7" xfId="0" applyFont="1" applyBorder="1" applyAlignment="1">
      <alignment horizontal="center" vertical="center" wrapText="1"/>
    </xf>
    <xf numFmtId="49" fontId="31" fillId="0" borderId="26" xfId="0" applyNumberFormat="1" applyFont="1" applyBorder="1" applyAlignment="1">
      <alignment horizontal="center" vertical="center" shrinkToFit="1"/>
    </xf>
    <xf numFmtId="49" fontId="31" fillId="0" borderId="24" xfId="0" applyNumberFormat="1" applyFont="1" applyFill="1" applyBorder="1" applyAlignment="1">
      <alignment horizontal="center" vertical="center" shrinkToFit="1"/>
    </xf>
    <xf numFmtId="49" fontId="31" fillId="0" borderId="27" xfId="0" applyNumberFormat="1" applyFont="1" applyBorder="1" applyAlignment="1">
      <alignment horizontal="center" vertical="center" shrinkToFit="1"/>
    </xf>
    <xf numFmtId="49" fontId="31" fillId="0" borderId="7" xfId="0" applyNumberFormat="1" applyFont="1" applyBorder="1" applyAlignment="1">
      <alignment horizontal="center" vertical="center" shrinkToFit="1"/>
    </xf>
    <xf numFmtId="49" fontId="31" fillId="0" borderId="1" xfId="0" applyNumberFormat="1" applyFont="1" applyBorder="1" applyAlignment="1">
      <alignment horizontal="center" vertical="center" shrinkToFit="1"/>
    </xf>
    <xf numFmtId="4" fontId="32" fillId="0" borderId="8" xfId="0" applyNumberFormat="1" applyFont="1" applyBorder="1" applyAlignment="1">
      <alignment vertical="center" wrapText="1"/>
    </xf>
    <xf numFmtId="43" fontId="32" fillId="0" borderId="8" xfId="1" applyFont="1" applyBorder="1" applyAlignment="1">
      <alignment vertical="center"/>
    </xf>
    <xf numFmtId="4" fontId="26" fillId="0" borderId="8" xfId="0" applyNumberFormat="1" applyFont="1" applyBorder="1" applyAlignment="1">
      <alignment vertical="center" wrapText="1"/>
    </xf>
    <xf numFmtId="43" fontId="32" fillId="0" borderId="8" xfId="0" applyNumberFormat="1" applyFont="1" applyBorder="1" applyAlignment="1">
      <alignment vertical="center"/>
    </xf>
    <xf numFmtId="2" fontId="32" fillId="0" borderId="8" xfId="0" applyNumberFormat="1" applyFont="1" applyBorder="1" applyAlignment="1">
      <alignment vertical="center"/>
    </xf>
    <xf numFmtId="4" fontId="31" fillId="0" borderId="8" xfId="0" applyNumberFormat="1" applyFont="1" applyBorder="1" applyAlignment="1">
      <alignment vertical="center" wrapText="1"/>
    </xf>
    <xf numFmtId="43" fontId="31" fillId="0" borderId="8" xfId="1" applyFont="1" applyBorder="1" applyAlignment="1">
      <alignment vertical="center"/>
    </xf>
    <xf numFmtId="4" fontId="31" fillId="0" borderId="8" xfId="0" applyNumberFormat="1" applyFont="1" applyBorder="1" applyAlignment="1">
      <alignment vertical="center"/>
    </xf>
    <xf numFmtId="43" fontId="31" fillId="0" borderId="8" xfId="0" applyNumberFormat="1" applyFont="1" applyBorder="1" applyAlignment="1">
      <alignment vertical="center"/>
    </xf>
    <xf numFmtId="2" fontId="31" fillId="0" borderId="8" xfId="0" applyNumberFormat="1" applyFont="1" applyBorder="1" applyAlignment="1">
      <alignment vertical="center"/>
    </xf>
    <xf numFmtId="4" fontId="32" fillId="0" borderId="8" xfId="0" applyNumberFormat="1" applyFont="1" applyFill="1" applyBorder="1" applyAlignment="1">
      <alignment vertical="center" wrapText="1"/>
    </xf>
    <xf numFmtId="0" fontId="27" fillId="0" borderId="8" xfId="0" applyFont="1" applyBorder="1" applyAlignment="1">
      <alignment vertical="center"/>
    </xf>
    <xf numFmtId="4" fontId="27" fillId="0" borderId="8" xfId="0" applyNumberFormat="1" applyFont="1" applyBorder="1" applyAlignment="1">
      <alignment vertical="center" wrapText="1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6" fillId="0" borderId="8" xfId="0" applyFont="1" applyBorder="1" applyAlignment="1">
      <alignment horizontal="left" vertical="center"/>
    </xf>
    <xf numFmtId="43" fontId="26" fillId="0" borderId="0" xfId="1" applyFont="1" applyAlignment="1">
      <alignment vertical="center"/>
    </xf>
    <xf numFmtId="43" fontId="26" fillId="0" borderId="0" xfId="0" applyNumberFormat="1" applyFont="1" applyAlignment="1">
      <alignment vertical="center"/>
    </xf>
    <xf numFmtId="0" fontId="33" fillId="0" borderId="8" xfId="0" applyFont="1" applyBorder="1" applyAlignment="1">
      <alignment horizontal="left" vertical="center"/>
    </xf>
    <xf numFmtId="0" fontId="33" fillId="0" borderId="30" xfId="0" applyFont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3" fillId="0" borderId="28" xfId="0" applyFont="1" applyFill="1" applyBorder="1" applyAlignment="1">
      <alignment vertical="center" wrapText="1"/>
    </xf>
    <xf numFmtId="0" fontId="33" fillId="0" borderId="0" xfId="0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34" fillId="0" borderId="28" xfId="0" applyFont="1" applyFill="1" applyBorder="1" applyAlignment="1">
      <alignment vertical="center" wrapText="1"/>
    </xf>
    <xf numFmtId="4" fontId="26" fillId="0" borderId="0" xfId="0" applyNumberFormat="1" applyFont="1" applyAlignment="1">
      <alignment vertical="center"/>
    </xf>
    <xf numFmtId="43" fontId="32" fillId="0" borderId="8" xfId="0" applyNumberFormat="1" applyFont="1" applyBorder="1" applyAlignment="1">
      <alignment vertical="center" wrapText="1"/>
    </xf>
    <xf numFmtId="43" fontId="31" fillId="0" borderId="8" xfId="0" applyNumberFormat="1" applyFont="1" applyBorder="1" applyAlignment="1">
      <alignment vertical="center" wrapText="1"/>
    </xf>
    <xf numFmtId="0" fontId="31" fillId="0" borderId="7" xfId="0" applyFont="1" applyFill="1" applyBorder="1" applyAlignment="1">
      <alignment horizontal="center" vertical="center" shrinkToFit="1"/>
    </xf>
    <xf numFmtId="0" fontId="32" fillId="0" borderId="8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26" fillId="0" borderId="0" xfId="0" applyFont="1" applyBorder="1" applyAlignment="1">
      <alignment vertical="center"/>
    </xf>
    <xf numFmtId="0" fontId="26" fillId="0" borderId="0" xfId="0" applyFont="1" applyBorder="1" applyAlignment="1">
      <alignment horizontal="left" vertical="center" wrapText="1"/>
    </xf>
    <xf numFmtId="4" fontId="26" fillId="0" borderId="0" xfId="0" applyNumberFormat="1" applyFont="1" applyBorder="1" applyAlignment="1">
      <alignment horizontal="right" vertical="center" wrapText="1"/>
    </xf>
    <xf numFmtId="4" fontId="28" fillId="0" borderId="0" xfId="0" applyNumberFormat="1" applyFont="1" applyBorder="1" applyAlignment="1">
      <alignment horizontal="right" vertical="center" wrapText="1"/>
    </xf>
    <xf numFmtId="2" fontId="26" fillId="0" borderId="0" xfId="0" applyNumberFormat="1" applyFont="1" applyBorder="1" applyAlignment="1">
      <alignment horizontal="right" vertical="center" wrapText="1"/>
    </xf>
    <xf numFmtId="2" fontId="26" fillId="0" borderId="0" xfId="0" applyNumberFormat="1" applyFont="1"/>
    <xf numFmtId="0" fontId="26" fillId="0" borderId="0" xfId="0" applyFont="1" applyAlignment="1">
      <alignment horizontal="right" indent="1"/>
    </xf>
    <xf numFmtId="0" fontId="26" fillId="0" borderId="0" xfId="2" applyFont="1" applyAlignment="1">
      <alignment vertical="center"/>
    </xf>
    <xf numFmtId="0" fontId="29" fillId="0" borderId="0" xfId="2" applyFont="1" applyAlignment="1">
      <alignment vertical="center"/>
    </xf>
    <xf numFmtId="0" fontId="26" fillId="0" borderId="8" xfId="2" applyFont="1" applyBorder="1" applyAlignment="1">
      <alignment vertical="center"/>
    </xf>
    <xf numFmtId="0" fontId="29" fillId="0" borderId="8" xfId="2" applyFont="1" applyBorder="1" applyAlignment="1">
      <alignment horizontal="left" vertical="center" wrapText="1"/>
    </xf>
    <xf numFmtId="0" fontId="36" fillId="0" borderId="8" xfId="2" applyFont="1" applyBorder="1" applyAlignment="1">
      <alignment horizontal="left" vertical="center" wrapText="1"/>
    </xf>
    <xf numFmtId="0" fontId="29" fillId="0" borderId="0" xfId="2" applyFont="1" applyAlignment="1">
      <alignment horizontal="right" vertical="center"/>
    </xf>
    <xf numFmtId="0" fontId="30" fillId="0" borderId="0" xfId="2" applyFont="1" applyAlignment="1">
      <alignment vertical="center"/>
    </xf>
    <xf numFmtId="0" fontId="30" fillId="0" borderId="0" xfId="2" applyFont="1" applyFill="1" applyAlignment="1">
      <alignment horizontal="center" vertical="center"/>
    </xf>
    <xf numFmtId="0" fontId="26" fillId="0" borderId="8" xfId="0" applyFont="1" applyFill="1" applyBorder="1" applyAlignment="1">
      <alignment vertical="center"/>
    </xf>
    <xf numFmtId="0" fontId="29" fillId="0" borderId="8" xfId="2" applyFont="1" applyFill="1" applyBorder="1" applyAlignment="1">
      <alignment horizontal="left" vertical="center" wrapText="1"/>
    </xf>
    <xf numFmtId="0" fontId="29" fillId="0" borderId="0" xfId="2" applyFont="1" applyFill="1" applyAlignment="1">
      <alignment vertical="center"/>
    </xf>
    <xf numFmtId="4" fontId="30" fillId="0" borderId="0" xfId="2" applyNumberFormat="1" applyFont="1" applyFill="1" applyAlignment="1">
      <alignment vertical="center"/>
    </xf>
    <xf numFmtId="4" fontId="30" fillId="0" borderId="0" xfId="2" applyNumberFormat="1" applyFont="1" applyFill="1" applyBorder="1" applyAlignment="1">
      <alignment horizontal="right" vertical="top" wrapText="1"/>
    </xf>
    <xf numFmtId="0" fontId="30" fillId="0" borderId="0" xfId="2" applyFont="1" applyFill="1" applyAlignment="1">
      <alignment vertical="center"/>
    </xf>
    <xf numFmtId="0" fontId="30" fillId="0" borderId="0" xfId="2" applyFont="1" applyBorder="1" applyAlignment="1">
      <alignment vertical="center"/>
    </xf>
    <xf numFmtId="0" fontId="32" fillId="0" borderId="0" xfId="2" applyFont="1" applyAlignment="1">
      <alignment horizontal="right" vertical="center"/>
    </xf>
    <xf numFmtId="0" fontId="32" fillId="0" borderId="0" xfId="2" applyFont="1" applyAlignment="1">
      <alignment vertical="center"/>
    </xf>
    <xf numFmtId="0" fontId="26" fillId="0" borderId="0" xfId="2" applyFont="1" applyAlignment="1">
      <alignment horizontal="right" vertical="center"/>
    </xf>
    <xf numFmtId="2" fontId="28" fillId="0" borderId="0" xfId="0" applyNumberFormat="1" applyFont="1" applyBorder="1" applyAlignment="1">
      <alignment horizontal="right" vertical="center" wrapText="1"/>
    </xf>
    <xf numFmtId="0" fontId="26" fillId="0" borderId="0" xfId="0" applyFont="1" applyAlignment="1" applyProtection="1">
      <alignment vertical="center"/>
      <protection locked="0"/>
    </xf>
    <xf numFmtId="0" fontId="26" fillId="0" borderId="28" xfId="0" applyFont="1" applyBorder="1" applyAlignment="1" applyProtection="1">
      <alignment vertical="top" wrapText="1"/>
      <protection locked="0"/>
    </xf>
    <xf numFmtId="43" fontId="32" fillId="0" borderId="8" xfId="0" applyNumberFormat="1" applyFont="1" applyFill="1" applyBorder="1" applyAlignment="1">
      <alignment vertical="center" wrapText="1"/>
    </xf>
    <xf numFmtId="43" fontId="0" fillId="24" borderId="0" xfId="1" applyFont="1" applyFill="1"/>
    <xf numFmtId="0" fontId="32" fillId="0" borderId="8" xfId="0" applyFont="1" applyFill="1" applyBorder="1" applyAlignment="1">
      <alignment horizontal="center" vertical="center" wrapText="1"/>
    </xf>
    <xf numFmtId="0" fontId="28" fillId="0" borderId="8" xfId="0" applyFont="1" applyBorder="1" applyAlignment="1">
      <alignment horizontal="right" vertical="center" wrapText="1"/>
    </xf>
    <xf numFmtId="188" fontId="28" fillId="0" borderId="8" xfId="0" applyNumberFormat="1" applyFont="1" applyBorder="1" applyAlignment="1">
      <alignment horizontal="right" vertical="center" wrapText="1"/>
    </xf>
    <xf numFmtId="0" fontId="31" fillId="0" borderId="2" xfId="0" applyFont="1" applyBorder="1" applyAlignment="1">
      <alignment horizontal="center" vertical="center"/>
    </xf>
    <xf numFmtId="43" fontId="32" fillId="0" borderId="8" xfId="1" applyFont="1" applyBorder="1" applyAlignment="1">
      <alignment vertical="center" wrapText="1"/>
    </xf>
    <xf numFmtId="43" fontId="31" fillId="0" borderId="8" xfId="1" applyFont="1" applyBorder="1" applyAlignment="1">
      <alignment vertical="center" wrapText="1"/>
    </xf>
    <xf numFmtId="43" fontId="32" fillId="0" borderId="3" xfId="0" applyNumberFormat="1" applyFont="1" applyFill="1" applyBorder="1" applyAlignment="1">
      <alignment vertical="center" wrapText="1"/>
    </xf>
    <xf numFmtId="43" fontId="0" fillId="24" borderId="8" xfId="1" applyFont="1" applyFill="1" applyBorder="1"/>
    <xf numFmtId="43" fontId="32" fillId="0" borderId="8" xfId="1" applyFont="1" applyFill="1" applyBorder="1" applyAlignment="1">
      <alignment vertical="center" wrapText="1"/>
    </xf>
    <xf numFmtId="0" fontId="26" fillId="0" borderId="0" xfId="0" applyFont="1" applyAlignment="1" applyProtection="1">
      <alignment horizontal="center" vertical="center"/>
      <protection locked="0"/>
    </xf>
    <xf numFmtId="43" fontId="27" fillId="0" borderId="3" xfId="1" applyFont="1" applyBorder="1" applyAlignment="1">
      <alignment vertical="center" wrapText="1"/>
    </xf>
    <xf numFmtId="43" fontId="27" fillId="0" borderId="29" xfId="1" applyFont="1" applyBorder="1" applyAlignment="1">
      <alignment vertical="center" wrapText="1"/>
    </xf>
    <xf numFmtId="43" fontId="26" fillId="0" borderId="29" xfId="1" applyFont="1" applyBorder="1" applyAlignment="1">
      <alignment vertical="center"/>
    </xf>
    <xf numFmtId="43" fontId="33" fillId="0" borderId="8" xfId="1" applyFont="1" applyBorder="1" applyAlignment="1">
      <alignment vertical="center" wrapText="1"/>
    </xf>
    <xf numFmtId="43" fontId="33" fillId="0" borderId="8" xfId="1" applyFont="1" applyFill="1" applyBorder="1" applyAlignment="1">
      <alignment vertical="center" wrapText="1"/>
    </xf>
    <xf numFmtId="43" fontId="26" fillId="0" borderId="28" xfId="1" applyFont="1" applyBorder="1" applyAlignment="1">
      <alignment vertical="center"/>
    </xf>
    <xf numFmtId="43" fontId="26" fillId="0" borderId="8" xfId="1" applyFont="1" applyBorder="1" applyAlignment="1">
      <alignment vertical="center"/>
    </xf>
    <xf numFmtId="43" fontId="27" fillId="0" borderId="28" xfId="1" applyFont="1" applyBorder="1" applyAlignment="1">
      <alignment vertical="center" wrapText="1"/>
    </xf>
    <xf numFmtId="43" fontId="26" fillId="0" borderId="0" xfId="0" applyNumberFormat="1" applyFont="1" applyAlignment="1" applyProtection="1">
      <alignment vertical="center"/>
      <protection locked="0"/>
    </xf>
    <xf numFmtId="4" fontId="26" fillId="0" borderId="0" xfId="1" applyNumberFormat="1" applyFont="1" applyAlignment="1">
      <alignment vertical="center"/>
    </xf>
    <xf numFmtId="4" fontId="26" fillId="0" borderId="8" xfId="1" applyNumberFormat="1" applyFont="1" applyBorder="1" applyAlignment="1">
      <alignment vertical="center" wrapText="1"/>
    </xf>
    <xf numFmtId="0" fontId="26" fillId="0" borderId="8" xfId="0" applyFont="1" applyBorder="1" applyAlignment="1">
      <alignment horizontal="center" vertical="center"/>
    </xf>
    <xf numFmtId="0" fontId="26" fillId="0" borderId="8" xfId="0" applyFont="1" applyBorder="1" applyAlignment="1">
      <alignment horizontal="left" vertical="center" wrapText="1"/>
    </xf>
    <xf numFmtId="0" fontId="31" fillId="0" borderId="4" xfId="0" applyFont="1" applyFill="1" applyBorder="1" applyAlignment="1">
      <alignment horizontal="center" vertical="center" shrinkToFit="1"/>
    </xf>
    <xf numFmtId="0" fontId="31" fillId="0" borderId="6" xfId="0" applyFont="1" applyFill="1" applyBorder="1" applyAlignment="1">
      <alignment horizontal="center" vertical="center" shrinkToFit="1"/>
    </xf>
    <xf numFmtId="0" fontId="26" fillId="0" borderId="8" xfId="0" applyFont="1" applyBorder="1" applyAlignment="1">
      <alignment horizontal="left" vertical="center" wrapText="1"/>
    </xf>
    <xf numFmtId="43" fontId="26" fillId="0" borderId="8" xfId="0" applyNumberFormat="1" applyFont="1" applyBorder="1" applyAlignment="1">
      <alignment horizontal="right" vertical="center" wrapText="1"/>
    </xf>
    <xf numFmtId="189" fontId="28" fillId="0" borderId="8" xfId="0" applyNumberFormat="1" applyFont="1" applyBorder="1" applyAlignment="1">
      <alignment horizontal="right" vertical="center" wrapText="1"/>
    </xf>
    <xf numFmtId="0" fontId="37" fillId="0" borderId="0" xfId="0" applyFont="1" applyAlignment="1">
      <alignment vertical="center"/>
    </xf>
    <xf numFmtId="0" fontId="37" fillId="0" borderId="0" xfId="0" applyFont="1"/>
    <xf numFmtId="0" fontId="39" fillId="0" borderId="0" xfId="0" applyFont="1" applyAlignment="1">
      <alignment horizontal="center" vertical="center" shrinkToFit="1"/>
    </xf>
    <xf numFmtId="189" fontId="26" fillId="0" borderId="8" xfId="0" applyNumberFormat="1" applyFont="1" applyBorder="1" applyAlignment="1">
      <alignment horizontal="right" vertical="center" wrapText="1"/>
    </xf>
    <xf numFmtId="43" fontId="28" fillId="0" borderId="8" xfId="0" applyNumberFormat="1" applyFont="1" applyBorder="1" applyAlignment="1">
      <alignment horizontal="right" vertical="center" wrapText="1"/>
    </xf>
    <xf numFmtId="0" fontId="26" fillId="0" borderId="0" xfId="0" applyFont="1" applyBorder="1" applyAlignment="1">
      <alignment horizontal="right" vertical="center" wrapText="1"/>
    </xf>
    <xf numFmtId="0" fontId="28" fillId="0" borderId="0" xfId="0" applyFont="1" applyBorder="1" applyAlignment="1">
      <alignment horizontal="right" vertical="center" wrapText="1"/>
    </xf>
    <xf numFmtId="0" fontId="37" fillId="0" borderId="0" xfId="0" applyFont="1" applyAlignment="1">
      <alignment horizontal="center" vertical="center" wrapText="1"/>
    </xf>
    <xf numFmtId="0" fontId="26" fillId="0" borderId="0" xfId="2" applyFont="1" applyAlignment="1">
      <alignment horizontal="center" vertical="center" wrapText="1"/>
    </xf>
    <xf numFmtId="0" fontId="37" fillId="0" borderId="0" xfId="2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top" wrapText="1"/>
    </xf>
    <xf numFmtId="0" fontId="41" fillId="0" borderId="0" xfId="0" applyFont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43" fillId="0" borderId="0" xfId="0" applyFont="1" applyAlignment="1">
      <alignment horizontal="center" vertical="top" wrapText="1"/>
    </xf>
    <xf numFmtId="0" fontId="39" fillId="0" borderId="0" xfId="0" applyFont="1" applyAlignment="1">
      <alignment vertical="center" shrinkToFit="1"/>
    </xf>
    <xf numFmtId="0" fontId="45" fillId="0" borderId="0" xfId="0" applyFont="1" applyFill="1" applyAlignment="1">
      <alignment vertical="center" wrapText="1"/>
    </xf>
    <xf numFmtId="0" fontId="43" fillId="0" borderId="0" xfId="0" applyFont="1" applyFill="1" applyAlignment="1">
      <alignment vertical="center" wrapText="1"/>
    </xf>
    <xf numFmtId="4" fontId="26" fillId="0" borderId="8" xfId="1" applyNumberFormat="1" applyFont="1" applyBorder="1" applyAlignment="1">
      <alignment vertical="center"/>
    </xf>
    <xf numFmtId="0" fontId="31" fillId="0" borderId="18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left" wrapText="1" indent="1"/>
    </xf>
    <xf numFmtId="0" fontId="26" fillId="0" borderId="0" xfId="0" applyFont="1" applyBorder="1" applyAlignment="1">
      <alignment horizontal="left"/>
    </xf>
    <xf numFmtId="0" fontId="27" fillId="0" borderId="3" xfId="0" applyFont="1" applyBorder="1" applyAlignment="1">
      <alignment horizontal="left" vertical="center" wrapText="1"/>
    </xf>
    <xf numFmtId="0" fontId="27" fillId="0" borderId="29" xfId="0" applyFont="1" applyBorder="1" applyAlignment="1">
      <alignment horizontal="left" vertical="center" wrapText="1"/>
    </xf>
    <xf numFmtId="0" fontId="27" fillId="0" borderId="28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 shrinkToFit="1"/>
    </xf>
    <xf numFmtId="0" fontId="31" fillId="0" borderId="20" xfId="0" applyFont="1" applyFill="1" applyBorder="1" applyAlignment="1">
      <alignment horizontal="center" vertical="center" shrinkToFit="1"/>
    </xf>
    <xf numFmtId="0" fontId="31" fillId="0" borderId="6" xfId="0" applyFont="1" applyFill="1" applyBorder="1" applyAlignment="1">
      <alignment horizontal="center" vertical="center" shrinkToFit="1"/>
    </xf>
    <xf numFmtId="0" fontId="31" fillId="0" borderId="24" xfId="0" applyFont="1" applyFill="1" applyBorder="1" applyAlignment="1">
      <alignment horizontal="center" vertical="center" shrinkToFit="1"/>
    </xf>
    <xf numFmtId="0" fontId="26" fillId="0" borderId="0" xfId="0" applyFont="1" applyAlignment="1" applyProtection="1">
      <alignment horizontal="left" vertical="center" shrinkToFit="1"/>
      <protection locked="0"/>
    </xf>
    <xf numFmtId="0" fontId="37" fillId="0" borderId="0" xfId="0" applyFont="1" applyAlignment="1">
      <alignment horizontal="center" vertical="center" wrapText="1"/>
    </xf>
    <xf numFmtId="0" fontId="26" fillId="0" borderId="8" xfId="0" applyFont="1" applyBorder="1" applyAlignment="1">
      <alignment horizontal="left" vertical="center" wrapText="1"/>
    </xf>
    <xf numFmtId="0" fontId="40" fillId="0" borderId="0" xfId="0" applyFont="1" applyAlignment="1">
      <alignment horizontal="center" vertical="center" shrinkToFit="1"/>
    </xf>
    <xf numFmtId="0" fontId="40" fillId="0" borderId="0" xfId="0" applyFont="1" applyAlignment="1">
      <alignment horizontal="center" vertical="center" wrapText="1"/>
    </xf>
    <xf numFmtId="0" fontId="27" fillId="0" borderId="0" xfId="2" applyFont="1" applyAlignment="1">
      <alignment horizontal="center" vertical="center" wrapText="1"/>
    </xf>
    <xf numFmtId="0" fontId="36" fillId="0" borderId="0" xfId="2" applyFont="1" applyAlignment="1">
      <alignment horizontal="center" vertical="center" wrapText="1"/>
    </xf>
    <xf numFmtId="0" fontId="26" fillId="0" borderId="1" xfId="2" applyFont="1" applyBorder="1" applyAlignment="1">
      <alignment horizontal="left" vertical="center" wrapText="1"/>
    </xf>
    <xf numFmtId="0" fontId="26" fillId="0" borderId="0" xfId="2" applyFont="1" applyBorder="1" applyAlignment="1">
      <alignment horizontal="left" vertical="center"/>
    </xf>
    <xf numFmtId="0" fontId="39" fillId="0" borderId="0" xfId="0" applyFont="1" applyAlignment="1">
      <alignment horizontal="center" vertical="center" shrinkToFit="1"/>
    </xf>
    <xf numFmtId="0" fontId="39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shrinkToFit="1"/>
    </xf>
    <xf numFmtId="0" fontId="44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top" wrapText="1"/>
    </xf>
    <xf numFmtId="0" fontId="43" fillId="0" borderId="0" xfId="0" applyFont="1" applyAlignment="1">
      <alignment horizontal="center" vertical="center" wrapText="1"/>
    </xf>
    <xf numFmtId="0" fontId="45" fillId="0" borderId="0" xfId="0" applyFont="1" applyFill="1" applyAlignment="1">
      <alignment horizontal="center" vertical="center" wrapText="1"/>
    </xf>
    <xf numFmtId="0" fontId="43" fillId="0" borderId="0" xfId="0" applyFont="1" applyFill="1" applyAlignment="1">
      <alignment horizontal="center" vertical="center" wrapText="1"/>
    </xf>
    <xf numFmtId="0" fontId="27" fillId="0" borderId="0" xfId="0" applyFont="1" applyAlignment="1" applyProtection="1">
      <alignment horizontal="center" vertical="center" wrapText="1"/>
      <protection locked="0"/>
    </xf>
    <xf numFmtId="0" fontId="27" fillId="0" borderId="1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</cellXfs>
  <cellStyles count="138">
    <cellStyle name="20% - Accent1" xfId="12"/>
    <cellStyle name="20% - Accent2" xfId="13"/>
    <cellStyle name="20% - Accent3" xfId="14"/>
    <cellStyle name="20% - Accent4" xfId="15"/>
    <cellStyle name="20% - Accent5" xfId="16"/>
    <cellStyle name="20% - Accent6" xfId="17"/>
    <cellStyle name="40% - Accent1" xfId="18"/>
    <cellStyle name="40% - Accent2" xfId="19"/>
    <cellStyle name="40% - Accent3" xfId="20"/>
    <cellStyle name="40% - Accent4" xfId="21"/>
    <cellStyle name="40% - Accent5" xfId="22"/>
    <cellStyle name="40% - Accent6" xfId="23"/>
    <cellStyle name="60% - Accent1" xfId="24"/>
    <cellStyle name="60% - Accent2" xfId="25"/>
    <cellStyle name="60% - Accent3" xfId="26"/>
    <cellStyle name="60% - Accent4" xfId="27"/>
    <cellStyle name="60% - Accent5" xfId="28"/>
    <cellStyle name="60% - Accent6" xfId="29"/>
    <cellStyle name="Accent1" xfId="30"/>
    <cellStyle name="Accent2" xfId="31"/>
    <cellStyle name="Accent3" xfId="32"/>
    <cellStyle name="Accent4" xfId="33"/>
    <cellStyle name="Accent5" xfId="34"/>
    <cellStyle name="Accent6" xfId="35"/>
    <cellStyle name="Bad" xfId="36"/>
    <cellStyle name="Calculation" xfId="37"/>
    <cellStyle name="Check Cell" xfId="38"/>
    <cellStyle name="Comma" xfId="1" builtinId="3"/>
    <cellStyle name="Comma 2" xfId="6"/>
    <cellStyle name="Comma 2 2" xfId="39"/>
    <cellStyle name="Explanatory Text" xfId="40"/>
    <cellStyle name="Good" xfId="41"/>
    <cellStyle name="Heading 1" xfId="42"/>
    <cellStyle name="Heading 2" xfId="43"/>
    <cellStyle name="Heading 3" xfId="44"/>
    <cellStyle name="Heading 4" xfId="45"/>
    <cellStyle name="Input" xfId="46"/>
    <cellStyle name="Linked Cell" xfId="47"/>
    <cellStyle name="Neutral" xfId="48"/>
    <cellStyle name="Normal" xfId="0" builtinId="0"/>
    <cellStyle name="Normal 10" xfId="49"/>
    <cellStyle name="Normal 2" xfId="2"/>
    <cellStyle name="Normal 2 2" xfId="3"/>
    <cellStyle name="Normal 4" xfId="50"/>
    <cellStyle name="Normal 5" xfId="7"/>
    <cellStyle name="Normal 9" xfId="51"/>
    <cellStyle name="Note" xfId="52"/>
    <cellStyle name="Output" xfId="53"/>
    <cellStyle name="Style 1" xfId="54"/>
    <cellStyle name="Style 1 3" xfId="55"/>
    <cellStyle name="Title" xfId="56"/>
    <cellStyle name="Total" xfId="57"/>
    <cellStyle name="Warning Text" xfId="58"/>
    <cellStyle name="เครื่องหมายจุลภาค 2" xfId="4"/>
    <cellStyle name="เครื่องหมายจุลภาค 2 10" xfId="59"/>
    <cellStyle name="เครื่องหมายจุลภาค 2 11" xfId="60"/>
    <cellStyle name="เครื่องหมายจุลภาค 2 12" xfId="61"/>
    <cellStyle name="เครื่องหมายจุลภาค 2 13" xfId="62"/>
    <cellStyle name="เครื่องหมายจุลภาค 2 14" xfId="63"/>
    <cellStyle name="เครื่องหมายจุลภาค 2 15" xfId="64"/>
    <cellStyle name="เครื่องหมายจุลภาค 2 16" xfId="65"/>
    <cellStyle name="เครื่องหมายจุลภาค 2 17" xfId="66"/>
    <cellStyle name="เครื่องหมายจุลภาค 2 18" xfId="67"/>
    <cellStyle name="เครื่องหมายจุลภาค 2 19" xfId="68"/>
    <cellStyle name="เครื่องหมายจุลภาค 2 2" xfId="8"/>
    <cellStyle name="เครื่องหมายจุลภาค 2 20" xfId="69"/>
    <cellStyle name="เครื่องหมายจุลภาค 2 21" xfId="70"/>
    <cellStyle name="เครื่องหมายจุลภาค 2 22" xfId="71"/>
    <cellStyle name="เครื่องหมายจุลภาค 2 23" xfId="72"/>
    <cellStyle name="เครื่องหมายจุลภาค 2 24" xfId="73"/>
    <cellStyle name="เครื่องหมายจุลภาค 2 25" xfId="74"/>
    <cellStyle name="เครื่องหมายจุลภาค 2 26" xfId="75"/>
    <cellStyle name="เครื่องหมายจุลภาค 2 27" xfId="76"/>
    <cellStyle name="เครื่องหมายจุลภาค 2 3" xfId="77"/>
    <cellStyle name="เครื่องหมายจุลภาค 2 4" xfId="78"/>
    <cellStyle name="เครื่องหมายจุลภาค 2 5" xfId="79"/>
    <cellStyle name="เครื่องหมายจุลภาค 2 6" xfId="80"/>
    <cellStyle name="เครื่องหมายจุลภาค 2 7" xfId="81"/>
    <cellStyle name="เครื่องหมายจุลภาค 2 8" xfId="82"/>
    <cellStyle name="เครื่องหมายจุลภาค 2 9" xfId="83"/>
    <cellStyle name="เครื่องหมายจุลภาค 3" xfId="9"/>
    <cellStyle name="เครื่องหมายจุลภาค 4" xfId="84"/>
    <cellStyle name="เครื่องหมายจุลภาค 5" xfId="85"/>
    <cellStyle name="เครื่องหมายจุลภาค 6" xfId="86"/>
    <cellStyle name="เครื่องหมายจุลภาค 7" xfId="87"/>
    <cellStyle name="ปกติ 2" xfId="5"/>
    <cellStyle name="ปกติ 2 10" xfId="88"/>
    <cellStyle name="ปกติ 2 11" xfId="89"/>
    <cellStyle name="ปกติ 2 12" xfId="90"/>
    <cellStyle name="ปกติ 2 13" xfId="91"/>
    <cellStyle name="ปกติ 2 14" xfId="92"/>
    <cellStyle name="ปกติ 2 15" xfId="93"/>
    <cellStyle name="ปกติ 2 16" xfId="94"/>
    <cellStyle name="ปกติ 2 17" xfId="95"/>
    <cellStyle name="ปกติ 2 18" xfId="96"/>
    <cellStyle name="ปกติ 2 19" xfId="97"/>
    <cellStyle name="ปกติ 2 2" xfId="10"/>
    <cellStyle name="ปกติ 2 20" xfId="98"/>
    <cellStyle name="ปกติ 2 21" xfId="99"/>
    <cellStyle name="ปกติ 2 22" xfId="100"/>
    <cellStyle name="ปกติ 2 23" xfId="101"/>
    <cellStyle name="ปกติ 2 24" xfId="102"/>
    <cellStyle name="ปกติ 2 25" xfId="103"/>
    <cellStyle name="ปกติ 2 26" xfId="104"/>
    <cellStyle name="ปกติ 2 27" xfId="105"/>
    <cellStyle name="ปกติ 2 3" xfId="106"/>
    <cellStyle name="ปกติ 2 4" xfId="107"/>
    <cellStyle name="ปกติ 2 5" xfId="108"/>
    <cellStyle name="ปกติ 2 6" xfId="109"/>
    <cellStyle name="ปกติ 2 7" xfId="110"/>
    <cellStyle name="ปกติ 2 8" xfId="111"/>
    <cellStyle name="ปกติ 2 9" xfId="112"/>
    <cellStyle name="ปกติ 3" xfId="11"/>
    <cellStyle name="ปกติ 4" xfId="113"/>
    <cellStyle name="ปกติ 5" xfId="114"/>
    <cellStyle name="ปกติ 6" xfId="115"/>
    <cellStyle name="ปกติ 7" xfId="116"/>
    <cellStyle name="ปกติ 8" xfId="117"/>
    <cellStyle name="ปกติ 9 10" xfId="118"/>
    <cellStyle name="ปกติ 9 11" xfId="119"/>
    <cellStyle name="ปกติ 9 12" xfId="120"/>
    <cellStyle name="ปกติ 9 13" xfId="121"/>
    <cellStyle name="ปกติ 9 14" xfId="122"/>
    <cellStyle name="ปกติ 9 15" xfId="123"/>
    <cellStyle name="ปกติ 9 16" xfId="124"/>
    <cellStyle name="ปกติ 9 17" xfId="125"/>
    <cellStyle name="ปกติ 9 18" xfId="126"/>
    <cellStyle name="ปกติ 9 2" xfId="127"/>
    <cellStyle name="ปกติ 9 3" xfId="128"/>
    <cellStyle name="ปกติ 9 4" xfId="129"/>
    <cellStyle name="ปกติ 9 5" xfId="130"/>
    <cellStyle name="ปกติ 9 6" xfId="131"/>
    <cellStyle name="ปกติ 9 7" xfId="132"/>
    <cellStyle name="ปกติ 9 8" xfId="133"/>
    <cellStyle name="ปกติ 9 9" xfId="134"/>
    <cellStyle name="ปกติ_Sheet1" xfId="137"/>
    <cellStyle name="เปอร์เซ็นต์ 5" xfId="135"/>
    <cellStyle name="ลักษณะ 1" xfId="1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914400</xdr:colOff>
          <xdr:row>1</xdr:row>
          <xdr:rowOff>66675</xdr:rowOff>
        </xdr:to>
        <xdr:sp macro="" textlink="">
          <xdr:nvSpPr>
            <xdr:cNvPr id="11265" name="Control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MAMA/&#3591;&#3634;&#3609;&#3585;&#3634;&#3619;&#3648;&#3591;&#3636;&#3609;&#3585;&#3634;&#3619;&#3588;&#3621;&#3633;&#3591;/&#3586;&#3657;&#3629;&#3617;&#3641;&#3621;%20MOC/&#3586;&#3657;&#3629;&#3617;&#3641;&#3621;MOC%20&#3611;&#3637;%202560/&#3614;&#3639;&#3657;&#3609;&#3607;&#3637;&#3656;&#3626;&#3656;&#3591;&#3586;&#3657;&#3629;&#3617;&#3641;&#3621;%20Planfin%2060%20&#3603;%2015092559/Planfin60_&#3623;&#3633;&#3591;&#3609;&#3657;&#3635;&#3648;&#3618;&#3655;&#3609;%20&#3619;&#3629;&#3610;%205_07102559%20&#3649;&#3585;&#3657;5&#3594;&#3637;&#362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868"/>
      <sheetName val="Sheet1"/>
      <sheetName val="Planfin2560"/>
      <sheetName val="Expense"/>
      <sheetName val="Revenue"/>
      <sheetName val="NewMaping"/>
      <sheetName val="1.WS-Re-Exp"/>
      <sheetName val="DATA2558"/>
      <sheetName val="2.WS-ยา วชภฯ"/>
      <sheetName val="3.WS-วัสดุอื่น"/>
      <sheetName val="4.WS-แผน จน."/>
      <sheetName val="5.WS-แผน ลน."/>
      <sheetName val="6.WS-แผนลงทุน"/>
      <sheetName val="6.WS-แผนลงทุน (2)"/>
      <sheetName val="6.WS-แผนลงทุน (3)"/>
      <sheetName val="7.WS-แผน รพ.สต. (2)"/>
      <sheetName val="7.WS-แผน รพ.สต.รายละเอียด"/>
      <sheetName val="Sheet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126"/>
  <sheetViews>
    <sheetView showGridLines="0" zoomScale="70" zoomScaleNormal="70" workbookViewId="0">
      <pane xSplit="2" ySplit="10" topLeftCell="C23" activePane="bottomRight" state="frozen"/>
      <selection pane="topRight" activeCell="C1" sqref="C1"/>
      <selection pane="bottomLeft" activeCell="A11" sqref="A11"/>
      <selection pane="bottomRight" activeCell="B45" sqref="B45:B47"/>
    </sheetView>
  </sheetViews>
  <sheetFormatPr defaultRowHeight="12.75"/>
  <cols>
    <col min="1" max="1" width="9" style="10" customWidth="1"/>
    <col min="2" max="2" width="36.75" style="10" customWidth="1"/>
    <col min="3" max="3" width="23.375" style="10" bestFit="1" customWidth="1"/>
    <col min="4" max="4" width="17" style="10" bestFit="1" customWidth="1"/>
    <col min="5" max="5" width="15.75" style="10" bestFit="1" customWidth="1"/>
    <col min="6" max="7" width="18" style="10" bestFit="1" customWidth="1"/>
    <col min="8" max="8" width="7.5" style="10" bestFit="1" customWidth="1"/>
    <col min="9" max="9" width="18.375" style="10" bestFit="1" customWidth="1"/>
    <col min="10" max="10" width="16.875" style="10" bestFit="1" customWidth="1"/>
    <col min="11" max="11" width="18.375" style="10" bestFit="1" customWidth="1"/>
    <col min="12" max="13" width="15.5" style="10" customWidth="1"/>
    <col min="14" max="16384" width="9" style="10"/>
  </cols>
  <sheetData>
    <row r="1" spans="1:13" ht="12.75" customHeight="1">
      <c r="B1" s="154" t="s">
        <v>170</v>
      </c>
      <c r="C1" s="154"/>
      <c r="D1" s="154"/>
      <c r="E1" s="154"/>
    </row>
    <row r="2" spans="1:13">
      <c r="B2" s="154" t="s">
        <v>0</v>
      </c>
      <c r="C2" s="154"/>
      <c r="D2" s="154"/>
      <c r="E2" s="154"/>
    </row>
    <row r="3" spans="1:13">
      <c r="B3" s="154" t="s">
        <v>222</v>
      </c>
      <c r="C3" s="154"/>
      <c r="D3" s="154"/>
      <c r="E3" s="154"/>
    </row>
    <row r="4" spans="1:13">
      <c r="B4" s="154"/>
      <c r="C4" s="154"/>
      <c r="D4" s="154"/>
    </row>
    <row r="5" spans="1:13">
      <c r="B5" s="155" t="s">
        <v>1</v>
      </c>
      <c r="C5" s="156"/>
      <c r="D5" s="156"/>
      <c r="E5" s="156"/>
    </row>
    <row r="6" spans="1:13" s="22" customFormat="1">
      <c r="A6" s="14" t="s">
        <v>149</v>
      </c>
      <c r="B6" s="149" t="s">
        <v>3</v>
      </c>
      <c r="C6" s="15" t="s">
        <v>179</v>
      </c>
      <c r="D6" s="15" t="s">
        <v>4</v>
      </c>
      <c r="E6" s="16" t="s">
        <v>150</v>
      </c>
      <c r="F6" s="163" t="s">
        <v>177</v>
      </c>
      <c r="G6" s="164"/>
      <c r="H6" s="17" t="s">
        <v>151</v>
      </c>
      <c r="I6" s="18" t="s">
        <v>152</v>
      </c>
      <c r="J6" s="19" t="s">
        <v>153</v>
      </c>
      <c r="K6" s="20" t="s">
        <v>150</v>
      </c>
      <c r="L6" s="21" t="s">
        <v>154</v>
      </c>
      <c r="M6" s="21" t="s">
        <v>154</v>
      </c>
    </row>
    <row r="7" spans="1:13" s="22" customFormat="1">
      <c r="A7" s="23" t="s">
        <v>3</v>
      </c>
      <c r="B7" s="150"/>
      <c r="C7" s="24" t="s">
        <v>5</v>
      </c>
      <c r="D7" s="24" t="s">
        <v>6</v>
      </c>
      <c r="E7" s="25" t="s">
        <v>168</v>
      </c>
      <c r="F7" s="165" t="s">
        <v>158</v>
      </c>
      <c r="G7" s="166"/>
      <c r="H7" s="26" t="s">
        <v>155</v>
      </c>
      <c r="I7" s="27" t="s">
        <v>223</v>
      </c>
      <c r="J7" s="28" t="s">
        <v>224</v>
      </c>
      <c r="K7" s="29" t="s">
        <v>153</v>
      </c>
      <c r="L7" s="30" t="s">
        <v>156</v>
      </c>
      <c r="M7" s="30" t="s">
        <v>157</v>
      </c>
    </row>
    <row r="8" spans="1:13" s="22" customFormat="1">
      <c r="A8" s="23"/>
      <c r="B8" s="150"/>
      <c r="C8" s="24"/>
      <c r="D8" s="24"/>
      <c r="E8" s="31" t="s">
        <v>169</v>
      </c>
      <c r="F8" s="104" t="s">
        <v>184</v>
      </c>
      <c r="G8" s="104" t="s">
        <v>183</v>
      </c>
      <c r="H8" s="26">
        <v>2560</v>
      </c>
      <c r="I8" s="32"/>
      <c r="J8" s="28"/>
      <c r="K8" s="29"/>
      <c r="L8" s="30" t="s">
        <v>159</v>
      </c>
      <c r="M8" s="30" t="s">
        <v>159</v>
      </c>
    </row>
    <row r="9" spans="1:13" s="22" customFormat="1">
      <c r="A9" s="33"/>
      <c r="B9" s="151"/>
      <c r="C9" s="34" t="s">
        <v>160</v>
      </c>
      <c r="D9" s="34" t="s">
        <v>161</v>
      </c>
      <c r="E9" s="36" t="s">
        <v>162</v>
      </c>
      <c r="F9" s="68" t="s">
        <v>185</v>
      </c>
      <c r="G9" s="68" t="s">
        <v>185</v>
      </c>
      <c r="H9" s="35"/>
      <c r="I9" s="36" t="s">
        <v>163</v>
      </c>
      <c r="J9" s="37" t="s">
        <v>164</v>
      </c>
      <c r="K9" s="38" t="s">
        <v>165</v>
      </c>
      <c r="L9" s="37" t="s">
        <v>166</v>
      </c>
      <c r="M9" s="37" t="s">
        <v>167</v>
      </c>
    </row>
    <row r="10" spans="1:13">
      <c r="A10" s="157" t="s">
        <v>7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9"/>
    </row>
    <row r="11" spans="1:13">
      <c r="A11" s="2" t="s">
        <v>8</v>
      </c>
      <c r="B11" s="12" t="s">
        <v>9</v>
      </c>
      <c r="C11" s="4">
        <v>258917529.94999999</v>
      </c>
      <c r="D11" s="4">
        <v>260000000</v>
      </c>
      <c r="E11" s="39">
        <f>D11-C11</f>
        <v>1082470.0500000119</v>
      </c>
      <c r="F11" s="66">
        <v>167371256.26642999</v>
      </c>
      <c r="G11" s="105">
        <v>71400222.263549</v>
      </c>
      <c r="H11" s="69">
        <v>2</v>
      </c>
      <c r="I11" s="40">
        <f>(D11/12)*12</f>
        <v>260000000</v>
      </c>
      <c r="J11" s="41">
        <f>'ผลการดำเนินงาน Planfin 60'!C6</f>
        <v>268088121.49999994</v>
      </c>
      <c r="K11" s="42">
        <f>J11-I11</f>
        <v>8088121.4999999404</v>
      </c>
      <c r="L11" s="42">
        <f>(J11*100)/I11-100</f>
        <v>3.1108159615384352</v>
      </c>
      <c r="M11" s="43">
        <f t="shared" ref="M11:M22" si="0">(J11*100)/D11</f>
        <v>103.11081596153844</v>
      </c>
    </row>
    <row r="12" spans="1:13">
      <c r="A12" s="2" t="s">
        <v>10</v>
      </c>
      <c r="B12" s="12" t="s">
        <v>11</v>
      </c>
      <c r="C12" s="4">
        <v>1145066.67</v>
      </c>
      <c r="D12" s="4">
        <v>430000</v>
      </c>
      <c r="E12" s="39">
        <f t="shared" ref="E12:E21" si="1">D12-C12</f>
        <v>-715066.66999999993</v>
      </c>
      <c r="F12" s="66">
        <v>729064.25641654001</v>
      </c>
      <c r="G12" s="105">
        <v>476191.16606695001</v>
      </c>
      <c r="H12" s="69">
        <v>0</v>
      </c>
      <c r="I12" s="40">
        <f t="shared" ref="I12:I21" si="2">(D12/12)*11</f>
        <v>394166.66666666669</v>
      </c>
      <c r="J12" s="41">
        <f>'ผลการดำเนินงาน Planfin 60'!C7</f>
        <v>477292</v>
      </c>
      <c r="K12" s="42">
        <f>J12-I12</f>
        <v>83125.333333333314</v>
      </c>
      <c r="L12" s="42">
        <f t="shared" ref="L12:L21" si="3">(J12*100)/I12-100</f>
        <v>21.088879492600412</v>
      </c>
      <c r="M12" s="43">
        <f t="shared" si="0"/>
        <v>110.99813953488372</v>
      </c>
    </row>
    <row r="13" spans="1:13">
      <c r="A13" s="2" t="s">
        <v>12</v>
      </c>
      <c r="B13" s="12" t="s">
        <v>13</v>
      </c>
      <c r="C13" s="4">
        <v>1663841.33</v>
      </c>
      <c r="D13" s="4">
        <v>2000000</v>
      </c>
      <c r="E13" s="39">
        <f t="shared" si="1"/>
        <v>336158.66999999993</v>
      </c>
      <c r="F13" s="66">
        <v>3793845.2510000002</v>
      </c>
      <c r="G13" s="105">
        <v>3439400.3687614002</v>
      </c>
      <c r="H13" s="69">
        <v>0</v>
      </c>
      <c r="I13" s="40">
        <f t="shared" si="2"/>
        <v>1833333.3333333333</v>
      </c>
      <c r="J13" s="41">
        <f>'ผลการดำเนินงาน Planfin 60'!C8</f>
        <v>1600414</v>
      </c>
      <c r="K13" s="42">
        <f t="shared" ref="K13:K22" si="4">J13-I13</f>
        <v>-232919.33333333326</v>
      </c>
      <c r="L13" s="42">
        <f t="shared" si="3"/>
        <v>-12.7046909090909</v>
      </c>
      <c r="M13" s="43">
        <f t="shared" si="0"/>
        <v>80.020700000000005</v>
      </c>
    </row>
    <row r="14" spans="1:13">
      <c r="A14" s="2" t="s">
        <v>14</v>
      </c>
      <c r="B14" s="12" t="s">
        <v>15</v>
      </c>
      <c r="C14" s="4">
        <v>8245217.2400000002</v>
      </c>
      <c r="D14" s="4">
        <v>12000000</v>
      </c>
      <c r="E14" s="39">
        <f t="shared" si="1"/>
        <v>3754782.76</v>
      </c>
      <c r="F14" s="66">
        <v>9837976.8451428991</v>
      </c>
      <c r="G14" s="105">
        <v>3581423.9266459001</v>
      </c>
      <c r="H14" s="69">
        <v>1</v>
      </c>
      <c r="I14" s="40">
        <f t="shared" si="2"/>
        <v>11000000</v>
      </c>
      <c r="J14" s="41">
        <f>'ผลการดำเนินงาน Planfin 60'!C9</f>
        <v>8593542.9000000004</v>
      </c>
      <c r="K14" s="42">
        <f t="shared" si="4"/>
        <v>-2406457.0999999996</v>
      </c>
      <c r="L14" s="42">
        <f t="shared" si="3"/>
        <v>-21.876882727272729</v>
      </c>
      <c r="M14" s="43">
        <f t="shared" si="0"/>
        <v>71.612857500000004</v>
      </c>
    </row>
    <row r="15" spans="1:13">
      <c r="A15" s="2" t="s">
        <v>16</v>
      </c>
      <c r="B15" s="12" t="s">
        <v>17</v>
      </c>
      <c r="C15" s="4">
        <v>93229217.010000005</v>
      </c>
      <c r="D15" s="4">
        <v>82000000</v>
      </c>
      <c r="E15" s="39">
        <f t="shared" si="1"/>
        <v>-11229217.010000005</v>
      </c>
      <c r="F15" s="66">
        <v>86874660.931070998</v>
      </c>
      <c r="G15" s="105">
        <v>28726927.135019999</v>
      </c>
      <c r="H15" s="69">
        <v>0</v>
      </c>
      <c r="I15" s="40">
        <f t="shared" si="2"/>
        <v>75166666.666666657</v>
      </c>
      <c r="J15" s="41">
        <f>'ผลการดำเนินงาน Planfin 60'!C10</f>
        <v>86756925.560000002</v>
      </c>
      <c r="K15" s="42">
        <f t="shared" si="4"/>
        <v>11590258.893333346</v>
      </c>
      <c r="L15" s="42">
        <f t="shared" si="3"/>
        <v>15.419413161862536</v>
      </c>
      <c r="M15" s="43">
        <f t="shared" si="0"/>
        <v>105.80112873170732</v>
      </c>
    </row>
    <row r="16" spans="1:13">
      <c r="A16" s="2" t="s">
        <v>18</v>
      </c>
      <c r="B16" s="12" t="s">
        <v>19</v>
      </c>
      <c r="C16" s="4">
        <v>71504979.739999995</v>
      </c>
      <c r="D16" s="4">
        <v>60000000</v>
      </c>
      <c r="E16" s="39">
        <f t="shared" si="1"/>
        <v>-11504979.739999995</v>
      </c>
      <c r="F16" s="66">
        <v>36496022.098214</v>
      </c>
      <c r="G16" s="105">
        <v>27532358.660599001</v>
      </c>
      <c r="H16" s="69">
        <v>1</v>
      </c>
      <c r="I16" s="40">
        <f t="shared" si="2"/>
        <v>55000000</v>
      </c>
      <c r="J16" s="41">
        <f>'ผลการดำเนินงาน Planfin 60'!C11</f>
        <v>56184486.149999999</v>
      </c>
      <c r="K16" s="42">
        <f t="shared" si="4"/>
        <v>1184486.1499999985</v>
      </c>
      <c r="L16" s="42">
        <f t="shared" si="3"/>
        <v>2.153611181818178</v>
      </c>
      <c r="M16" s="43">
        <f t="shared" si="0"/>
        <v>93.640810250000001</v>
      </c>
    </row>
    <row r="17" spans="1:13">
      <c r="A17" s="2" t="s">
        <v>20</v>
      </c>
      <c r="B17" s="12" t="s">
        <v>21</v>
      </c>
      <c r="C17" s="4">
        <v>2975830.71</v>
      </c>
      <c r="D17" s="4">
        <v>1500000</v>
      </c>
      <c r="E17" s="39">
        <f t="shared" si="1"/>
        <v>-1475830.71</v>
      </c>
      <c r="F17" s="66">
        <v>7786373.5206239</v>
      </c>
      <c r="G17" s="105">
        <v>12883405.461116999</v>
      </c>
      <c r="H17" s="69">
        <v>0</v>
      </c>
      <c r="I17" s="40">
        <f t="shared" si="2"/>
        <v>1375000</v>
      </c>
      <c r="J17" s="41">
        <f>'ผลการดำเนินงาน Planfin 60'!C12</f>
        <v>4547598.9800000004</v>
      </c>
      <c r="K17" s="42">
        <f t="shared" si="4"/>
        <v>3172598.9800000004</v>
      </c>
      <c r="L17" s="42">
        <f t="shared" si="3"/>
        <v>230.73447127272732</v>
      </c>
      <c r="M17" s="43">
        <f t="shared" si="0"/>
        <v>303.17326533333335</v>
      </c>
    </row>
    <row r="18" spans="1:13">
      <c r="A18" s="2" t="s">
        <v>22</v>
      </c>
      <c r="B18" s="12" t="s">
        <v>23</v>
      </c>
      <c r="C18" s="4">
        <v>74727845.340000004</v>
      </c>
      <c r="D18" s="4">
        <v>75000000</v>
      </c>
      <c r="E18" s="39">
        <f t="shared" si="1"/>
        <v>272154.65999999642</v>
      </c>
      <c r="F18" s="66">
        <v>67700959.352143005</v>
      </c>
      <c r="G18" s="105">
        <v>33564614.500091001</v>
      </c>
      <c r="H18" s="69">
        <v>1</v>
      </c>
      <c r="I18" s="40">
        <f t="shared" si="2"/>
        <v>68750000</v>
      </c>
      <c r="J18" s="41">
        <f>'ผลการดำเนินงาน Planfin 60'!C13</f>
        <v>104908206.79000001</v>
      </c>
      <c r="K18" s="42">
        <f t="shared" si="4"/>
        <v>36158206.790000007</v>
      </c>
      <c r="L18" s="42">
        <f t="shared" si="3"/>
        <v>52.59375533090909</v>
      </c>
      <c r="M18" s="43">
        <f t="shared" si="0"/>
        <v>139.87760905333334</v>
      </c>
    </row>
    <row r="19" spans="1:13">
      <c r="A19" s="2" t="s">
        <v>24</v>
      </c>
      <c r="B19" s="12" t="s">
        <v>25</v>
      </c>
      <c r="C19" s="4">
        <v>152479110.38999999</v>
      </c>
      <c r="D19" s="4">
        <v>160048080</v>
      </c>
      <c r="E19" s="39">
        <f t="shared" si="1"/>
        <v>7568969.6100000143</v>
      </c>
      <c r="F19" s="66">
        <v>188758742.70820999</v>
      </c>
      <c r="G19" s="105">
        <v>49794751.461041003</v>
      </c>
      <c r="H19" s="69">
        <v>0</v>
      </c>
      <c r="I19" s="40">
        <f t="shared" si="2"/>
        <v>146710740</v>
      </c>
      <c r="J19" s="41">
        <f>'ผลการดำเนินงาน Planfin 60'!C14</f>
        <v>157956020.77000001</v>
      </c>
      <c r="K19" s="42">
        <f t="shared" si="4"/>
        <v>11245280.770000011</v>
      </c>
      <c r="L19" s="42">
        <f t="shared" si="3"/>
        <v>7.6649335760967574</v>
      </c>
      <c r="M19" s="43">
        <f t="shared" si="0"/>
        <v>98.692855778088699</v>
      </c>
    </row>
    <row r="20" spans="1:13">
      <c r="A20" s="2" t="s">
        <v>26</v>
      </c>
      <c r="B20" s="12" t="s">
        <v>27</v>
      </c>
      <c r="C20" s="4">
        <v>26591879.129999999</v>
      </c>
      <c r="D20" s="4">
        <v>30000000</v>
      </c>
      <c r="E20" s="39">
        <f t="shared" si="1"/>
        <v>3408120.870000001</v>
      </c>
      <c r="F20" s="66">
        <v>39409463.080357</v>
      </c>
      <c r="G20" s="105">
        <v>14793783.631061001</v>
      </c>
      <c r="H20" s="69">
        <v>0</v>
      </c>
      <c r="I20" s="40">
        <f t="shared" si="2"/>
        <v>27500000</v>
      </c>
      <c r="J20" s="41">
        <f>'ผลการดำเนินงาน Planfin 60'!C15</f>
        <v>42408027.759999998</v>
      </c>
      <c r="K20" s="42">
        <f t="shared" si="4"/>
        <v>14908027.759999998</v>
      </c>
      <c r="L20" s="42">
        <f t="shared" si="3"/>
        <v>54.211010036363632</v>
      </c>
      <c r="M20" s="43">
        <f t="shared" si="0"/>
        <v>141.36009253333333</v>
      </c>
    </row>
    <row r="21" spans="1:13">
      <c r="A21" s="2" t="s">
        <v>28</v>
      </c>
      <c r="B21" s="12" t="s">
        <v>29</v>
      </c>
      <c r="C21" s="4">
        <v>88820710.5</v>
      </c>
      <c r="D21" s="4">
        <v>27579000</v>
      </c>
      <c r="E21" s="39">
        <f t="shared" si="1"/>
        <v>-61241710.5</v>
      </c>
      <c r="F21" s="66">
        <v>61804673.024556004</v>
      </c>
      <c r="G21" s="105">
        <v>41641593.393994004</v>
      </c>
      <c r="H21" s="69">
        <v>0</v>
      </c>
      <c r="I21" s="40">
        <f t="shared" si="2"/>
        <v>25280750</v>
      </c>
      <c r="J21" s="41">
        <f>'ผลการดำเนินงาน Planfin 60'!C16</f>
        <v>36344432.799999997</v>
      </c>
      <c r="K21" s="42">
        <f>J21-I21</f>
        <v>11063682.799999997</v>
      </c>
      <c r="L21" s="42">
        <f t="shared" si="3"/>
        <v>43.763269681476999</v>
      </c>
      <c r="M21" s="43">
        <f t="shared" si="0"/>
        <v>131.78299720802059</v>
      </c>
    </row>
    <row r="22" spans="1:13">
      <c r="A22" s="2" t="s">
        <v>30</v>
      </c>
      <c r="B22" s="5" t="s">
        <v>31</v>
      </c>
      <c r="C22" s="6">
        <f>SUM(C11:C21)</f>
        <v>780301228.00999999</v>
      </c>
      <c r="D22" s="6">
        <f>SUM(D11:D21)</f>
        <v>710557080</v>
      </c>
      <c r="E22" s="44">
        <f>D22-C22</f>
        <v>-69744148.00999999</v>
      </c>
      <c r="F22" s="67">
        <v>668303651.57857001</v>
      </c>
      <c r="G22" s="106">
        <v>159661880.45256001</v>
      </c>
      <c r="H22" s="70">
        <v>1</v>
      </c>
      <c r="I22" s="45">
        <f>(D22/12)*12</f>
        <v>710557080</v>
      </c>
      <c r="J22" s="51">
        <f>'ผลการดำเนินงาน Planfin 60'!C17</f>
        <v>767865069.20999992</v>
      </c>
      <c r="K22" s="47">
        <f t="shared" si="4"/>
        <v>57307989.209999919</v>
      </c>
      <c r="L22" s="47">
        <f>(J22*100)/I22-100</f>
        <v>8.0652196456898082</v>
      </c>
      <c r="M22" s="48">
        <f t="shared" si="0"/>
        <v>108.06521964568981</v>
      </c>
    </row>
    <row r="23" spans="1:13">
      <c r="A23" s="157" t="s">
        <v>32</v>
      </c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9"/>
    </row>
    <row r="24" spans="1:13">
      <c r="A24" s="2" t="s">
        <v>33</v>
      </c>
      <c r="B24" s="12" t="s">
        <v>34</v>
      </c>
      <c r="C24" s="4">
        <v>87642838.890000001</v>
      </c>
      <c r="D24" s="4">
        <v>101041970</v>
      </c>
      <c r="E24" s="39">
        <f t="shared" ref="E24:E38" si="5">D24-C24</f>
        <v>13399131.109999999</v>
      </c>
      <c r="F24" s="66">
        <v>97153852.020356998</v>
      </c>
      <c r="G24" s="105">
        <v>37831040.220572002</v>
      </c>
      <c r="H24" s="69">
        <v>1</v>
      </c>
      <c r="I24" s="40">
        <f>(D24/12)*12</f>
        <v>101041970</v>
      </c>
      <c r="J24" s="41">
        <f>'ผลการดำเนินงาน Planfin 60'!C19</f>
        <v>125969299.45999999</v>
      </c>
      <c r="K24" s="42">
        <f t="shared" ref="K24:K37" si="6">J24-I24</f>
        <v>24927329.459999993</v>
      </c>
      <c r="L24" s="42">
        <f t="shared" ref="L24:L38" si="7">(J24*100)/I24-100</f>
        <v>24.670272620377446</v>
      </c>
      <c r="M24" s="43">
        <f t="shared" ref="M24:M38" si="8">(J24*100)/D24</f>
        <v>124.67027262037745</v>
      </c>
    </row>
    <row r="25" spans="1:13">
      <c r="A25" s="2" t="s">
        <v>35</v>
      </c>
      <c r="B25" s="12" t="s">
        <v>36</v>
      </c>
      <c r="C25" s="4">
        <v>44607080.659999996</v>
      </c>
      <c r="D25" s="4">
        <v>39000000</v>
      </c>
      <c r="E25" s="39">
        <f t="shared" si="5"/>
        <v>-5607080.6599999964</v>
      </c>
      <c r="F25" s="66">
        <v>43635325.640000001</v>
      </c>
      <c r="G25" s="105">
        <v>16460517.14402</v>
      </c>
      <c r="H25" s="69">
        <v>0</v>
      </c>
      <c r="I25" s="40">
        <f t="shared" ref="I25:I37" si="9">(D25/12)*12</f>
        <v>39000000</v>
      </c>
      <c r="J25" s="41">
        <f>'ผลการดำเนินงาน Planfin 60'!C20</f>
        <v>49086544.170000002</v>
      </c>
      <c r="K25" s="42">
        <f t="shared" si="6"/>
        <v>10086544.170000002</v>
      </c>
      <c r="L25" s="42">
        <f t="shared" si="7"/>
        <v>25.862933769230764</v>
      </c>
      <c r="M25" s="43">
        <f t="shared" si="8"/>
        <v>125.86293376923076</v>
      </c>
    </row>
    <row r="26" spans="1:13">
      <c r="A26" s="2" t="s">
        <v>37</v>
      </c>
      <c r="B26" s="12" t="s">
        <v>38</v>
      </c>
      <c r="C26" s="4">
        <v>1694440.04</v>
      </c>
      <c r="D26" s="4">
        <v>1500000</v>
      </c>
      <c r="E26" s="39">
        <f t="shared" si="5"/>
        <v>-194440.04000000004</v>
      </c>
      <c r="F26" s="66">
        <v>3253674.0363973002</v>
      </c>
      <c r="G26" s="105">
        <v>8540205.2852139995</v>
      </c>
      <c r="H26" s="69">
        <v>0</v>
      </c>
      <c r="I26" s="40">
        <f t="shared" si="9"/>
        <v>1500000</v>
      </c>
      <c r="J26" s="41">
        <f>'ผลการดำเนินงาน Planfin 60'!C21</f>
        <v>2431983.2200000002</v>
      </c>
      <c r="K26" s="42">
        <f t="shared" si="6"/>
        <v>931983.2200000002</v>
      </c>
      <c r="L26" s="42">
        <f t="shared" si="7"/>
        <v>62.132214666666698</v>
      </c>
      <c r="M26" s="43">
        <f t="shared" si="8"/>
        <v>162.1322146666667</v>
      </c>
    </row>
    <row r="27" spans="1:13">
      <c r="A27" s="2" t="s">
        <v>39</v>
      </c>
      <c r="B27" s="12" t="s">
        <v>40</v>
      </c>
      <c r="C27" s="4">
        <v>20715581.93</v>
      </c>
      <c r="D27" s="4">
        <v>28000000</v>
      </c>
      <c r="E27" s="39">
        <f t="shared" si="5"/>
        <v>7284418.0700000003</v>
      </c>
      <c r="F27" s="66">
        <v>17607762.637357</v>
      </c>
      <c r="G27" s="105">
        <v>5912702.1020801002</v>
      </c>
      <c r="H27" s="69">
        <v>2</v>
      </c>
      <c r="I27" s="40">
        <f t="shared" si="9"/>
        <v>28000000</v>
      </c>
      <c r="J27" s="41">
        <f>'ผลการดำเนินงาน Planfin 60'!C22</f>
        <v>30498968.52</v>
      </c>
      <c r="K27" s="42">
        <f t="shared" si="6"/>
        <v>2498968.5199999996</v>
      </c>
      <c r="L27" s="42">
        <f t="shared" si="7"/>
        <v>8.9248875714285703</v>
      </c>
      <c r="M27" s="43">
        <f t="shared" si="8"/>
        <v>108.92488757142857</v>
      </c>
    </row>
    <row r="28" spans="1:13">
      <c r="A28" s="2" t="s">
        <v>41</v>
      </c>
      <c r="B28" s="12" t="s">
        <v>42</v>
      </c>
      <c r="C28" s="4">
        <v>152666375.66999999</v>
      </c>
      <c r="D28" s="4">
        <v>160048080</v>
      </c>
      <c r="E28" s="39">
        <f t="shared" si="5"/>
        <v>7381704.3300000131</v>
      </c>
      <c r="F28" s="66">
        <v>189072656.72321001</v>
      </c>
      <c r="G28" s="105">
        <v>49785790.100516997</v>
      </c>
      <c r="H28" s="69">
        <v>0</v>
      </c>
      <c r="I28" s="40">
        <f t="shared" si="9"/>
        <v>160048080</v>
      </c>
      <c r="J28" s="41">
        <f>'ผลการดำเนินงาน Planfin 60'!C23</f>
        <v>157943915.76999998</v>
      </c>
      <c r="K28" s="42">
        <f t="shared" si="6"/>
        <v>-2104164.2300000191</v>
      </c>
      <c r="L28" s="42">
        <f t="shared" si="7"/>
        <v>-1.314707574123986</v>
      </c>
      <c r="M28" s="43">
        <f t="shared" si="8"/>
        <v>98.685292425876014</v>
      </c>
    </row>
    <row r="29" spans="1:13">
      <c r="A29" s="2" t="s">
        <v>43</v>
      </c>
      <c r="B29" s="12" t="s">
        <v>44</v>
      </c>
      <c r="C29" s="4">
        <v>63423174.670000002</v>
      </c>
      <c r="D29" s="4">
        <v>72222600</v>
      </c>
      <c r="E29" s="39">
        <f t="shared" si="5"/>
        <v>8799425.3299999982</v>
      </c>
      <c r="F29" s="66">
        <v>43475025.091785997</v>
      </c>
      <c r="G29" s="105">
        <v>15308125.422839999</v>
      </c>
      <c r="H29" s="69">
        <v>2</v>
      </c>
      <c r="I29" s="40">
        <f t="shared" si="9"/>
        <v>72222600</v>
      </c>
      <c r="J29" s="41">
        <f>'ผลการดำเนินงาน Planfin 60'!C24</f>
        <v>74503507</v>
      </c>
      <c r="K29" s="42">
        <f t="shared" si="6"/>
        <v>2280907</v>
      </c>
      <c r="L29" s="42">
        <f t="shared" si="7"/>
        <v>3.1581624034581921</v>
      </c>
      <c r="M29" s="43">
        <f t="shared" si="8"/>
        <v>103.15816240345819</v>
      </c>
    </row>
    <row r="30" spans="1:13">
      <c r="A30" s="2" t="s">
        <v>45</v>
      </c>
      <c r="B30" s="12" t="s">
        <v>46</v>
      </c>
      <c r="C30" s="4">
        <v>99293082.670000002</v>
      </c>
      <c r="D30" s="4">
        <v>131028400</v>
      </c>
      <c r="E30" s="39">
        <f t="shared" si="5"/>
        <v>31735317.329999998</v>
      </c>
      <c r="F30" s="66">
        <v>87299948.037856996</v>
      </c>
      <c r="G30" s="105">
        <v>24286520.468559001</v>
      </c>
      <c r="H30" s="69">
        <v>2</v>
      </c>
      <c r="I30" s="40">
        <f t="shared" si="9"/>
        <v>131028400</v>
      </c>
      <c r="J30" s="41">
        <f>'ผลการดำเนินงาน Planfin 60'!C25</f>
        <v>130983581.5</v>
      </c>
      <c r="K30" s="42">
        <f t="shared" si="6"/>
        <v>-44818.5</v>
      </c>
      <c r="L30" s="42">
        <f t="shared" si="7"/>
        <v>-3.4205179945715258E-2</v>
      </c>
      <c r="M30" s="43">
        <f t="shared" si="8"/>
        <v>99.965794820054285</v>
      </c>
    </row>
    <row r="31" spans="1:13">
      <c r="A31" s="2" t="s">
        <v>47</v>
      </c>
      <c r="B31" s="12" t="s">
        <v>48</v>
      </c>
      <c r="C31" s="4">
        <v>16933931.300000001</v>
      </c>
      <c r="D31" s="4">
        <v>13377759</v>
      </c>
      <c r="E31" s="39">
        <f t="shared" si="5"/>
        <v>-3556172.3000000007</v>
      </c>
      <c r="F31" s="66">
        <v>13192670.872857001</v>
      </c>
      <c r="G31" s="105">
        <v>3881182.4617478</v>
      </c>
      <c r="H31" s="69">
        <v>1</v>
      </c>
      <c r="I31" s="40">
        <f t="shared" si="9"/>
        <v>13377759</v>
      </c>
      <c r="J31" s="41">
        <f>'ผลการดำเนินงาน Planfin 60'!C26</f>
        <v>18625608.490000002</v>
      </c>
      <c r="K31" s="42">
        <f t="shared" si="6"/>
        <v>5247849.4900000021</v>
      </c>
      <c r="L31" s="42">
        <f t="shared" si="7"/>
        <v>39.228165868438822</v>
      </c>
      <c r="M31" s="43">
        <f t="shared" si="8"/>
        <v>139.22816586843882</v>
      </c>
    </row>
    <row r="32" spans="1:13">
      <c r="A32" s="2" t="s">
        <v>49</v>
      </c>
      <c r="B32" s="12" t="s">
        <v>50</v>
      </c>
      <c r="C32" s="4">
        <v>44159419.700000003</v>
      </c>
      <c r="D32" s="4">
        <v>35050000</v>
      </c>
      <c r="E32" s="39">
        <f t="shared" si="5"/>
        <v>-9109419.700000003</v>
      </c>
      <c r="F32" s="66">
        <v>39131897.895000003</v>
      </c>
      <c r="G32" s="105">
        <v>13389515.745263999</v>
      </c>
      <c r="H32" s="69">
        <v>0</v>
      </c>
      <c r="I32" s="40">
        <f t="shared" si="9"/>
        <v>35050000</v>
      </c>
      <c r="J32" s="41">
        <f>'ผลการดำเนินงาน Planfin 60'!C27</f>
        <v>33720396.709999993</v>
      </c>
      <c r="K32" s="42">
        <f t="shared" si="6"/>
        <v>-1329603.2900000066</v>
      </c>
      <c r="L32" s="42">
        <f t="shared" si="7"/>
        <v>-3.7934473323823283</v>
      </c>
      <c r="M32" s="43">
        <f t="shared" si="8"/>
        <v>96.206552667617672</v>
      </c>
    </row>
    <row r="33" spans="1:13">
      <c r="A33" s="2" t="s">
        <v>51</v>
      </c>
      <c r="B33" s="12" t="s">
        <v>52</v>
      </c>
      <c r="C33" s="4">
        <v>26416058.379999999</v>
      </c>
      <c r="D33" s="4">
        <v>27990000</v>
      </c>
      <c r="E33" s="39">
        <f t="shared" si="5"/>
        <v>1573941.620000001</v>
      </c>
      <c r="F33" s="66">
        <v>18413773.51475</v>
      </c>
      <c r="G33" s="105">
        <v>5086854.9501762995</v>
      </c>
      <c r="H33" s="69">
        <v>2</v>
      </c>
      <c r="I33" s="40">
        <f t="shared" si="9"/>
        <v>27990000</v>
      </c>
      <c r="J33" s="41">
        <f>'ผลการดำเนินงาน Planfin 60'!C28</f>
        <v>23869185.419999998</v>
      </c>
      <c r="K33" s="42">
        <f t="shared" si="6"/>
        <v>-4120814.5800000019</v>
      </c>
      <c r="L33" s="42">
        <f t="shared" si="7"/>
        <v>-14.722452947481244</v>
      </c>
      <c r="M33" s="43">
        <f t="shared" si="8"/>
        <v>85.277547052518756</v>
      </c>
    </row>
    <row r="34" spans="1:13">
      <c r="A34" s="2" t="s">
        <v>53</v>
      </c>
      <c r="B34" s="12" t="s">
        <v>54</v>
      </c>
      <c r="C34" s="4">
        <v>24313446.309999999</v>
      </c>
      <c r="D34" s="4">
        <v>25720000</v>
      </c>
      <c r="E34" s="39">
        <f t="shared" si="5"/>
        <v>1406553.6900000013</v>
      </c>
      <c r="F34" s="66">
        <v>20674620.737750001</v>
      </c>
      <c r="G34" s="105">
        <v>6115446.94209</v>
      </c>
      <c r="H34" s="69">
        <v>1</v>
      </c>
      <c r="I34" s="40">
        <f t="shared" si="9"/>
        <v>25720000</v>
      </c>
      <c r="J34" s="41">
        <f>'ผลการดำเนินงาน Planfin 60'!C29</f>
        <v>22635107.390000001</v>
      </c>
      <c r="K34" s="42">
        <f t="shared" si="6"/>
        <v>-3084892.6099999994</v>
      </c>
      <c r="L34" s="42">
        <f t="shared" si="7"/>
        <v>-11.994139230171072</v>
      </c>
      <c r="M34" s="43">
        <f t="shared" si="8"/>
        <v>88.005860769828928</v>
      </c>
    </row>
    <row r="35" spans="1:13">
      <c r="A35" s="2" t="s">
        <v>55</v>
      </c>
      <c r="B35" s="12" t="s">
        <v>56</v>
      </c>
      <c r="C35" s="4">
        <v>63285682.640000001</v>
      </c>
      <c r="D35" s="4">
        <v>52474000</v>
      </c>
      <c r="E35" s="39">
        <f t="shared" si="5"/>
        <v>-10811682.640000001</v>
      </c>
      <c r="F35" s="66">
        <v>47683346.074749999</v>
      </c>
      <c r="G35" s="105">
        <v>17962184.248560999</v>
      </c>
      <c r="H35" s="69">
        <v>1</v>
      </c>
      <c r="I35" s="40">
        <f t="shared" si="9"/>
        <v>52474000</v>
      </c>
      <c r="J35" s="41">
        <f>'ผลการดำเนินงาน Planfin 60'!C30</f>
        <v>71830999.980000019</v>
      </c>
      <c r="K35" s="42">
        <f t="shared" si="6"/>
        <v>19356999.980000019</v>
      </c>
      <c r="L35" s="42">
        <f t="shared" si="7"/>
        <v>36.888744864123225</v>
      </c>
      <c r="M35" s="43">
        <f t="shared" si="8"/>
        <v>136.88874486412323</v>
      </c>
    </row>
    <row r="36" spans="1:13">
      <c r="A36" s="2" t="s">
        <v>57</v>
      </c>
      <c r="B36" s="12" t="s">
        <v>58</v>
      </c>
      <c r="C36" s="4">
        <v>10876559.6</v>
      </c>
      <c r="D36" s="4">
        <v>6000000</v>
      </c>
      <c r="E36" s="39">
        <f t="shared" si="5"/>
        <v>-4876559.5999999996</v>
      </c>
      <c r="F36" s="66">
        <v>8772068.7918464001</v>
      </c>
      <c r="G36" s="105">
        <v>7771614.4073385997</v>
      </c>
      <c r="H36" s="69">
        <v>0</v>
      </c>
      <c r="I36" s="40">
        <f t="shared" si="9"/>
        <v>6000000</v>
      </c>
      <c r="J36" s="41">
        <f>'ผลการดำเนินงาน Planfin 60'!C31</f>
        <v>6919006.9700000007</v>
      </c>
      <c r="K36" s="42">
        <f t="shared" si="6"/>
        <v>919006.97000000067</v>
      </c>
      <c r="L36" s="42">
        <f t="shared" si="7"/>
        <v>15.316782833333349</v>
      </c>
      <c r="M36" s="43">
        <f t="shared" si="8"/>
        <v>115.31678283333335</v>
      </c>
    </row>
    <row r="37" spans="1:13">
      <c r="A37" s="2" t="s">
        <v>59</v>
      </c>
      <c r="B37" s="12" t="s">
        <v>60</v>
      </c>
      <c r="C37" s="4">
        <v>14151959.779999999</v>
      </c>
      <c r="D37" s="4">
        <v>12691271</v>
      </c>
      <c r="E37" s="39">
        <f t="shared" si="5"/>
        <v>-1460688.7799999993</v>
      </c>
      <c r="F37" s="66">
        <v>12696684.86025</v>
      </c>
      <c r="G37" s="105">
        <v>9743804.2915944997</v>
      </c>
      <c r="H37" s="69">
        <v>0</v>
      </c>
      <c r="I37" s="40">
        <f t="shared" si="9"/>
        <v>12691271</v>
      </c>
      <c r="J37" s="41">
        <f>'ผลการดำเนินงาน Planfin 60'!C32</f>
        <v>15825753.5</v>
      </c>
      <c r="K37" s="42">
        <f t="shared" si="6"/>
        <v>3134482.5</v>
      </c>
      <c r="L37" s="42">
        <f t="shared" si="7"/>
        <v>24.697940025077074</v>
      </c>
      <c r="M37" s="43">
        <f t="shared" si="8"/>
        <v>124.69794002507707</v>
      </c>
    </row>
    <row r="38" spans="1:13">
      <c r="A38" s="2" t="s">
        <v>61</v>
      </c>
      <c r="B38" s="5" t="s">
        <v>62</v>
      </c>
      <c r="C38" s="6">
        <f>SUM(C24:C37)</f>
        <v>670179632.24000001</v>
      </c>
      <c r="D38" s="6">
        <f>SUM(D24:D37)</f>
        <v>706144080</v>
      </c>
      <c r="E38" s="44">
        <f t="shared" si="5"/>
        <v>35964447.75999999</v>
      </c>
      <c r="F38" s="67">
        <v>641830901.65714002</v>
      </c>
      <c r="G38" s="106">
        <v>142219262.02706999</v>
      </c>
      <c r="H38" s="70">
        <v>1</v>
      </c>
      <c r="I38" s="45">
        <f>(D38/12)*12</f>
        <v>706144080</v>
      </c>
      <c r="J38" s="51">
        <f>'ผลการดำเนินงาน Planfin 60'!C33</f>
        <v>764843858.10000002</v>
      </c>
      <c r="K38" s="47">
        <f>J38-I38</f>
        <v>58699778.100000024</v>
      </c>
      <c r="L38" s="47">
        <f t="shared" si="7"/>
        <v>8.3127197072869308</v>
      </c>
      <c r="M38" s="48">
        <f t="shared" si="8"/>
        <v>108.31271970728693</v>
      </c>
    </row>
    <row r="39" spans="1:13">
      <c r="A39" s="160"/>
      <c r="B39" s="161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2"/>
    </row>
    <row r="40" spans="1:13" ht="14.25">
      <c r="A40" s="2" t="s">
        <v>63</v>
      </c>
      <c r="B40" s="5" t="s">
        <v>64</v>
      </c>
      <c r="C40" s="6">
        <f>C22-C38</f>
        <v>110121595.76999998</v>
      </c>
      <c r="D40" s="6">
        <f>D22-D38</f>
        <v>4413000</v>
      </c>
      <c r="E40" s="44">
        <f>E25-E39</f>
        <v>-5607080.6599999964</v>
      </c>
      <c r="F40" s="100">
        <v>26472749.933679</v>
      </c>
      <c r="G40" s="108">
        <v>48740773.230296999</v>
      </c>
      <c r="H40" s="70">
        <v>0</v>
      </c>
      <c r="I40" s="45">
        <f>(D40/12)*12</f>
        <v>4413000</v>
      </c>
      <c r="J40" s="46">
        <f>J22-J38</f>
        <v>3021211.1099998951</v>
      </c>
      <c r="K40" s="44">
        <f>J40-I40</f>
        <v>-1391788.8900001049</v>
      </c>
      <c r="L40" s="47">
        <f>(J40*100)/I40-100</f>
        <v>-31.538384092456496</v>
      </c>
      <c r="M40" s="48">
        <f>(J40*100)/D40</f>
        <v>68.461615907543504</v>
      </c>
    </row>
    <row r="41" spans="1:13">
      <c r="A41" s="2" t="s">
        <v>65</v>
      </c>
      <c r="B41" s="12" t="s">
        <v>66</v>
      </c>
      <c r="C41" s="4">
        <f>C40-C21+C35</f>
        <v>84586567.909999982</v>
      </c>
      <c r="D41" s="4">
        <f>D40-D21+D35</f>
        <v>29308000</v>
      </c>
      <c r="E41" s="49">
        <f>E40-E21-E35</f>
        <v>66446312.480000004</v>
      </c>
      <c r="F41" s="107">
        <v>14478596.948571</v>
      </c>
      <c r="G41" s="109">
        <v>26989040.827847</v>
      </c>
      <c r="H41" s="101">
        <v>1</v>
      </c>
      <c r="I41" s="40">
        <f>(D41/12)*12</f>
        <v>29308000</v>
      </c>
      <c r="J41" s="49">
        <f>J40-J21+J35</f>
        <v>38507778.289999917</v>
      </c>
      <c r="K41" s="49">
        <f>J41-I41</f>
        <v>9199778.2899999171</v>
      </c>
      <c r="L41" s="42">
        <f>(J41*100)/I41-100</f>
        <v>31.3899900709701</v>
      </c>
      <c r="M41" s="43">
        <f>(J41*100)/D41</f>
        <v>131.3899900709701</v>
      </c>
    </row>
    <row r="42" spans="1:13">
      <c r="A42" s="2" t="s">
        <v>67</v>
      </c>
      <c r="B42" s="12" t="s">
        <v>68</v>
      </c>
      <c r="C42" s="4">
        <f>(C22-C21)-(C38-C35)</f>
        <v>84586567.909999967</v>
      </c>
      <c r="D42" s="4">
        <f>(D22-D21)-(D38-D35)</f>
        <v>29308000</v>
      </c>
      <c r="E42" s="96"/>
      <c r="H42" s="76"/>
      <c r="J42" s="76"/>
    </row>
    <row r="43" spans="1:13">
      <c r="A43" s="2"/>
      <c r="B43" s="12" t="s">
        <v>69</v>
      </c>
      <c r="C43" s="7">
        <v>0</v>
      </c>
      <c r="D43" s="4">
        <v>5861600</v>
      </c>
      <c r="E43" s="75"/>
      <c r="H43" s="76"/>
      <c r="J43" s="76"/>
    </row>
    <row r="44" spans="1:13">
      <c r="A44" s="2"/>
      <c r="B44" s="12" t="s">
        <v>70</v>
      </c>
      <c r="C44" s="7" t="s">
        <v>71</v>
      </c>
      <c r="D44" s="4">
        <v>2543176</v>
      </c>
      <c r="E44" s="75"/>
      <c r="H44" s="76"/>
      <c r="J44" s="76"/>
    </row>
    <row r="45" spans="1:13">
      <c r="A45" s="2" t="s">
        <v>72</v>
      </c>
      <c r="B45" s="12" t="s">
        <v>73</v>
      </c>
      <c r="C45" s="4">
        <v>122535278.59</v>
      </c>
      <c r="D45" s="127">
        <v>128961555.81</v>
      </c>
      <c r="E45" s="75"/>
      <c r="H45" s="76"/>
      <c r="J45" s="76"/>
    </row>
    <row r="46" spans="1:13">
      <c r="A46" s="2" t="s">
        <v>74</v>
      </c>
      <c r="B46" s="12" t="s">
        <v>75</v>
      </c>
      <c r="C46" s="4">
        <v>192998370.63</v>
      </c>
      <c r="D46" s="127">
        <v>203475729.72</v>
      </c>
      <c r="E46" s="75"/>
      <c r="H46" s="76"/>
      <c r="J46" s="76"/>
    </row>
    <row r="47" spans="1:13">
      <c r="A47" s="2" t="s">
        <v>76</v>
      </c>
      <c r="B47" s="12" t="s">
        <v>77</v>
      </c>
      <c r="C47" s="8">
        <v>176203697.34</v>
      </c>
      <c r="D47" s="128">
        <v>-192542440.76000002</v>
      </c>
      <c r="E47" s="75"/>
      <c r="H47" s="76"/>
      <c r="J47" s="76"/>
    </row>
    <row r="48" spans="1:13" s="1" customFormat="1">
      <c r="A48" s="71"/>
      <c r="B48" s="72"/>
      <c r="C48" s="73"/>
      <c r="D48" s="74"/>
      <c r="E48" s="75"/>
      <c r="H48" s="53"/>
    </row>
    <row r="49" spans="1:8" s="1" customFormat="1" ht="14.25">
      <c r="A49" t="s">
        <v>221</v>
      </c>
      <c r="B49" s="9"/>
      <c r="H49" s="53"/>
    </row>
    <row r="50" spans="1:8" s="1" customFormat="1">
      <c r="A50" s="167" t="s">
        <v>226</v>
      </c>
      <c r="B50" s="167"/>
      <c r="C50" s="167"/>
      <c r="H50" s="53"/>
    </row>
    <row r="51" spans="1:8" s="1" customFormat="1" ht="14.25">
      <c r="A51"/>
      <c r="B51" s="9"/>
      <c r="H51" s="53"/>
    </row>
    <row r="52" spans="1:8" s="1" customFormat="1" ht="14.25">
      <c r="A52"/>
      <c r="B52" s="9"/>
      <c r="H52" s="53"/>
    </row>
    <row r="53" spans="1:8" s="1" customFormat="1" ht="14.25">
      <c r="A53"/>
      <c r="B53" s="9"/>
      <c r="H53" s="53"/>
    </row>
    <row r="54" spans="1:8" s="1" customFormat="1" ht="14.25">
      <c r="A54"/>
      <c r="B54" s="9"/>
      <c r="H54" s="53"/>
    </row>
    <row r="55" spans="1:8" s="1" customFormat="1" ht="14.25">
      <c r="A55"/>
      <c r="B55" s="9"/>
      <c r="H55" s="53"/>
    </row>
    <row r="56" spans="1:8" s="1" customFormat="1" ht="14.25">
      <c r="A56"/>
      <c r="B56" s="9"/>
      <c r="H56" s="53"/>
    </row>
    <row r="57" spans="1:8" s="1" customFormat="1" ht="14.25">
      <c r="A57"/>
      <c r="B57" s="9"/>
      <c r="H57" s="53"/>
    </row>
    <row r="58" spans="1:8" s="1" customFormat="1" ht="14.25">
      <c r="A58"/>
      <c r="B58" s="9"/>
      <c r="H58" s="53"/>
    </row>
    <row r="59" spans="1:8" s="1" customFormat="1" ht="14.25">
      <c r="A59"/>
      <c r="B59" s="9"/>
      <c r="H59" s="53"/>
    </row>
    <row r="60" spans="1:8">
      <c r="B60" s="77"/>
    </row>
    <row r="61" spans="1:8">
      <c r="A61" s="1"/>
      <c r="B61" s="152" t="s">
        <v>78</v>
      </c>
      <c r="C61" s="153"/>
      <c r="D61" s="153"/>
      <c r="E61" s="153"/>
    </row>
    <row r="62" spans="1:8">
      <c r="A62" s="1"/>
      <c r="B62" s="11" t="s">
        <v>3</v>
      </c>
      <c r="C62" s="11" t="s">
        <v>79</v>
      </c>
      <c r="D62" s="1"/>
      <c r="E62" s="1"/>
    </row>
    <row r="63" spans="1:8">
      <c r="A63" s="1"/>
      <c r="B63" s="12" t="s">
        <v>80</v>
      </c>
      <c r="C63" s="4">
        <v>108194000</v>
      </c>
      <c r="D63" s="1"/>
      <c r="E63" s="1"/>
    </row>
    <row r="64" spans="1:8" ht="25.5">
      <c r="A64" s="1"/>
      <c r="B64" s="12" t="s">
        <v>81</v>
      </c>
      <c r="C64" s="4">
        <v>49617000</v>
      </c>
      <c r="D64" s="1"/>
      <c r="E64" s="1"/>
    </row>
    <row r="65" spans="1:5" ht="25.5">
      <c r="A65" s="1"/>
      <c r="B65" s="12" t="s">
        <v>82</v>
      </c>
      <c r="C65" s="4">
        <v>33790500</v>
      </c>
      <c r="D65" s="1"/>
      <c r="E65" s="1"/>
    </row>
    <row r="66" spans="1:5">
      <c r="A66" s="1"/>
      <c r="B66" s="9"/>
      <c r="C66" s="1"/>
      <c r="D66" s="1"/>
      <c r="E66" s="1"/>
    </row>
    <row r="67" spans="1:5">
      <c r="A67" s="1"/>
      <c r="B67" s="152" t="s">
        <v>83</v>
      </c>
      <c r="C67" s="153"/>
      <c r="D67" s="153"/>
      <c r="E67" s="153"/>
    </row>
    <row r="68" spans="1:5">
      <c r="A68" s="1"/>
      <c r="B68" s="11" t="s">
        <v>3</v>
      </c>
      <c r="C68" s="11" t="s">
        <v>79</v>
      </c>
      <c r="D68" s="1"/>
      <c r="E68" s="1"/>
    </row>
    <row r="69" spans="1:5">
      <c r="A69" s="1"/>
      <c r="B69" s="12" t="s">
        <v>84</v>
      </c>
      <c r="C69" s="4">
        <v>3672000</v>
      </c>
      <c r="D69" s="1"/>
      <c r="E69" s="1"/>
    </row>
    <row r="70" spans="1:5">
      <c r="A70" s="1"/>
      <c r="B70" s="12" t="s">
        <v>85</v>
      </c>
      <c r="C70" s="4">
        <v>197200</v>
      </c>
      <c r="D70" s="1"/>
      <c r="E70" s="1"/>
    </row>
    <row r="71" spans="1:5">
      <c r="A71" s="1"/>
      <c r="B71" s="12" t="s">
        <v>86</v>
      </c>
      <c r="C71" s="4">
        <v>1492110</v>
      </c>
      <c r="D71" s="1"/>
      <c r="E71" s="1"/>
    </row>
    <row r="72" spans="1:5">
      <c r="A72" s="1"/>
      <c r="B72" s="12" t="s">
        <v>87</v>
      </c>
      <c r="C72" s="4">
        <v>391900</v>
      </c>
      <c r="D72" s="1"/>
      <c r="E72" s="1"/>
    </row>
    <row r="73" spans="1:5">
      <c r="A73" s="1"/>
      <c r="B73" s="12" t="s">
        <v>88</v>
      </c>
      <c r="C73" s="4">
        <v>20000</v>
      </c>
      <c r="D73" s="1"/>
      <c r="E73" s="1"/>
    </row>
    <row r="74" spans="1:5">
      <c r="A74" s="1"/>
      <c r="B74" s="12" t="s">
        <v>89</v>
      </c>
      <c r="C74" s="4">
        <v>770100</v>
      </c>
      <c r="D74" s="1"/>
      <c r="E74" s="1"/>
    </row>
    <row r="75" spans="1:5">
      <c r="A75" s="1"/>
      <c r="B75" s="12" t="s">
        <v>90</v>
      </c>
      <c r="C75" s="4">
        <v>4240400</v>
      </c>
      <c r="D75" s="1"/>
      <c r="E75" s="1"/>
    </row>
    <row r="76" spans="1:5">
      <c r="A76" s="1"/>
      <c r="B76" s="12" t="s">
        <v>91</v>
      </c>
      <c r="C76" s="4">
        <v>8500000</v>
      </c>
      <c r="D76" s="1"/>
      <c r="E76" s="1"/>
    </row>
    <row r="77" spans="1:5">
      <c r="A77" s="1"/>
      <c r="B77" s="12" t="s">
        <v>92</v>
      </c>
      <c r="C77" s="4">
        <v>1996408</v>
      </c>
      <c r="D77" s="1"/>
      <c r="E77" s="1"/>
    </row>
    <row r="78" spans="1:5">
      <c r="A78" s="1"/>
      <c r="B78" s="12" t="s">
        <v>93</v>
      </c>
      <c r="C78" s="7">
        <v>0</v>
      </c>
      <c r="D78" s="1"/>
      <c r="E78" s="1"/>
    </row>
    <row r="79" spans="1:5">
      <c r="A79" s="1"/>
      <c r="B79" s="12" t="s">
        <v>94</v>
      </c>
      <c r="C79" s="4">
        <v>800000</v>
      </c>
      <c r="D79" s="1"/>
      <c r="E79" s="1"/>
    </row>
    <row r="80" spans="1:5">
      <c r="A80" s="1"/>
      <c r="B80" s="9"/>
      <c r="C80" s="1"/>
      <c r="D80" s="1"/>
      <c r="E80" s="1"/>
    </row>
    <row r="81" spans="1:5">
      <c r="A81" s="1"/>
      <c r="B81" s="152" t="s">
        <v>95</v>
      </c>
      <c r="C81" s="153"/>
      <c r="D81" s="153"/>
      <c r="E81" s="153"/>
    </row>
    <row r="82" spans="1:5">
      <c r="A82" s="1"/>
      <c r="B82" s="11" t="s">
        <v>3</v>
      </c>
      <c r="C82" s="11" t="s">
        <v>96</v>
      </c>
      <c r="D82" s="1"/>
      <c r="E82" s="1"/>
    </row>
    <row r="83" spans="1:5">
      <c r="A83" s="1"/>
      <c r="B83" s="169" t="s">
        <v>97</v>
      </c>
      <c r="C83" s="169"/>
      <c r="D83" s="13"/>
      <c r="E83" s="1"/>
    </row>
    <row r="84" spans="1:5">
      <c r="A84" s="1"/>
      <c r="B84" s="12" t="s">
        <v>98</v>
      </c>
      <c r="C84" s="6">
        <v>232738000</v>
      </c>
      <c r="D84" s="1"/>
      <c r="E84" s="1"/>
    </row>
    <row r="85" spans="1:5">
      <c r="A85" s="1"/>
      <c r="B85" s="12" t="s">
        <v>99</v>
      </c>
      <c r="C85" s="4">
        <v>107000000</v>
      </c>
      <c r="D85" s="1"/>
      <c r="E85" s="1"/>
    </row>
    <row r="86" spans="1:5">
      <c r="A86" s="1"/>
      <c r="B86" s="12" t="s">
        <v>100</v>
      </c>
      <c r="C86" s="4">
        <v>28700000</v>
      </c>
      <c r="D86" s="1"/>
      <c r="E86" s="1"/>
    </row>
    <row r="87" spans="1:5">
      <c r="A87" s="1"/>
      <c r="B87" s="12" t="s">
        <v>101</v>
      </c>
      <c r="C87" s="4">
        <v>24310000</v>
      </c>
      <c r="D87" s="1"/>
      <c r="E87" s="1"/>
    </row>
    <row r="88" spans="1:5">
      <c r="A88" s="1"/>
      <c r="B88" s="12" t="s">
        <v>102</v>
      </c>
      <c r="C88" s="4">
        <v>3318000</v>
      </c>
      <c r="D88" s="1"/>
      <c r="E88" s="1"/>
    </row>
    <row r="89" spans="1:5">
      <c r="A89" s="1"/>
      <c r="B89" s="12" t="s">
        <v>103</v>
      </c>
      <c r="C89" s="4">
        <v>20259000</v>
      </c>
      <c r="D89" s="1"/>
      <c r="E89" s="1"/>
    </row>
    <row r="90" spans="1:5">
      <c r="A90" s="1"/>
      <c r="B90" s="12" t="s">
        <v>104</v>
      </c>
      <c r="C90" s="4">
        <v>8267000</v>
      </c>
      <c r="D90" s="1"/>
      <c r="E90" s="1"/>
    </row>
    <row r="91" spans="1:5">
      <c r="A91" s="1"/>
      <c r="B91" s="12" t="s">
        <v>105</v>
      </c>
      <c r="C91" s="4">
        <v>10134000</v>
      </c>
      <c r="D91" s="1"/>
      <c r="E91" s="1"/>
    </row>
    <row r="92" spans="1:5">
      <c r="A92" s="1"/>
      <c r="B92" s="12" t="s">
        <v>106</v>
      </c>
      <c r="C92" s="4">
        <v>30750000</v>
      </c>
      <c r="D92" s="1"/>
      <c r="E92" s="1"/>
    </row>
    <row r="93" spans="1:5">
      <c r="A93" s="1"/>
      <c r="B93" s="9"/>
      <c r="C93" s="1"/>
      <c r="D93" s="1"/>
      <c r="E93" s="1"/>
    </row>
    <row r="94" spans="1:5">
      <c r="A94" s="1"/>
      <c r="B94" s="152" t="s">
        <v>107</v>
      </c>
      <c r="C94" s="153"/>
      <c r="D94" s="153"/>
      <c r="E94" s="153"/>
    </row>
    <row r="95" spans="1:5">
      <c r="A95" s="1"/>
      <c r="B95" s="11" t="s">
        <v>3</v>
      </c>
      <c r="C95" s="11" t="s">
        <v>96</v>
      </c>
      <c r="D95" s="1"/>
      <c r="E95" s="1"/>
    </row>
    <row r="96" spans="1:5">
      <c r="A96" s="1"/>
      <c r="B96" s="169" t="s">
        <v>108</v>
      </c>
      <c r="C96" s="169"/>
      <c r="D96" s="13"/>
      <c r="E96" s="1"/>
    </row>
    <row r="97" spans="1:5">
      <c r="A97" s="1"/>
      <c r="B97" s="12" t="s">
        <v>109</v>
      </c>
      <c r="C97" s="6">
        <v>183372444.72999999</v>
      </c>
      <c r="D97" s="1"/>
      <c r="E97" s="1"/>
    </row>
    <row r="98" spans="1:5">
      <c r="A98" s="1"/>
      <c r="B98" s="12" t="s">
        <v>110</v>
      </c>
      <c r="C98" s="4">
        <v>124186046.51000001</v>
      </c>
      <c r="D98" s="1"/>
      <c r="E98" s="1"/>
    </row>
    <row r="99" spans="1:5">
      <c r="A99" s="1"/>
      <c r="B99" s="12" t="s">
        <v>111</v>
      </c>
      <c r="C99" s="4">
        <v>14285714.289999999</v>
      </c>
      <c r="D99" s="1"/>
      <c r="E99" s="1"/>
    </row>
    <row r="100" spans="1:5">
      <c r="A100" s="1"/>
      <c r="B100" s="12" t="s">
        <v>112</v>
      </c>
      <c r="C100" s="4">
        <v>34657534.25</v>
      </c>
      <c r="D100" s="1"/>
      <c r="E100" s="1"/>
    </row>
    <row r="101" spans="1:5">
      <c r="A101" s="1"/>
      <c r="B101" s="12" t="s">
        <v>113</v>
      </c>
      <c r="C101" s="4">
        <v>1178082.19</v>
      </c>
      <c r="D101" s="1"/>
      <c r="E101" s="1"/>
    </row>
    <row r="102" spans="1:5">
      <c r="A102" s="1"/>
      <c r="B102" s="12" t="s">
        <v>114</v>
      </c>
      <c r="C102" s="4">
        <v>463013.7</v>
      </c>
      <c r="D102" s="1"/>
      <c r="E102" s="1"/>
    </row>
    <row r="103" spans="1:5">
      <c r="A103" s="1"/>
      <c r="B103" s="12" t="s">
        <v>115</v>
      </c>
      <c r="C103" s="4">
        <v>2389162.56</v>
      </c>
      <c r="D103" s="1"/>
      <c r="E103" s="1"/>
    </row>
    <row r="104" spans="1:5">
      <c r="A104" s="1"/>
      <c r="B104" s="12" t="s">
        <v>116</v>
      </c>
      <c r="C104" s="4">
        <v>6212891.2300000004</v>
      </c>
      <c r="D104" s="1"/>
      <c r="E104" s="1"/>
    </row>
    <row r="105" spans="1:5">
      <c r="A105" s="1"/>
      <c r="B105" s="9"/>
      <c r="C105" s="1"/>
      <c r="D105" s="1"/>
      <c r="E105" s="1"/>
    </row>
    <row r="106" spans="1:5">
      <c r="A106" s="1"/>
      <c r="B106" s="152" t="s">
        <v>117</v>
      </c>
      <c r="C106" s="153"/>
      <c r="D106" s="153"/>
      <c r="E106" s="153"/>
    </row>
    <row r="107" spans="1:5">
      <c r="A107" s="1"/>
      <c r="B107" s="11" t="s">
        <v>3</v>
      </c>
      <c r="C107" s="11" t="s">
        <v>96</v>
      </c>
      <c r="D107" s="1"/>
      <c r="E107" s="1"/>
    </row>
    <row r="108" spans="1:5">
      <c r="A108" s="1"/>
      <c r="B108" s="12" t="s">
        <v>118</v>
      </c>
      <c r="C108" s="4">
        <v>3318424</v>
      </c>
      <c r="D108" s="1"/>
      <c r="E108" s="1"/>
    </row>
    <row r="109" spans="1:5">
      <c r="A109" s="1"/>
      <c r="B109" s="12" t="s">
        <v>119</v>
      </c>
      <c r="C109" s="4">
        <v>14859000</v>
      </c>
      <c r="D109" s="1"/>
      <c r="E109" s="1"/>
    </row>
    <row r="110" spans="1:5">
      <c r="A110" s="1"/>
      <c r="B110" s="12" t="s">
        <v>120</v>
      </c>
      <c r="C110" s="4">
        <v>12630000</v>
      </c>
      <c r="D110" s="1"/>
      <c r="E110" s="1"/>
    </row>
    <row r="111" spans="1:5">
      <c r="A111" s="1"/>
      <c r="B111" s="9"/>
      <c r="C111" s="1"/>
      <c r="D111" s="1"/>
      <c r="E111" s="1"/>
    </row>
    <row r="112" spans="1:5">
      <c r="A112" s="1"/>
      <c r="B112" s="152" t="s">
        <v>121</v>
      </c>
      <c r="C112" s="153"/>
      <c r="D112" s="153"/>
      <c r="E112" s="153"/>
    </row>
    <row r="113" spans="1:5">
      <c r="A113" s="1"/>
      <c r="B113" s="11" t="s">
        <v>3</v>
      </c>
      <c r="C113" s="11" t="s">
        <v>122</v>
      </c>
      <c r="D113" s="1"/>
      <c r="E113" s="1"/>
    </row>
    <row r="114" spans="1:5" ht="25.5">
      <c r="A114" s="1"/>
      <c r="B114" s="12" t="s">
        <v>123</v>
      </c>
      <c r="C114" s="4">
        <v>6630000</v>
      </c>
      <c r="D114" s="1"/>
      <c r="E114" s="1"/>
    </row>
    <row r="115" spans="1:5">
      <c r="A115" s="1"/>
      <c r="B115" s="12" t="s">
        <v>124</v>
      </c>
      <c r="C115" s="4">
        <v>14008647.18</v>
      </c>
      <c r="D115" s="1"/>
      <c r="E115" s="1"/>
    </row>
    <row r="116" spans="1:5" ht="25.5">
      <c r="A116" s="1"/>
      <c r="B116" s="12" t="s">
        <v>125</v>
      </c>
      <c r="C116" s="4">
        <v>4393730.3600000003</v>
      </c>
      <c r="D116" s="1"/>
      <c r="E116" s="1"/>
    </row>
    <row r="117" spans="1:5">
      <c r="A117" s="1"/>
      <c r="B117" s="12" t="s">
        <v>126</v>
      </c>
      <c r="C117" s="7">
        <v>0</v>
      </c>
      <c r="D117" s="1"/>
      <c r="E117" s="1"/>
    </row>
    <row r="118" spans="1:5">
      <c r="A118" s="1"/>
      <c r="B118" s="9"/>
      <c r="C118" s="1"/>
      <c r="D118" s="1"/>
      <c r="E118" s="1"/>
    </row>
    <row r="119" spans="1:5">
      <c r="A119" s="1"/>
      <c r="B119" s="9"/>
      <c r="C119" s="1"/>
      <c r="D119" s="1"/>
      <c r="E119" s="1"/>
    </row>
    <row r="120" spans="1:5">
      <c r="A120" s="1"/>
      <c r="B120" s="9"/>
      <c r="C120" s="1"/>
      <c r="D120" s="1"/>
      <c r="E120" s="1"/>
    </row>
    <row r="121" spans="1:5">
      <c r="A121" s="1"/>
      <c r="B121" s="9"/>
      <c r="C121" s="1"/>
      <c r="D121" s="1"/>
      <c r="E121" s="1"/>
    </row>
    <row r="122" spans="1:5">
      <c r="A122" s="1"/>
      <c r="B122" s="9"/>
      <c r="C122" s="1"/>
      <c r="D122" s="1"/>
      <c r="E122" s="1"/>
    </row>
    <row r="123" spans="1:5" s="130" customFormat="1" ht="12.75" customHeight="1">
      <c r="A123" s="129"/>
      <c r="B123" s="136" t="s">
        <v>127</v>
      </c>
      <c r="C123" s="136" t="s">
        <v>128</v>
      </c>
      <c r="D123" s="170" t="s">
        <v>187</v>
      </c>
      <c r="E123" s="170" t="s">
        <v>187</v>
      </c>
    </row>
    <row r="124" spans="1:5" s="130" customFormat="1">
      <c r="A124" s="129"/>
      <c r="B124" s="136" t="s">
        <v>188</v>
      </c>
      <c r="C124" s="131" t="s">
        <v>189</v>
      </c>
      <c r="D124" s="171" t="s">
        <v>193</v>
      </c>
      <c r="E124" s="171" t="s">
        <v>193</v>
      </c>
    </row>
    <row r="125" spans="1:5" s="130" customFormat="1">
      <c r="A125" s="129"/>
      <c r="B125" s="136" t="s">
        <v>129</v>
      </c>
      <c r="C125" s="136" t="s">
        <v>130</v>
      </c>
      <c r="D125" s="168" t="s">
        <v>131</v>
      </c>
      <c r="E125" s="168"/>
    </row>
    <row r="126" spans="1:5" s="130" customFormat="1">
      <c r="A126" s="129"/>
      <c r="B126" s="136" t="s">
        <v>132</v>
      </c>
      <c r="C126" s="136" t="s">
        <v>133</v>
      </c>
      <c r="D126" s="168" t="s">
        <v>134</v>
      </c>
      <c r="E126" s="168"/>
    </row>
  </sheetData>
  <mergeCells count="24">
    <mergeCell ref="D125:E125"/>
    <mergeCell ref="D126:E126"/>
    <mergeCell ref="B83:C83"/>
    <mergeCell ref="B94:E94"/>
    <mergeCell ref="B96:C96"/>
    <mergeCell ref="B106:E106"/>
    <mergeCell ref="B112:E112"/>
    <mergeCell ref="D123:E123"/>
    <mergeCell ref="D124:E124"/>
    <mergeCell ref="B6:B9"/>
    <mergeCell ref="B81:E81"/>
    <mergeCell ref="B1:E1"/>
    <mergeCell ref="B2:E2"/>
    <mergeCell ref="B3:E3"/>
    <mergeCell ref="B4:D4"/>
    <mergeCell ref="B5:E5"/>
    <mergeCell ref="B61:E61"/>
    <mergeCell ref="B67:E67"/>
    <mergeCell ref="A10:M10"/>
    <mergeCell ref="A23:M23"/>
    <mergeCell ref="A39:M39"/>
    <mergeCell ref="F6:G6"/>
    <mergeCell ref="F7:G7"/>
    <mergeCell ref="A50:C50"/>
  </mergeCells>
  <pageMargins left="0.15748031496062992" right="0.26" top="0.51181102362204722" bottom="0.39" header="0.51181102362204722" footer="0.19685039370078741"/>
  <pageSetup paperSize="5" scale="70" orientation="landscape" r:id="rId1"/>
  <headerFooter>
    <oddFooter>&amp;R&amp;P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17"/>
  <sheetViews>
    <sheetView showGridLines="0" topLeftCell="A37" zoomScale="81" zoomScaleNormal="81" workbookViewId="0">
      <selection activeCell="C54" sqref="C54"/>
    </sheetView>
  </sheetViews>
  <sheetFormatPr defaultRowHeight="12.75"/>
  <cols>
    <col min="1" max="1" width="8" style="1" customWidth="1"/>
    <col min="2" max="2" width="42.375" style="1" bestFit="1" customWidth="1"/>
    <col min="3" max="3" width="19.25" style="1" bestFit="1" customWidth="1"/>
    <col min="4" max="4" width="17.875" style="1" customWidth="1"/>
    <col min="5" max="5" width="17.375" style="1" customWidth="1"/>
    <col min="6" max="6" width="17.625" style="1" bestFit="1" customWidth="1"/>
    <col min="7" max="7" width="15.875" style="1" bestFit="1" customWidth="1"/>
    <col min="8" max="8" width="17.625" style="1" bestFit="1" customWidth="1"/>
    <col min="9" max="10" width="16.5" style="1" customWidth="1"/>
    <col min="11" max="16384" width="9" style="1"/>
  </cols>
  <sheetData>
    <row r="1" spans="1:10">
      <c r="B1" s="154" t="s">
        <v>170</v>
      </c>
      <c r="C1" s="154"/>
      <c r="D1" s="154"/>
      <c r="E1" s="154"/>
    </row>
    <row r="2" spans="1:10">
      <c r="B2" s="154" t="s">
        <v>178</v>
      </c>
      <c r="C2" s="154"/>
      <c r="D2" s="154"/>
      <c r="E2" s="154"/>
    </row>
    <row r="3" spans="1:10">
      <c r="B3" s="154" t="s">
        <v>222</v>
      </c>
      <c r="C3" s="154"/>
      <c r="D3" s="154"/>
      <c r="E3" s="154"/>
    </row>
    <row r="4" spans="1:10">
      <c r="B4" s="154"/>
      <c r="C4" s="154"/>
      <c r="D4" s="154"/>
    </row>
    <row r="5" spans="1:10">
      <c r="B5" s="178" t="s">
        <v>1</v>
      </c>
      <c r="C5" s="179"/>
      <c r="D5" s="179"/>
      <c r="E5" s="179"/>
    </row>
    <row r="6" spans="1:10" s="22" customFormat="1">
      <c r="A6" s="14" t="s">
        <v>149</v>
      </c>
      <c r="B6" s="149" t="s">
        <v>3</v>
      </c>
      <c r="C6" s="15" t="s">
        <v>179</v>
      </c>
      <c r="D6" s="15" t="s">
        <v>4</v>
      </c>
      <c r="E6" s="124" t="s">
        <v>150</v>
      </c>
      <c r="F6" s="19" t="s">
        <v>152</v>
      </c>
      <c r="G6" s="19" t="s">
        <v>153</v>
      </c>
      <c r="H6" s="20" t="s">
        <v>150</v>
      </c>
      <c r="I6" s="21" t="s">
        <v>154</v>
      </c>
      <c r="J6" s="21" t="s">
        <v>154</v>
      </c>
    </row>
    <row r="7" spans="1:10" s="22" customFormat="1">
      <c r="A7" s="23" t="s">
        <v>3</v>
      </c>
      <c r="B7" s="150"/>
      <c r="C7" s="24" t="s">
        <v>5</v>
      </c>
      <c r="D7" s="24" t="s">
        <v>6</v>
      </c>
      <c r="E7" s="25" t="s">
        <v>168</v>
      </c>
      <c r="F7" s="27" t="s">
        <v>223</v>
      </c>
      <c r="G7" s="28" t="s">
        <v>224</v>
      </c>
      <c r="H7" s="29" t="s">
        <v>153</v>
      </c>
      <c r="I7" s="30" t="s">
        <v>156</v>
      </c>
      <c r="J7" s="30" t="s">
        <v>157</v>
      </c>
    </row>
    <row r="8" spans="1:10" s="22" customFormat="1">
      <c r="A8" s="23"/>
      <c r="B8" s="150"/>
      <c r="C8" s="24"/>
      <c r="D8" s="24"/>
      <c r="E8" s="125" t="s">
        <v>169</v>
      </c>
      <c r="F8" s="28"/>
      <c r="G8" s="28"/>
      <c r="H8" s="29"/>
      <c r="I8" s="30" t="s">
        <v>159</v>
      </c>
      <c r="J8" s="30" t="s">
        <v>159</v>
      </c>
    </row>
    <row r="9" spans="1:10" s="22" customFormat="1">
      <c r="A9" s="33"/>
      <c r="B9" s="151"/>
      <c r="C9" s="34" t="s">
        <v>160</v>
      </c>
      <c r="D9" s="34" t="s">
        <v>161</v>
      </c>
      <c r="E9" s="36" t="s">
        <v>162</v>
      </c>
      <c r="F9" s="37" t="s">
        <v>163</v>
      </c>
      <c r="G9" s="37" t="s">
        <v>164</v>
      </c>
      <c r="H9" s="38" t="s">
        <v>165</v>
      </c>
      <c r="I9" s="37" t="s">
        <v>166</v>
      </c>
      <c r="J9" s="37" t="s">
        <v>167</v>
      </c>
    </row>
    <row r="10" spans="1:10">
      <c r="A10" s="157" t="s">
        <v>7</v>
      </c>
      <c r="B10" s="158"/>
      <c r="C10" s="158"/>
      <c r="D10" s="158"/>
      <c r="E10" s="158"/>
      <c r="F10" s="158"/>
      <c r="G10" s="158"/>
      <c r="H10" s="158"/>
      <c r="I10" s="158"/>
      <c r="J10" s="159"/>
    </row>
    <row r="11" spans="1:10">
      <c r="A11" s="2" t="s">
        <v>8</v>
      </c>
      <c r="B11" s="126" t="s">
        <v>9</v>
      </c>
      <c r="C11" s="4">
        <v>623230166.35000002</v>
      </c>
      <c r="D11" s="4">
        <v>712435589.44000006</v>
      </c>
      <c r="E11" s="39">
        <f>D11-C11</f>
        <v>89205423.090000033</v>
      </c>
      <c r="F11" s="40">
        <f>(D11/12)*12</f>
        <v>712435589.44000006</v>
      </c>
      <c r="G11" s="41">
        <f>'ผลการดำเนินงาน Planfin 60'!L6</f>
        <v>682827431.76999986</v>
      </c>
      <c r="H11" s="42">
        <f>G11-F11</f>
        <v>-29608157.670000196</v>
      </c>
      <c r="I11" s="42">
        <f>(G11*100)/F11-100</f>
        <v>-4.1559065982755357</v>
      </c>
      <c r="J11" s="43">
        <f t="shared" ref="J11:J22" si="0">(G11*100)/D11</f>
        <v>95.844093401724464</v>
      </c>
    </row>
    <row r="12" spans="1:10">
      <c r="A12" s="2" t="s">
        <v>10</v>
      </c>
      <c r="B12" s="126" t="s">
        <v>11</v>
      </c>
      <c r="C12" s="4">
        <v>2612600</v>
      </c>
      <c r="D12" s="4">
        <v>1804747.2</v>
      </c>
      <c r="E12" s="39">
        <f t="shared" ref="E12:E21" si="1">D12-C12</f>
        <v>-807852.8</v>
      </c>
      <c r="F12" s="40">
        <f t="shared" ref="F12:F21" si="2">(D12/12)*12</f>
        <v>1804747.2000000002</v>
      </c>
      <c r="G12" s="41">
        <f>'ผลการดำเนินงาน Planfin 60'!L7</f>
        <v>1858692</v>
      </c>
      <c r="H12" s="42">
        <f>G12-F12</f>
        <v>53944.799999999814</v>
      </c>
      <c r="I12" s="42">
        <f t="shared" ref="I12:I21" si="3">(G12*100)/F12-100</f>
        <v>2.9890502115753321</v>
      </c>
      <c r="J12" s="43">
        <f t="shared" si="0"/>
        <v>102.98905021157535</v>
      </c>
    </row>
    <row r="13" spans="1:10">
      <c r="A13" s="2" t="s">
        <v>12</v>
      </c>
      <c r="B13" s="126" t="s">
        <v>13</v>
      </c>
      <c r="C13" s="4">
        <v>5186340</v>
      </c>
      <c r="D13" s="4">
        <v>3410957.2</v>
      </c>
      <c r="E13" s="39">
        <f t="shared" si="1"/>
        <v>-1775382.7999999998</v>
      </c>
      <c r="F13" s="40">
        <f t="shared" si="2"/>
        <v>3410957.2</v>
      </c>
      <c r="G13" s="41">
        <f>'ผลการดำเนินงาน Planfin 60'!L8</f>
        <v>3103012.13</v>
      </c>
      <c r="H13" s="42">
        <f t="shared" ref="H13:H22" si="4">G13-F13</f>
        <v>-307945.0700000003</v>
      </c>
      <c r="I13" s="42">
        <f t="shared" si="3"/>
        <v>-9.0281129883424001</v>
      </c>
      <c r="J13" s="43">
        <f t="shared" si="0"/>
        <v>90.9718870116576</v>
      </c>
    </row>
    <row r="14" spans="1:10">
      <c r="A14" s="2" t="s">
        <v>14</v>
      </c>
      <c r="B14" s="126" t="s">
        <v>15</v>
      </c>
      <c r="C14" s="4">
        <v>14333418.700000001</v>
      </c>
      <c r="D14" s="4">
        <v>18910657.830000002</v>
      </c>
      <c r="E14" s="39">
        <f t="shared" si="1"/>
        <v>4577239.1300000008</v>
      </c>
      <c r="F14" s="40">
        <f t="shared" si="2"/>
        <v>18910657.830000002</v>
      </c>
      <c r="G14" s="41">
        <f>'ผลการดำเนินงาน Planfin 60'!L9</f>
        <v>15714317.709999999</v>
      </c>
      <c r="H14" s="42">
        <f t="shared" si="4"/>
        <v>-3196340.1200000029</v>
      </c>
      <c r="I14" s="42">
        <f t="shared" si="3"/>
        <v>-16.90232116055374</v>
      </c>
      <c r="J14" s="43">
        <f t="shared" si="0"/>
        <v>83.09767883944626</v>
      </c>
    </row>
    <row r="15" spans="1:10">
      <c r="A15" s="2" t="s">
        <v>16</v>
      </c>
      <c r="B15" s="126" t="s">
        <v>17</v>
      </c>
      <c r="C15" s="4">
        <v>142509382.81000003</v>
      </c>
      <c r="D15" s="4">
        <v>132760173.22000001</v>
      </c>
      <c r="E15" s="39">
        <f t="shared" si="1"/>
        <v>-9749209.5900000185</v>
      </c>
      <c r="F15" s="40">
        <f t="shared" si="2"/>
        <v>132760173.22000001</v>
      </c>
      <c r="G15" s="41">
        <f>'ผลการดำเนินงาน Planfin 60'!L10</f>
        <v>142115127.69</v>
      </c>
      <c r="H15" s="42">
        <f t="shared" si="4"/>
        <v>9354954.4699999839</v>
      </c>
      <c r="I15" s="42">
        <f t="shared" si="3"/>
        <v>7.0465066767408189</v>
      </c>
      <c r="J15" s="43">
        <f t="shared" si="0"/>
        <v>107.04650667674082</v>
      </c>
    </row>
    <row r="16" spans="1:10">
      <c r="A16" s="2" t="s">
        <v>18</v>
      </c>
      <c r="B16" s="126" t="s">
        <v>19</v>
      </c>
      <c r="C16" s="4">
        <v>90201778.620000005</v>
      </c>
      <c r="D16" s="4">
        <v>76915672</v>
      </c>
      <c r="E16" s="39">
        <f t="shared" si="1"/>
        <v>-13286106.620000005</v>
      </c>
      <c r="F16" s="40">
        <f t="shared" si="2"/>
        <v>76915672</v>
      </c>
      <c r="G16" s="41">
        <f>'ผลการดำเนินงาน Planfin 60'!L11</f>
        <v>72059349.450000003</v>
      </c>
      <c r="H16" s="42">
        <f t="shared" si="4"/>
        <v>-4856322.549999997</v>
      </c>
      <c r="I16" s="42">
        <f t="shared" si="3"/>
        <v>-6.3138271092528413</v>
      </c>
      <c r="J16" s="43">
        <f t="shared" si="0"/>
        <v>93.686172890747159</v>
      </c>
    </row>
    <row r="17" spans="1:10">
      <c r="A17" s="2" t="s">
        <v>20</v>
      </c>
      <c r="B17" s="126" t="s">
        <v>21</v>
      </c>
      <c r="C17" s="4">
        <v>12864209.93</v>
      </c>
      <c r="D17" s="4">
        <v>13655873.030000001</v>
      </c>
      <c r="E17" s="39">
        <f t="shared" si="1"/>
        <v>791663.10000000149</v>
      </c>
      <c r="F17" s="40">
        <f t="shared" si="2"/>
        <v>13655873.030000001</v>
      </c>
      <c r="G17" s="41">
        <f>'ผลการดำเนินงาน Planfin 60'!L12</f>
        <v>23662135.859999999</v>
      </c>
      <c r="H17" s="42">
        <f t="shared" si="4"/>
        <v>10006262.829999998</v>
      </c>
      <c r="I17" s="42">
        <f t="shared" si="3"/>
        <v>73.274427845203803</v>
      </c>
      <c r="J17" s="43">
        <f t="shared" si="0"/>
        <v>173.2744278452038</v>
      </c>
    </row>
    <row r="18" spans="1:10">
      <c r="A18" s="2" t="s">
        <v>22</v>
      </c>
      <c r="B18" s="126" t="s">
        <v>23</v>
      </c>
      <c r="C18" s="4">
        <v>148894647.14000002</v>
      </c>
      <c r="D18" s="4">
        <v>143462226.13</v>
      </c>
      <c r="E18" s="39">
        <f t="shared" si="1"/>
        <v>-5432421.0100000203</v>
      </c>
      <c r="F18" s="40">
        <f t="shared" si="2"/>
        <v>143462226.13</v>
      </c>
      <c r="G18" s="41">
        <f>'ผลการดำเนินงาน Planfin 60'!L13</f>
        <v>187317194.20000002</v>
      </c>
      <c r="H18" s="42">
        <f t="shared" si="4"/>
        <v>43854968.070000023</v>
      </c>
      <c r="I18" s="42">
        <f t="shared" si="3"/>
        <v>30.56900011453908</v>
      </c>
      <c r="J18" s="43">
        <f t="shared" si="0"/>
        <v>130.56900011453908</v>
      </c>
    </row>
    <row r="19" spans="1:10">
      <c r="A19" s="2" t="s">
        <v>24</v>
      </c>
      <c r="B19" s="126" t="s">
        <v>25</v>
      </c>
      <c r="C19" s="4">
        <v>386603242.38999999</v>
      </c>
      <c r="D19" s="4">
        <v>404871616.13999999</v>
      </c>
      <c r="E19" s="39">
        <f t="shared" si="1"/>
        <v>18268373.75</v>
      </c>
      <c r="F19" s="40">
        <f t="shared" si="2"/>
        <v>404871616.13999999</v>
      </c>
      <c r="G19" s="41">
        <f>'ผลการดำเนินงาน Planfin 60'!L14</f>
        <v>404197967.18000001</v>
      </c>
      <c r="H19" s="42">
        <f t="shared" si="4"/>
        <v>-673648.95999997854</v>
      </c>
      <c r="I19" s="42">
        <f t="shared" si="3"/>
        <v>-0.16638582037991512</v>
      </c>
      <c r="J19" s="43">
        <f t="shared" si="0"/>
        <v>99.833614179620085</v>
      </c>
    </row>
    <row r="20" spans="1:10">
      <c r="A20" s="2" t="s">
        <v>26</v>
      </c>
      <c r="B20" s="126" t="s">
        <v>27</v>
      </c>
      <c r="C20" s="4">
        <v>72046420.729999989</v>
      </c>
      <c r="D20" s="4">
        <v>76946966.370000005</v>
      </c>
      <c r="E20" s="39">
        <f t="shared" si="1"/>
        <v>4900545.6400000155</v>
      </c>
      <c r="F20" s="40">
        <f t="shared" si="2"/>
        <v>76946966.370000005</v>
      </c>
      <c r="G20" s="41">
        <f>'ผลการดำเนินงาน Planfin 60'!L15</f>
        <v>119592163.41</v>
      </c>
      <c r="H20" s="42">
        <f t="shared" si="4"/>
        <v>42645197.039999992</v>
      </c>
      <c r="I20" s="42">
        <f t="shared" si="3"/>
        <v>55.421544281473388</v>
      </c>
      <c r="J20" s="43">
        <f t="shared" si="0"/>
        <v>155.42154428147339</v>
      </c>
    </row>
    <row r="21" spans="1:10">
      <c r="A21" s="2" t="s">
        <v>28</v>
      </c>
      <c r="B21" s="126" t="s">
        <v>29</v>
      </c>
      <c r="C21" s="4">
        <v>159579307.83000001</v>
      </c>
      <c r="D21" s="4">
        <v>287807026.11999995</v>
      </c>
      <c r="E21" s="39">
        <f t="shared" si="1"/>
        <v>128227718.28999993</v>
      </c>
      <c r="F21" s="40">
        <f t="shared" si="2"/>
        <v>287807026.11999995</v>
      </c>
      <c r="G21" s="41">
        <f>'ผลการดำเนินงาน Planfin 60'!L16</f>
        <v>61609685.740000002</v>
      </c>
      <c r="H21" s="42">
        <f>G21-F21</f>
        <v>-226197340.37999994</v>
      </c>
      <c r="I21" s="42">
        <f t="shared" si="3"/>
        <v>-78.593404556318205</v>
      </c>
      <c r="J21" s="43">
        <f t="shared" si="0"/>
        <v>21.406595443681802</v>
      </c>
    </row>
    <row r="22" spans="1:10" s="52" customFormat="1">
      <c r="A22" s="50" t="s">
        <v>30</v>
      </c>
      <c r="B22" s="5" t="s">
        <v>31</v>
      </c>
      <c r="C22" s="6">
        <f>SUM(C11:C21)</f>
        <v>1658061514.5</v>
      </c>
      <c r="D22" s="6">
        <f>SUM(D11:D21)</f>
        <v>1872981504.6799998</v>
      </c>
      <c r="E22" s="44">
        <f>D22-C22</f>
        <v>214919990.17999983</v>
      </c>
      <c r="F22" s="45">
        <f>(D22/12)*12</f>
        <v>1872981504.6799998</v>
      </c>
      <c r="G22" s="51">
        <f>'ผลการดำเนินงาน Planfin 60'!L17</f>
        <v>1714057077.1400001</v>
      </c>
      <c r="H22" s="47">
        <f t="shared" si="4"/>
        <v>-158924427.53999972</v>
      </c>
      <c r="I22" s="47">
        <f>(G22*100)/F22-100</f>
        <v>-8.4851039448546004</v>
      </c>
      <c r="J22" s="48">
        <f t="shared" si="0"/>
        <v>91.5148960551454</v>
      </c>
    </row>
    <row r="23" spans="1:10">
      <c r="A23" s="157" t="s">
        <v>32</v>
      </c>
      <c r="B23" s="158"/>
      <c r="C23" s="158"/>
      <c r="D23" s="158"/>
      <c r="E23" s="158"/>
      <c r="F23" s="158"/>
      <c r="G23" s="158"/>
      <c r="H23" s="158"/>
      <c r="I23" s="158"/>
      <c r="J23" s="159"/>
    </row>
    <row r="24" spans="1:10">
      <c r="A24" s="2" t="s">
        <v>33</v>
      </c>
      <c r="B24" s="126" t="s">
        <v>34</v>
      </c>
      <c r="C24" s="4">
        <v>163102494.75999999</v>
      </c>
      <c r="D24" s="4">
        <v>183962448.57999998</v>
      </c>
      <c r="E24" s="39">
        <f t="shared" ref="E24:E38" si="5">D24-C24</f>
        <v>20859953.819999993</v>
      </c>
      <c r="F24" s="40">
        <f>(D24/12)*12</f>
        <v>183962448.57999998</v>
      </c>
      <c r="G24" s="41">
        <f>'ผลการดำเนินงาน Planfin 60'!L19</f>
        <v>214118658</v>
      </c>
      <c r="H24" s="42">
        <f t="shared" ref="H24:H37" si="6">G24-F24</f>
        <v>30156209.420000017</v>
      </c>
      <c r="I24" s="42">
        <f t="shared" ref="I24:I37" si="7">(G24*100)/F24-100</f>
        <v>16.392589712071569</v>
      </c>
      <c r="J24" s="43">
        <f t="shared" ref="J24:J38" si="8">(G24*100)/D24</f>
        <v>116.39258971207157</v>
      </c>
    </row>
    <row r="25" spans="1:10">
      <c r="A25" s="2" t="s">
        <v>35</v>
      </c>
      <c r="B25" s="126" t="s">
        <v>36</v>
      </c>
      <c r="C25" s="4">
        <v>73237898.159999996</v>
      </c>
      <c r="D25" s="4">
        <v>69649976.569999993</v>
      </c>
      <c r="E25" s="39">
        <f t="shared" si="5"/>
        <v>-3587921.5900000036</v>
      </c>
      <c r="F25" s="40">
        <f t="shared" ref="F25:F37" si="9">(D25/12)*12</f>
        <v>69649976.569999993</v>
      </c>
      <c r="G25" s="41">
        <f>'ผลการดำเนินงาน Planfin 60'!L20</f>
        <v>79497802.709999993</v>
      </c>
      <c r="H25" s="42">
        <f t="shared" si="6"/>
        <v>9847826.1400000006</v>
      </c>
      <c r="I25" s="42">
        <f t="shared" si="7"/>
        <v>14.139022904196793</v>
      </c>
      <c r="J25" s="43">
        <f t="shared" si="8"/>
        <v>114.13902290419679</v>
      </c>
    </row>
    <row r="26" spans="1:10">
      <c r="A26" s="2" t="s">
        <v>37</v>
      </c>
      <c r="B26" s="126" t="s">
        <v>38</v>
      </c>
      <c r="C26" s="4">
        <v>4774362.7</v>
      </c>
      <c r="D26" s="4">
        <v>6486099.9699999997</v>
      </c>
      <c r="E26" s="39">
        <f t="shared" si="5"/>
        <v>1711737.2699999996</v>
      </c>
      <c r="F26" s="40">
        <f t="shared" si="9"/>
        <v>6486099.9699999997</v>
      </c>
      <c r="G26" s="41">
        <f>'ผลการดำเนินงาน Planfin 60'!L21</f>
        <v>5468465.5700000003</v>
      </c>
      <c r="H26" s="42">
        <f t="shared" si="6"/>
        <v>-1017634.3999999994</v>
      </c>
      <c r="I26" s="42">
        <f t="shared" si="7"/>
        <v>-15.689465236534119</v>
      </c>
      <c r="J26" s="43">
        <f t="shared" si="8"/>
        <v>84.310534763465881</v>
      </c>
    </row>
    <row r="27" spans="1:10">
      <c r="A27" s="2" t="s">
        <v>39</v>
      </c>
      <c r="B27" s="126" t="s">
        <v>40</v>
      </c>
      <c r="C27" s="4">
        <v>49034186.729999997</v>
      </c>
      <c r="D27" s="4">
        <v>59854458.600000001</v>
      </c>
      <c r="E27" s="39">
        <f t="shared" si="5"/>
        <v>10820271.870000005</v>
      </c>
      <c r="F27" s="40">
        <f t="shared" si="9"/>
        <v>59854458.599999994</v>
      </c>
      <c r="G27" s="41">
        <f>'ผลการดำเนินงาน Planfin 60'!L22</f>
        <v>67076099.719999999</v>
      </c>
      <c r="H27" s="42">
        <f t="shared" si="6"/>
        <v>7221641.1200000048</v>
      </c>
      <c r="I27" s="42">
        <f t="shared" si="7"/>
        <v>12.065335296508735</v>
      </c>
      <c r="J27" s="43">
        <f t="shared" si="8"/>
        <v>112.06533529650872</v>
      </c>
    </row>
    <row r="28" spans="1:10">
      <c r="A28" s="2" t="s">
        <v>41</v>
      </c>
      <c r="B28" s="126" t="s">
        <v>42</v>
      </c>
      <c r="C28" s="4">
        <v>387142844.32999998</v>
      </c>
      <c r="D28" s="4">
        <v>406414143.44</v>
      </c>
      <c r="E28" s="39">
        <f t="shared" si="5"/>
        <v>19271299.110000014</v>
      </c>
      <c r="F28" s="40">
        <f t="shared" si="9"/>
        <v>406414143.44000006</v>
      </c>
      <c r="G28" s="41">
        <f>'ผลการดำเนินงาน Planfin 60'!L23</f>
        <v>404477275.18000001</v>
      </c>
      <c r="H28" s="42">
        <f t="shared" si="6"/>
        <v>-1936868.2600000501</v>
      </c>
      <c r="I28" s="42">
        <f t="shared" si="7"/>
        <v>-0.47657501375465472</v>
      </c>
      <c r="J28" s="43">
        <f t="shared" si="8"/>
        <v>99.523424986245359</v>
      </c>
    </row>
    <row r="29" spans="1:10">
      <c r="A29" s="2" t="s">
        <v>43</v>
      </c>
      <c r="B29" s="126" t="s">
        <v>44</v>
      </c>
      <c r="C29" s="4">
        <v>134916331.09999999</v>
      </c>
      <c r="D29" s="4">
        <v>156155995.70999998</v>
      </c>
      <c r="E29" s="39">
        <f t="shared" si="5"/>
        <v>21239664.609999985</v>
      </c>
      <c r="F29" s="40">
        <f t="shared" si="9"/>
        <v>156155995.70999998</v>
      </c>
      <c r="G29" s="41">
        <f>'ผลการดำเนินงาน Planfin 60'!L24</f>
        <v>161427956.75</v>
      </c>
      <c r="H29" s="42">
        <f t="shared" si="6"/>
        <v>5271961.0400000215</v>
      </c>
      <c r="I29" s="42">
        <f t="shared" si="7"/>
        <v>3.3760862117588317</v>
      </c>
      <c r="J29" s="43">
        <f t="shared" si="8"/>
        <v>103.37608621175883</v>
      </c>
    </row>
    <row r="30" spans="1:10">
      <c r="A30" s="2" t="s">
        <v>45</v>
      </c>
      <c r="B30" s="126" t="s">
        <v>46</v>
      </c>
      <c r="C30" s="4">
        <v>217166540.92000002</v>
      </c>
      <c r="D30" s="4">
        <v>262794672</v>
      </c>
      <c r="E30" s="39">
        <f t="shared" si="5"/>
        <v>45628131.079999983</v>
      </c>
      <c r="F30" s="40">
        <f t="shared" si="9"/>
        <v>262794672</v>
      </c>
      <c r="G30" s="41">
        <f>'ผลการดำเนินงาน Planfin 60'!L25</f>
        <v>273890589.85000002</v>
      </c>
      <c r="H30" s="42">
        <f t="shared" si="6"/>
        <v>11095917.850000024</v>
      </c>
      <c r="I30" s="42">
        <f t="shared" si="7"/>
        <v>4.2222765650286931</v>
      </c>
      <c r="J30" s="43">
        <f t="shared" si="8"/>
        <v>104.22227656502869</v>
      </c>
    </row>
    <row r="31" spans="1:10">
      <c r="A31" s="2" t="s">
        <v>47</v>
      </c>
      <c r="B31" s="126" t="s">
        <v>48</v>
      </c>
      <c r="C31" s="4">
        <v>32139994.630000006</v>
      </c>
      <c r="D31" s="4">
        <v>27979435.129999999</v>
      </c>
      <c r="E31" s="39">
        <f t="shared" si="5"/>
        <v>-4160559.5000000075</v>
      </c>
      <c r="F31" s="40">
        <f t="shared" si="9"/>
        <v>27979435.130000003</v>
      </c>
      <c r="G31" s="41">
        <f>'ผลการดำเนินงาน Planfin 60'!L26</f>
        <v>35442377.030000001</v>
      </c>
      <c r="H31" s="42">
        <f t="shared" si="6"/>
        <v>7462941.8999999985</v>
      </c>
      <c r="I31" s="42">
        <f t="shared" si="7"/>
        <v>26.672954136940774</v>
      </c>
      <c r="J31" s="43">
        <f t="shared" si="8"/>
        <v>126.6729541369408</v>
      </c>
    </row>
    <row r="32" spans="1:10">
      <c r="A32" s="2" t="s">
        <v>49</v>
      </c>
      <c r="B32" s="126" t="s">
        <v>50</v>
      </c>
      <c r="C32" s="4">
        <v>105467195.20000002</v>
      </c>
      <c r="D32" s="4">
        <v>94894901.75</v>
      </c>
      <c r="E32" s="39">
        <f t="shared" si="5"/>
        <v>-10572293.450000018</v>
      </c>
      <c r="F32" s="40">
        <f t="shared" si="9"/>
        <v>94894901.75</v>
      </c>
      <c r="G32" s="41">
        <f>'ผลการดำเนินงาน Planfin 60'!L27</f>
        <v>94951840.310000002</v>
      </c>
      <c r="H32" s="42">
        <f t="shared" si="6"/>
        <v>56938.560000002384</v>
      </c>
      <c r="I32" s="42">
        <f t="shared" si="7"/>
        <v>6.0001706045284209E-2</v>
      </c>
      <c r="J32" s="43">
        <f t="shared" si="8"/>
        <v>100.06000170604528</v>
      </c>
    </row>
    <row r="33" spans="1:10">
      <c r="A33" s="2" t="s">
        <v>51</v>
      </c>
      <c r="B33" s="126" t="s">
        <v>52</v>
      </c>
      <c r="C33" s="4">
        <v>52059422.729999997</v>
      </c>
      <c r="D33" s="4">
        <v>53003067.150000006</v>
      </c>
      <c r="E33" s="39">
        <f t="shared" si="5"/>
        <v>943644.42000000924</v>
      </c>
      <c r="F33" s="40">
        <f t="shared" si="9"/>
        <v>53003067.150000006</v>
      </c>
      <c r="G33" s="41">
        <f>'ผลการดำเนินงาน Planfin 60'!L28</f>
        <v>48163197.689999998</v>
      </c>
      <c r="H33" s="42">
        <f t="shared" si="6"/>
        <v>-4839869.4600000083</v>
      </c>
      <c r="I33" s="42">
        <f t="shared" si="7"/>
        <v>-9.1313007345462722</v>
      </c>
      <c r="J33" s="43">
        <f t="shared" si="8"/>
        <v>90.868699265453728</v>
      </c>
    </row>
    <row r="34" spans="1:10">
      <c r="A34" s="2" t="s">
        <v>53</v>
      </c>
      <c r="B34" s="126" t="s">
        <v>54</v>
      </c>
      <c r="C34" s="4">
        <v>55014006.059999987</v>
      </c>
      <c r="D34" s="4">
        <v>59115535</v>
      </c>
      <c r="E34" s="39">
        <f t="shared" si="5"/>
        <v>4101528.9400000125</v>
      </c>
      <c r="F34" s="40">
        <f t="shared" si="9"/>
        <v>59115535</v>
      </c>
      <c r="G34" s="41">
        <f>'ผลการดำเนินงาน Planfin 60'!L29</f>
        <v>55814086.57</v>
      </c>
      <c r="H34" s="42">
        <f t="shared" si="6"/>
        <v>-3301448.4299999997</v>
      </c>
      <c r="I34" s="42">
        <f t="shared" si="7"/>
        <v>-5.5847391552829606</v>
      </c>
      <c r="J34" s="43">
        <f t="shared" si="8"/>
        <v>94.415260844717039</v>
      </c>
    </row>
    <row r="35" spans="1:10">
      <c r="A35" s="2" t="s">
        <v>55</v>
      </c>
      <c r="B35" s="126" t="s">
        <v>56</v>
      </c>
      <c r="C35" s="4">
        <v>143522677.62</v>
      </c>
      <c r="D35" s="4">
        <v>134365852.29000002</v>
      </c>
      <c r="E35" s="39">
        <f t="shared" si="5"/>
        <v>-9156825.3299999833</v>
      </c>
      <c r="F35" s="40">
        <f t="shared" si="9"/>
        <v>134365852.29000002</v>
      </c>
      <c r="G35" s="41">
        <f>'ผลการดำเนินงาน Planfin 60'!L30</f>
        <v>145905359</v>
      </c>
      <c r="H35" s="42">
        <f t="shared" si="6"/>
        <v>11539506.709999979</v>
      </c>
      <c r="I35" s="42">
        <f t="shared" si="7"/>
        <v>8.5881245222144855</v>
      </c>
      <c r="J35" s="43">
        <f t="shared" si="8"/>
        <v>108.58812452221449</v>
      </c>
    </row>
    <row r="36" spans="1:10">
      <c r="A36" s="2" t="s">
        <v>57</v>
      </c>
      <c r="B36" s="126" t="s">
        <v>58</v>
      </c>
      <c r="C36" s="4">
        <v>15985408.65</v>
      </c>
      <c r="D36" s="4">
        <v>19617429.510000002</v>
      </c>
      <c r="E36" s="39">
        <f t="shared" si="5"/>
        <v>3632020.8600000013</v>
      </c>
      <c r="F36" s="40">
        <f t="shared" si="9"/>
        <v>19617429.510000002</v>
      </c>
      <c r="G36" s="41">
        <f>'ผลการดำเนินงาน Planfin 60'!L31</f>
        <v>17269457.260000002</v>
      </c>
      <c r="H36" s="42">
        <f t="shared" si="6"/>
        <v>-2347972.25</v>
      </c>
      <c r="I36" s="42">
        <f t="shared" si="7"/>
        <v>-11.968806865359795</v>
      </c>
      <c r="J36" s="43">
        <f t="shared" si="8"/>
        <v>88.031193134640205</v>
      </c>
    </row>
    <row r="37" spans="1:10">
      <c r="A37" s="2" t="s">
        <v>59</v>
      </c>
      <c r="B37" s="126" t="s">
        <v>60</v>
      </c>
      <c r="C37" s="4">
        <v>81624676.049999997</v>
      </c>
      <c r="D37" s="4">
        <v>102067510.61</v>
      </c>
      <c r="E37" s="39">
        <f t="shared" si="5"/>
        <v>20442834.560000002</v>
      </c>
      <c r="F37" s="40">
        <f t="shared" si="9"/>
        <v>102067510.61000001</v>
      </c>
      <c r="G37" s="41">
        <f>'ผลการดำเนินงาน Planfin 60'!L32</f>
        <v>99199258.540000007</v>
      </c>
      <c r="H37" s="42">
        <f t="shared" si="6"/>
        <v>-2868252.0700000077</v>
      </c>
      <c r="I37" s="42">
        <f t="shared" si="7"/>
        <v>-2.8101518816889808</v>
      </c>
      <c r="J37" s="43">
        <f t="shared" si="8"/>
        <v>97.189848118311033</v>
      </c>
    </row>
    <row r="38" spans="1:10">
      <c r="A38" s="2" t="s">
        <v>61</v>
      </c>
      <c r="B38" s="5" t="s">
        <v>62</v>
      </c>
      <c r="C38" s="6">
        <f>SUM(C24:C37)</f>
        <v>1515188039.6400001</v>
      </c>
      <c r="D38" s="6">
        <f>SUM(D24:D37)</f>
        <v>1636361526.3099999</v>
      </c>
      <c r="E38" s="44">
        <f t="shared" si="5"/>
        <v>121173486.66999984</v>
      </c>
      <c r="F38" s="45">
        <f>(D38/12)*12</f>
        <v>1636361526.3099999</v>
      </c>
      <c r="G38" s="51">
        <f>'ผลการดำเนินงาน Planfin 60'!L33</f>
        <v>1702702424.1800001</v>
      </c>
      <c r="H38" s="47">
        <f>G38-F38</f>
        <v>66340897.870000124</v>
      </c>
      <c r="I38" s="47">
        <f>(G38*100)/F38-100</f>
        <v>4.0541712087058812</v>
      </c>
      <c r="J38" s="48">
        <f t="shared" si="8"/>
        <v>104.05417120870588</v>
      </c>
    </row>
    <row r="39" spans="1:10">
      <c r="A39" s="160"/>
      <c r="B39" s="161"/>
      <c r="C39" s="161"/>
      <c r="D39" s="161"/>
      <c r="E39" s="161"/>
      <c r="F39" s="161"/>
      <c r="G39" s="161"/>
      <c r="H39" s="161"/>
      <c r="I39" s="161"/>
      <c r="J39" s="162"/>
    </row>
    <row r="40" spans="1:10">
      <c r="A40" s="2" t="s">
        <v>63</v>
      </c>
      <c r="B40" s="5" t="s">
        <v>64</v>
      </c>
      <c r="C40" s="6">
        <f>C22-C38</f>
        <v>142873474.8599999</v>
      </c>
      <c r="D40" s="6">
        <f>D22-D38</f>
        <v>236619978.36999989</v>
      </c>
      <c r="E40" s="44">
        <f>E25-E39</f>
        <v>-3587921.5900000036</v>
      </c>
      <c r="F40" s="45">
        <f>(D40/12)*12</f>
        <v>236619978.36999989</v>
      </c>
      <c r="G40" s="46">
        <f>G22-G38</f>
        <v>11354652.960000038</v>
      </c>
      <c r="H40" s="44">
        <f>G40-F40</f>
        <v>-225265325.40999985</v>
      </c>
      <c r="I40" s="47">
        <f>(G40*100)/F40-100</f>
        <v>-95.201312654063003</v>
      </c>
      <c r="J40" s="48">
        <f>(G40*100)/D40</f>
        <v>4.7986873459369948</v>
      </c>
    </row>
    <row r="41" spans="1:10">
      <c r="A41" s="2" t="s">
        <v>65</v>
      </c>
      <c r="B41" s="126" t="s">
        <v>66</v>
      </c>
      <c r="C41" s="4">
        <f>C40-C21+C35</f>
        <v>126816844.64999989</v>
      </c>
      <c r="D41" s="4">
        <f>D40-D21+D35</f>
        <v>83178804.539999962</v>
      </c>
      <c r="E41" s="49">
        <f>E40-E24+E37</f>
        <v>-4005040.849999994</v>
      </c>
      <c r="F41" s="40">
        <f>(D41/12)*12</f>
        <v>83178804.539999962</v>
      </c>
      <c r="G41" s="49">
        <f>G40-G21+G35</f>
        <v>95650326.220000029</v>
      </c>
      <c r="H41" s="49">
        <f>G41-F41</f>
        <v>12471521.680000067</v>
      </c>
      <c r="I41" s="42">
        <f>(G41*100)/F41-100</f>
        <v>14.993629385479608</v>
      </c>
      <c r="J41" s="43">
        <f>(G41*100)/D41</f>
        <v>114.99362938547961</v>
      </c>
    </row>
    <row r="42" spans="1:10">
      <c r="A42" s="2" t="s">
        <v>67</v>
      </c>
      <c r="B42" s="126" t="s">
        <v>68</v>
      </c>
      <c r="C42" s="4">
        <f>(C22-C21)-(C38-C35)</f>
        <v>126816844.6500001</v>
      </c>
      <c r="D42" s="4">
        <f>(D22-D21)-(D38-D35)</f>
        <v>83178804.539999962</v>
      </c>
      <c r="E42" s="96"/>
    </row>
    <row r="43" spans="1:10">
      <c r="A43" s="2"/>
      <c r="B43" s="126" t="s">
        <v>69</v>
      </c>
      <c r="C43" s="7">
        <v>0</v>
      </c>
      <c r="D43" s="4">
        <v>16635760.92</v>
      </c>
      <c r="E43" s="75"/>
    </row>
    <row r="44" spans="1:10">
      <c r="A44" s="2"/>
      <c r="B44" s="126" t="s">
        <v>70</v>
      </c>
      <c r="C44" s="102" t="s">
        <v>138</v>
      </c>
      <c r="D44" s="103">
        <v>-1987973.0920000002</v>
      </c>
      <c r="E44" s="75"/>
    </row>
    <row r="45" spans="1:10">
      <c r="A45" s="2" t="s">
        <v>72</v>
      </c>
      <c r="B45" s="126" t="s">
        <v>73</v>
      </c>
      <c r="C45" s="4">
        <v>173497554.74000004</v>
      </c>
      <c r="D45" s="4">
        <v>207843535.26000002</v>
      </c>
      <c r="E45" s="75"/>
    </row>
    <row r="46" spans="1:10">
      <c r="A46" s="2" t="s">
        <v>74</v>
      </c>
      <c r="B46" s="126" t="s">
        <v>75</v>
      </c>
      <c r="C46" s="4">
        <v>365547464.21999997</v>
      </c>
      <c r="D46" s="4">
        <v>362660172.4600001</v>
      </c>
      <c r="E46" s="75"/>
    </row>
    <row r="47" spans="1:10">
      <c r="A47" s="2" t="s">
        <v>76</v>
      </c>
      <c r="B47" s="126" t="s">
        <v>77</v>
      </c>
      <c r="C47" s="4">
        <v>-361411481.55000001</v>
      </c>
      <c r="D47" s="8">
        <v>-475922387.25000006</v>
      </c>
      <c r="E47" s="75"/>
    </row>
    <row r="48" spans="1:10">
      <c r="A48" s="71"/>
      <c r="B48" s="72"/>
      <c r="C48" s="73"/>
      <c r="D48" s="74"/>
      <c r="E48" s="75"/>
    </row>
    <row r="49" spans="1:8" ht="14.25">
      <c r="A49" t="s">
        <v>221</v>
      </c>
      <c r="B49" s="9"/>
      <c r="H49" s="53"/>
    </row>
    <row r="50" spans="1:8">
      <c r="A50" s="167" t="s">
        <v>226</v>
      </c>
      <c r="B50" s="167"/>
      <c r="C50" s="167"/>
      <c r="H50" s="53"/>
    </row>
    <row r="51" spans="1:8">
      <c r="A51" s="10"/>
      <c r="B51" s="9"/>
    </row>
    <row r="52" spans="1:8" s="10" customFormat="1">
      <c r="A52" s="1"/>
      <c r="B52" s="152" t="s">
        <v>78</v>
      </c>
      <c r="C52" s="153"/>
      <c r="D52" s="153"/>
      <c r="E52" s="153"/>
    </row>
    <row r="53" spans="1:8" s="10" customFormat="1">
      <c r="A53" s="1"/>
      <c r="B53" s="11" t="s">
        <v>3</v>
      </c>
      <c r="C53" s="11" t="s">
        <v>79</v>
      </c>
      <c r="D53" s="1"/>
      <c r="E53" s="1"/>
    </row>
    <row r="54" spans="1:8">
      <c r="B54" s="126" t="s">
        <v>80</v>
      </c>
      <c r="C54" s="4">
        <v>202872770.56999999</v>
      </c>
    </row>
    <row r="55" spans="1:8">
      <c r="B55" s="126" t="s">
        <v>81</v>
      </c>
      <c r="C55" s="4">
        <v>98396782.530000001</v>
      </c>
    </row>
    <row r="56" spans="1:8">
      <c r="B56" s="126" t="s">
        <v>82</v>
      </c>
      <c r="C56" s="4">
        <v>72499362.070000008</v>
      </c>
    </row>
    <row r="57" spans="1:8">
      <c r="B57" s="9"/>
    </row>
    <row r="58" spans="1:8" s="10" customFormat="1">
      <c r="A58" s="1"/>
      <c r="B58" s="152" t="s">
        <v>83</v>
      </c>
      <c r="C58" s="153"/>
      <c r="D58" s="153"/>
      <c r="E58" s="153"/>
    </row>
    <row r="59" spans="1:8" s="10" customFormat="1">
      <c r="A59" s="1"/>
      <c r="B59" s="11" t="s">
        <v>3</v>
      </c>
      <c r="C59" s="11" t="s">
        <v>79</v>
      </c>
      <c r="D59" s="1"/>
      <c r="E59" s="1"/>
    </row>
    <row r="60" spans="1:8">
      <c r="B60" s="126" t="s">
        <v>84</v>
      </c>
      <c r="C60" s="4">
        <v>8521047.5800000001</v>
      </c>
    </row>
    <row r="61" spans="1:8">
      <c r="B61" s="126" t="s">
        <v>85</v>
      </c>
      <c r="C61" s="4">
        <v>417930.45</v>
      </c>
    </row>
    <row r="62" spans="1:8">
      <c r="B62" s="126" t="s">
        <v>86</v>
      </c>
      <c r="C62" s="4">
        <v>6148008.9500000002</v>
      </c>
    </row>
    <row r="63" spans="1:8">
      <c r="B63" s="126" t="s">
        <v>87</v>
      </c>
      <c r="C63" s="4">
        <v>1164074.53</v>
      </c>
    </row>
    <row r="64" spans="1:8">
      <c r="B64" s="126" t="s">
        <v>88</v>
      </c>
      <c r="C64" s="4">
        <v>166718.37</v>
      </c>
    </row>
    <row r="65" spans="1:5">
      <c r="B65" s="126" t="s">
        <v>89</v>
      </c>
      <c r="C65" s="4">
        <v>2838289.7</v>
      </c>
    </row>
    <row r="66" spans="1:5">
      <c r="B66" s="126" t="s">
        <v>90</v>
      </c>
      <c r="C66" s="4">
        <v>11557840.529999999</v>
      </c>
    </row>
    <row r="67" spans="1:5">
      <c r="B67" s="126" t="s">
        <v>91</v>
      </c>
      <c r="C67" s="4">
        <v>14990968.27</v>
      </c>
    </row>
    <row r="68" spans="1:5">
      <c r="B68" s="126" t="s">
        <v>92</v>
      </c>
      <c r="C68" s="4">
        <v>3609174.45</v>
      </c>
    </row>
    <row r="69" spans="1:5">
      <c r="B69" s="126" t="s">
        <v>93</v>
      </c>
      <c r="C69" s="4">
        <v>1473134.3199999998</v>
      </c>
    </row>
    <row r="70" spans="1:5">
      <c r="B70" s="126" t="s">
        <v>94</v>
      </c>
      <c r="C70" s="4">
        <v>2512796.44</v>
      </c>
    </row>
    <row r="71" spans="1:5">
      <c r="B71" s="9"/>
    </row>
    <row r="72" spans="1:5" s="10" customFormat="1">
      <c r="A72" s="1"/>
      <c r="B72" s="152" t="s">
        <v>95</v>
      </c>
      <c r="C72" s="153"/>
      <c r="D72" s="153"/>
      <c r="E72" s="153"/>
    </row>
    <row r="73" spans="1:5" s="10" customFormat="1">
      <c r="A73" s="1"/>
      <c r="B73" s="11" t="s">
        <v>3</v>
      </c>
      <c r="C73" s="11" t="s">
        <v>96</v>
      </c>
      <c r="D73" s="1"/>
      <c r="E73" s="1"/>
    </row>
    <row r="74" spans="1:5">
      <c r="B74" s="169" t="s">
        <v>97</v>
      </c>
      <c r="C74" s="169"/>
      <c r="D74" s="13"/>
    </row>
    <row r="75" spans="1:5">
      <c r="B75" s="126" t="s">
        <v>98</v>
      </c>
      <c r="C75" s="6">
        <v>619859007.43999994</v>
      </c>
    </row>
    <row r="76" spans="1:5">
      <c r="B76" s="126" t="s">
        <v>99</v>
      </c>
      <c r="C76" s="4">
        <v>208479281.84999999</v>
      </c>
    </row>
    <row r="77" spans="1:5">
      <c r="B77" s="126" t="s">
        <v>100</v>
      </c>
      <c r="C77" s="4">
        <v>72938898.439999998</v>
      </c>
    </row>
    <row r="78" spans="1:5">
      <c r="B78" s="126" t="s">
        <v>101</v>
      </c>
      <c r="C78" s="4">
        <v>64481282.729999997</v>
      </c>
    </row>
    <row r="79" spans="1:5">
      <c r="B79" s="126" t="s">
        <v>102</v>
      </c>
      <c r="C79" s="4">
        <v>47306493.68</v>
      </c>
    </row>
    <row r="80" spans="1:5">
      <c r="B80" s="126" t="s">
        <v>103</v>
      </c>
      <c r="C80" s="4">
        <v>76933788.829999998</v>
      </c>
    </row>
    <row r="81" spans="1:5">
      <c r="B81" s="126" t="s">
        <v>104</v>
      </c>
      <c r="C81" s="4">
        <v>48069408.329999998</v>
      </c>
    </row>
    <row r="82" spans="1:5">
      <c r="B82" s="126" t="s">
        <v>105</v>
      </c>
      <c r="C82" s="4">
        <v>35322491.150000006</v>
      </c>
    </row>
    <row r="83" spans="1:5">
      <c r="B83" s="126" t="s">
        <v>106</v>
      </c>
      <c r="C83" s="4">
        <v>66327362.43</v>
      </c>
    </row>
    <row r="84" spans="1:5">
      <c r="B84" s="9"/>
    </row>
    <row r="85" spans="1:5" s="10" customFormat="1">
      <c r="A85" s="1"/>
      <c r="B85" s="152" t="s">
        <v>107</v>
      </c>
      <c r="C85" s="153"/>
      <c r="D85" s="153"/>
      <c r="E85" s="153"/>
    </row>
    <row r="86" spans="1:5" s="10" customFormat="1">
      <c r="A86" s="1"/>
      <c r="B86" s="11" t="s">
        <v>3</v>
      </c>
      <c r="C86" s="11" t="s">
        <v>96</v>
      </c>
      <c r="D86" s="1"/>
      <c r="E86" s="1"/>
    </row>
    <row r="87" spans="1:5">
      <c r="B87" s="169" t="s">
        <v>108</v>
      </c>
      <c r="C87" s="169"/>
      <c r="D87" s="13"/>
    </row>
    <row r="88" spans="1:5">
      <c r="B88" s="126" t="s">
        <v>109</v>
      </c>
      <c r="C88" s="6">
        <v>466726684.46000004</v>
      </c>
    </row>
    <row r="89" spans="1:5">
      <c r="B89" s="126" t="s">
        <v>110</v>
      </c>
      <c r="C89" s="4">
        <v>312869330.31999999</v>
      </c>
    </row>
    <row r="90" spans="1:5">
      <c r="B90" s="126" t="s">
        <v>111</v>
      </c>
      <c r="C90" s="4">
        <v>35211068.219999999</v>
      </c>
    </row>
    <row r="91" spans="1:5">
      <c r="B91" s="126" t="s">
        <v>112</v>
      </c>
      <c r="C91" s="4">
        <v>71310264.029999986</v>
      </c>
    </row>
    <row r="92" spans="1:5">
      <c r="B92" s="126" t="s">
        <v>113</v>
      </c>
      <c r="C92" s="4">
        <v>10214659.66</v>
      </c>
    </row>
    <row r="93" spans="1:5">
      <c r="B93" s="126" t="s">
        <v>114</v>
      </c>
      <c r="C93" s="4">
        <v>825042.88</v>
      </c>
    </row>
    <row r="94" spans="1:5">
      <c r="B94" s="126" t="s">
        <v>115</v>
      </c>
      <c r="C94" s="4">
        <v>9099002.6400000006</v>
      </c>
    </row>
    <row r="95" spans="1:5">
      <c r="B95" s="126" t="s">
        <v>116</v>
      </c>
      <c r="C95" s="4">
        <v>27197316.710000001</v>
      </c>
    </row>
    <row r="96" spans="1:5">
      <c r="B96" s="9"/>
    </row>
    <row r="97" spans="1:5" s="10" customFormat="1">
      <c r="A97" s="1"/>
      <c r="B97" s="152" t="s">
        <v>117</v>
      </c>
      <c r="C97" s="153"/>
      <c r="D97" s="153"/>
      <c r="E97" s="153"/>
    </row>
    <row r="98" spans="1:5" s="10" customFormat="1">
      <c r="A98" s="1"/>
      <c r="B98" s="11" t="s">
        <v>3</v>
      </c>
      <c r="C98" s="11" t="s">
        <v>96</v>
      </c>
      <c r="D98" s="1"/>
      <c r="E98" s="1"/>
    </row>
    <row r="99" spans="1:5">
      <c r="B99" s="126" t="s">
        <v>118</v>
      </c>
      <c r="C99" s="4">
        <v>18623734</v>
      </c>
    </row>
    <row r="100" spans="1:5">
      <c r="B100" s="126" t="s">
        <v>119</v>
      </c>
      <c r="C100" s="4">
        <v>41368102.229999997</v>
      </c>
    </row>
    <row r="101" spans="1:5">
      <c r="B101" s="126" t="s">
        <v>120</v>
      </c>
      <c r="C101" s="4">
        <v>255801685</v>
      </c>
    </row>
    <row r="102" spans="1:5">
      <c r="B102" s="9"/>
    </row>
    <row r="103" spans="1:5" s="10" customFormat="1">
      <c r="A103" s="1"/>
      <c r="B103" s="152" t="s">
        <v>121</v>
      </c>
      <c r="C103" s="153"/>
      <c r="D103" s="153"/>
      <c r="E103" s="153"/>
    </row>
    <row r="104" spans="1:5" s="10" customFormat="1">
      <c r="A104" s="1"/>
      <c r="B104" s="11" t="s">
        <v>3</v>
      </c>
      <c r="C104" s="11" t="s">
        <v>122</v>
      </c>
      <c r="D104" s="1"/>
      <c r="E104" s="1"/>
    </row>
    <row r="105" spans="1:5">
      <c r="B105" s="126" t="s">
        <v>123</v>
      </c>
      <c r="C105" s="4">
        <v>35010000</v>
      </c>
    </row>
    <row r="106" spans="1:5">
      <c r="B106" s="126" t="s">
        <v>124</v>
      </c>
      <c r="C106" s="4">
        <v>67500284.270000011</v>
      </c>
    </row>
    <row r="107" spans="1:5" ht="25.5">
      <c r="B107" s="126" t="s">
        <v>125</v>
      </c>
      <c r="C107" s="4">
        <v>22961444.370000001</v>
      </c>
    </row>
    <row r="108" spans="1:5">
      <c r="B108" s="126" t="s">
        <v>126</v>
      </c>
      <c r="C108" s="4">
        <v>7757959</v>
      </c>
    </row>
    <row r="109" spans="1:5">
      <c r="B109" s="9"/>
    </row>
    <row r="110" spans="1:5">
      <c r="B110" s="9"/>
    </row>
    <row r="111" spans="1:5">
      <c r="B111" s="9"/>
    </row>
    <row r="112" spans="1:5">
      <c r="B112" s="9"/>
    </row>
    <row r="113" spans="2:8">
      <c r="B113" s="9"/>
    </row>
    <row r="114" spans="2:8" ht="14.25">
      <c r="B114" s="184" t="s">
        <v>128</v>
      </c>
      <c r="C114" s="184"/>
      <c r="D114" s="176" t="s">
        <v>187</v>
      </c>
      <c r="E114" s="176"/>
      <c r="F114" s="145"/>
      <c r="G114" s="145"/>
      <c r="H114" s="145"/>
    </row>
    <row r="115" spans="2:8" ht="23.25" customHeight="1">
      <c r="B115" s="184" t="s">
        <v>219</v>
      </c>
      <c r="C115" s="184" t="s">
        <v>220</v>
      </c>
      <c r="D115" s="185" t="s">
        <v>190</v>
      </c>
      <c r="E115" s="185"/>
      <c r="F115" s="146"/>
      <c r="G115" s="146"/>
      <c r="H115" s="146"/>
    </row>
    <row r="116" spans="2:8" ht="14.25">
      <c r="B116" s="184" t="s">
        <v>130</v>
      </c>
      <c r="C116" s="184"/>
      <c r="D116" s="186" t="s">
        <v>131</v>
      </c>
      <c r="E116" s="186"/>
      <c r="F116" s="147"/>
      <c r="G116" s="147"/>
      <c r="H116" s="147"/>
    </row>
    <row r="117" spans="2:8" ht="14.25">
      <c r="B117" s="184" t="s">
        <v>133</v>
      </c>
      <c r="C117" s="184"/>
      <c r="D117" s="186" t="s">
        <v>134</v>
      </c>
      <c r="E117" s="186"/>
      <c r="F117" s="147"/>
      <c r="G117" s="147"/>
      <c r="H117" s="147"/>
    </row>
  </sheetData>
  <mergeCells count="26">
    <mergeCell ref="D115:E115"/>
    <mergeCell ref="B115:C115"/>
    <mergeCell ref="B116:C116"/>
    <mergeCell ref="B117:C117"/>
    <mergeCell ref="D116:E116"/>
    <mergeCell ref="D117:E117"/>
    <mergeCell ref="A10:J10"/>
    <mergeCell ref="A23:J23"/>
    <mergeCell ref="A39:J39"/>
    <mergeCell ref="B74:C74"/>
    <mergeCell ref="B85:E85"/>
    <mergeCell ref="A50:C50"/>
    <mergeCell ref="B87:C87"/>
    <mergeCell ref="B97:E97"/>
    <mergeCell ref="B103:E103"/>
    <mergeCell ref="D114:E114"/>
    <mergeCell ref="B52:E52"/>
    <mergeCell ref="B58:E58"/>
    <mergeCell ref="B72:E72"/>
    <mergeCell ref="B114:C114"/>
    <mergeCell ref="B6:B9"/>
    <mergeCell ref="B1:E1"/>
    <mergeCell ref="B2:E2"/>
    <mergeCell ref="B3:E3"/>
    <mergeCell ref="B4:D4"/>
    <mergeCell ref="B5:E5"/>
  </mergeCells>
  <pageMargins left="0.15748031496062992" right="0.28000000000000003" top="0.37" bottom="0.36" header="0.38" footer="0.17"/>
  <pageSetup paperSize="5" scale="85" orientation="landscape" r:id="rId1"/>
  <headerFooter>
    <oddFooter>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O49"/>
  <sheetViews>
    <sheetView showGridLines="0" topLeftCell="A4" zoomScale="70" zoomScaleNormal="70" workbookViewId="0">
      <pane xSplit="2" ySplit="2" topLeftCell="C6" activePane="bottomRight" state="frozen"/>
      <selection activeCell="A4" sqref="A4"/>
      <selection pane="topRight" activeCell="C4" sqref="C4"/>
      <selection pane="bottomLeft" activeCell="A6" sqref="A6"/>
      <selection pane="bottomRight" activeCell="J19" sqref="J19:J32"/>
    </sheetView>
  </sheetViews>
  <sheetFormatPr defaultRowHeight="12.75"/>
  <cols>
    <col min="1" max="1" width="7.125" style="53" customWidth="1"/>
    <col min="2" max="2" width="39.5" style="1" customWidth="1"/>
    <col min="3" max="3" width="18.75" style="1" customWidth="1"/>
    <col min="4" max="5" width="16.75" style="1" bestFit="1" customWidth="1"/>
    <col min="6" max="8" width="18" style="1" bestFit="1" customWidth="1"/>
    <col min="9" max="11" width="16.75" style="1" bestFit="1" customWidth="1"/>
    <col min="12" max="12" width="20" style="1" bestFit="1" customWidth="1"/>
    <col min="13" max="14" width="9" style="1"/>
    <col min="15" max="15" width="14.625" style="1" bestFit="1" customWidth="1"/>
    <col min="16" max="16384" width="9" style="1"/>
  </cols>
  <sheetData>
    <row r="1" spans="1:15">
      <c r="B1" s="154" t="s">
        <v>170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5" ht="12.75" customHeight="1">
      <c r="B2" s="187" t="s">
        <v>222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</row>
    <row r="3" spans="1:15">
      <c r="B3" s="188"/>
      <c r="C3" s="189"/>
    </row>
    <row r="4" spans="1:15" s="52" customFormat="1" ht="25.5">
      <c r="A4" s="11" t="s">
        <v>2</v>
      </c>
      <c r="B4" s="11" t="s">
        <v>3</v>
      </c>
      <c r="C4" s="11" t="s">
        <v>171</v>
      </c>
      <c r="D4" s="11" t="s">
        <v>135</v>
      </c>
      <c r="E4" s="54" t="s">
        <v>137</v>
      </c>
      <c r="F4" s="54" t="s">
        <v>140</v>
      </c>
      <c r="G4" s="54" t="s">
        <v>141</v>
      </c>
      <c r="H4" s="54" t="s">
        <v>172</v>
      </c>
      <c r="I4" s="54" t="s">
        <v>143</v>
      </c>
      <c r="J4" s="54" t="s">
        <v>145</v>
      </c>
      <c r="K4" s="54" t="s">
        <v>147</v>
      </c>
      <c r="L4" s="11" t="s">
        <v>173</v>
      </c>
    </row>
    <row r="5" spans="1:15">
      <c r="A5" s="157" t="s">
        <v>7</v>
      </c>
      <c r="B5" s="159"/>
      <c r="C5" s="111"/>
      <c r="D5" s="112"/>
      <c r="E5" s="113"/>
      <c r="F5" s="113"/>
      <c r="G5" s="113"/>
      <c r="H5" s="113"/>
      <c r="I5" s="113"/>
      <c r="J5" s="113"/>
      <c r="K5" s="113"/>
      <c r="L5" s="116"/>
    </row>
    <row r="6" spans="1:15">
      <c r="A6" s="55" t="s">
        <v>8</v>
      </c>
      <c r="B6" s="3" t="s">
        <v>9</v>
      </c>
      <c r="C6" s="120">
        <v>268088121.49999994</v>
      </c>
      <c r="D6" s="121">
        <v>36185367.959999993</v>
      </c>
      <c r="E6" s="121">
        <v>48041709.559999995</v>
      </c>
      <c r="F6" s="121">
        <v>71150221.110000014</v>
      </c>
      <c r="G6" s="121">
        <v>49983527.240000002</v>
      </c>
      <c r="H6" s="121">
        <v>104490379.13</v>
      </c>
      <c r="I6" s="121">
        <v>53153437.169999994</v>
      </c>
      <c r="J6" s="121">
        <v>32772013.050000001</v>
      </c>
      <c r="K6" s="121">
        <v>18962655.049999997</v>
      </c>
      <c r="L6" s="117">
        <f>SUM(C6:K6)</f>
        <v>682827431.76999986</v>
      </c>
    </row>
    <row r="7" spans="1:15">
      <c r="A7" s="55" t="s">
        <v>10</v>
      </c>
      <c r="B7" s="3" t="s">
        <v>11</v>
      </c>
      <c r="C7" s="121">
        <v>477292</v>
      </c>
      <c r="D7" s="121">
        <v>124350</v>
      </c>
      <c r="E7" s="121">
        <v>289750</v>
      </c>
      <c r="F7" s="121">
        <v>390450</v>
      </c>
      <c r="G7" s="121">
        <v>270650</v>
      </c>
      <c r="H7" s="121">
        <v>177550</v>
      </c>
      <c r="I7" s="121">
        <v>114600</v>
      </c>
      <c r="J7" s="121">
        <v>6000</v>
      </c>
      <c r="K7" s="121">
        <v>8050</v>
      </c>
      <c r="L7" s="117">
        <f t="shared" ref="L7:L15" si="0">SUM(C7:K7)</f>
        <v>1858692</v>
      </c>
    </row>
    <row r="8" spans="1:15">
      <c r="A8" s="55" t="s">
        <v>12</v>
      </c>
      <c r="B8" s="3" t="s">
        <v>13</v>
      </c>
      <c r="C8" s="121">
        <v>1600414</v>
      </c>
      <c r="D8" s="121">
        <v>10223</v>
      </c>
      <c r="E8" s="121">
        <v>265018</v>
      </c>
      <c r="F8" s="121">
        <v>353377</v>
      </c>
      <c r="G8" s="121">
        <v>55938</v>
      </c>
      <c r="H8" s="121">
        <v>723580</v>
      </c>
      <c r="I8" s="121">
        <v>25324</v>
      </c>
      <c r="J8" s="121">
        <v>39251</v>
      </c>
      <c r="K8" s="121">
        <v>29887.13</v>
      </c>
      <c r="L8" s="117">
        <f t="shared" si="0"/>
        <v>3103012.13</v>
      </c>
    </row>
    <row r="9" spans="1:15">
      <c r="A9" s="55" t="s">
        <v>14</v>
      </c>
      <c r="B9" s="3" t="s">
        <v>15</v>
      </c>
      <c r="C9" s="121">
        <v>8593542.9000000004</v>
      </c>
      <c r="D9" s="121">
        <v>182729</v>
      </c>
      <c r="E9" s="121">
        <v>500320.60000000009</v>
      </c>
      <c r="F9" s="121">
        <v>1088006.75</v>
      </c>
      <c r="G9" s="121">
        <v>970762.0199999999</v>
      </c>
      <c r="H9" s="121">
        <v>3799619.19</v>
      </c>
      <c r="I9" s="121">
        <v>516762.25</v>
      </c>
      <c r="J9" s="121">
        <v>62575</v>
      </c>
      <c r="K9" s="121">
        <v>0</v>
      </c>
      <c r="L9" s="117">
        <f t="shared" si="0"/>
        <v>15714317.709999999</v>
      </c>
    </row>
    <row r="10" spans="1:15">
      <c r="A10" s="55" t="s">
        <v>16</v>
      </c>
      <c r="B10" s="3" t="s">
        <v>17</v>
      </c>
      <c r="C10" s="121">
        <v>86756925.560000002</v>
      </c>
      <c r="D10" s="121">
        <v>2665033.98</v>
      </c>
      <c r="E10" s="121">
        <v>3967386.5799999996</v>
      </c>
      <c r="F10" s="121">
        <v>5113240</v>
      </c>
      <c r="G10" s="121">
        <v>10369608.51</v>
      </c>
      <c r="H10" s="121">
        <v>30104576.960000001</v>
      </c>
      <c r="I10" s="121">
        <v>2704137.63</v>
      </c>
      <c r="J10" s="121">
        <v>268315</v>
      </c>
      <c r="K10" s="121">
        <v>165903.47</v>
      </c>
      <c r="L10" s="117">
        <f t="shared" si="0"/>
        <v>142115127.69</v>
      </c>
    </row>
    <row r="11" spans="1:15">
      <c r="A11" s="55" t="s">
        <v>18</v>
      </c>
      <c r="B11" s="3" t="s">
        <v>19</v>
      </c>
      <c r="C11" s="121">
        <v>56184486.149999999</v>
      </c>
      <c r="D11" s="121">
        <v>1033213.51</v>
      </c>
      <c r="E11" s="121">
        <v>752830.06</v>
      </c>
      <c r="F11" s="121">
        <v>2519571.7599999998</v>
      </c>
      <c r="G11" s="121">
        <v>3207192.01</v>
      </c>
      <c r="H11" s="121">
        <v>6291579.1899999995</v>
      </c>
      <c r="I11" s="121">
        <v>1194791.5100000002</v>
      </c>
      <c r="J11" s="121">
        <v>544080.48</v>
      </c>
      <c r="K11" s="121">
        <v>331604.78000000003</v>
      </c>
      <c r="L11" s="117">
        <f t="shared" si="0"/>
        <v>72059349.450000003</v>
      </c>
    </row>
    <row r="12" spans="1:15">
      <c r="A12" s="55" t="s">
        <v>20</v>
      </c>
      <c r="B12" s="3" t="s">
        <v>21</v>
      </c>
      <c r="C12" s="121">
        <v>4547598.9800000004</v>
      </c>
      <c r="D12" s="121">
        <v>1695392.6700000002</v>
      </c>
      <c r="E12" s="121">
        <v>525094.57999999996</v>
      </c>
      <c r="F12" s="121">
        <v>1916613.06</v>
      </c>
      <c r="G12" s="121">
        <v>9852284.5700000003</v>
      </c>
      <c r="H12" s="121">
        <v>3745808.05</v>
      </c>
      <c r="I12" s="121">
        <v>1231377.95</v>
      </c>
      <c r="J12" s="121">
        <v>147966</v>
      </c>
      <c r="K12" s="121">
        <v>0</v>
      </c>
      <c r="L12" s="117">
        <f t="shared" si="0"/>
        <v>23662135.859999999</v>
      </c>
      <c r="O12" s="56"/>
    </row>
    <row r="13" spans="1:15">
      <c r="A13" s="55" t="s">
        <v>22</v>
      </c>
      <c r="B13" s="3" t="s">
        <v>23</v>
      </c>
      <c r="C13" s="121">
        <v>104908206.79000001</v>
      </c>
      <c r="D13" s="121">
        <v>7442899.1600000001</v>
      </c>
      <c r="E13" s="121">
        <v>8086447.6500000004</v>
      </c>
      <c r="F13" s="121">
        <v>13823428.66</v>
      </c>
      <c r="G13" s="121">
        <v>8185369.7400000002</v>
      </c>
      <c r="H13" s="121">
        <v>39391790.830000006</v>
      </c>
      <c r="I13" s="121">
        <v>3449423.45</v>
      </c>
      <c r="J13" s="121">
        <v>1275629.25</v>
      </c>
      <c r="K13" s="121">
        <v>753998.66999999993</v>
      </c>
      <c r="L13" s="117">
        <f t="shared" si="0"/>
        <v>187317194.20000002</v>
      </c>
      <c r="O13" s="56"/>
    </row>
    <row r="14" spans="1:15">
      <c r="A14" s="55" t="s">
        <v>24</v>
      </c>
      <c r="B14" s="3" t="s">
        <v>25</v>
      </c>
      <c r="C14" s="121">
        <v>157956020.77000001</v>
      </c>
      <c r="D14" s="121">
        <v>25649945.16</v>
      </c>
      <c r="E14" s="121">
        <v>26675742.030000001</v>
      </c>
      <c r="F14" s="121">
        <v>42144833.18</v>
      </c>
      <c r="G14" s="121">
        <v>42271189.200000003</v>
      </c>
      <c r="H14" s="121">
        <v>75287499.030000001</v>
      </c>
      <c r="I14" s="121">
        <v>22971443.77</v>
      </c>
      <c r="J14" s="121">
        <v>5328615.18</v>
      </c>
      <c r="K14" s="121">
        <v>5912678.8600000003</v>
      </c>
      <c r="L14" s="117">
        <f t="shared" si="0"/>
        <v>404197967.18000001</v>
      </c>
      <c r="O14" s="57"/>
    </row>
    <row r="15" spans="1:15">
      <c r="A15" s="55" t="s">
        <v>26</v>
      </c>
      <c r="B15" s="3" t="s">
        <v>27</v>
      </c>
      <c r="C15" s="121">
        <v>42408027.759999998</v>
      </c>
      <c r="D15" s="121">
        <v>5518310.2400000002</v>
      </c>
      <c r="E15" s="121">
        <v>7273449.7700000005</v>
      </c>
      <c r="F15" s="121">
        <v>23651431.93</v>
      </c>
      <c r="G15" s="121">
        <v>12649229.710000001</v>
      </c>
      <c r="H15" s="121">
        <v>14107187.83</v>
      </c>
      <c r="I15" s="121">
        <v>7365362.8900000006</v>
      </c>
      <c r="J15" s="121">
        <v>4869689.8100000005</v>
      </c>
      <c r="K15" s="121">
        <v>1749473.4700000002</v>
      </c>
      <c r="L15" s="117">
        <f t="shared" si="0"/>
        <v>119592163.41</v>
      </c>
    </row>
    <row r="16" spans="1:15">
      <c r="A16" s="55" t="s">
        <v>28</v>
      </c>
      <c r="B16" s="3" t="s">
        <v>29</v>
      </c>
      <c r="C16" s="121">
        <v>36344432.799999997</v>
      </c>
      <c r="D16" s="121">
        <v>1674625.98</v>
      </c>
      <c r="E16" s="121">
        <v>2293874.02</v>
      </c>
      <c r="F16" s="121">
        <v>162533.14000000001</v>
      </c>
      <c r="G16" s="121">
        <v>4510060.82</v>
      </c>
      <c r="H16" s="121">
        <v>8556569.0700000003</v>
      </c>
      <c r="I16" s="121">
        <v>2526462.7000000002</v>
      </c>
      <c r="J16" s="121">
        <v>3066709.89</v>
      </c>
      <c r="K16" s="121">
        <v>2474417.3199999998</v>
      </c>
      <c r="L16" s="117">
        <f>SUM(C16:K16)</f>
        <v>61609685.740000002</v>
      </c>
    </row>
    <row r="17" spans="1:12" s="60" customFormat="1">
      <c r="A17" s="58" t="s">
        <v>30</v>
      </c>
      <c r="B17" s="59" t="s">
        <v>31</v>
      </c>
      <c r="C17" s="114">
        <f>SUM(C6:C16)</f>
        <v>767865069.20999992</v>
      </c>
      <c r="D17" s="114">
        <f>SUM(D6:D16)</f>
        <v>82182090.659999982</v>
      </c>
      <c r="E17" s="114">
        <f t="shared" ref="E17:L17" si="1">SUM(E6:E16)</f>
        <v>98671622.849999994</v>
      </c>
      <c r="F17" s="114">
        <f t="shared" si="1"/>
        <v>162313706.59</v>
      </c>
      <c r="G17" s="114">
        <f t="shared" si="1"/>
        <v>142325811.81999999</v>
      </c>
      <c r="H17" s="114">
        <f>SUM(H6:H16)</f>
        <v>286676139.28000003</v>
      </c>
      <c r="I17" s="114">
        <f t="shared" si="1"/>
        <v>95253123.320000008</v>
      </c>
      <c r="J17" s="114">
        <f t="shared" si="1"/>
        <v>48380844.660000004</v>
      </c>
      <c r="K17" s="114">
        <f t="shared" si="1"/>
        <v>30388668.749999993</v>
      </c>
      <c r="L17" s="114">
        <f t="shared" si="1"/>
        <v>1714057077.1400001</v>
      </c>
    </row>
    <row r="18" spans="1:12">
      <c r="A18" s="157" t="s">
        <v>32</v>
      </c>
      <c r="B18" s="158"/>
      <c r="C18" s="112"/>
      <c r="D18" s="112"/>
      <c r="E18" s="112"/>
      <c r="F18" s="112"/>
      <c r="G18" s="112"/>
      <c r="H18" s="112"/>
      <c r="I18" s="112"/>
      <c r="J18" s="112"/>
      <c r="K18" s="112"/>
      <c r="L18" s="118"/>
    </row>
    <row r="19" spans="1:12">
      <c r="A19" s="55" t="s">
        <v>33</v>
      </c>
      <c r="B19" s="3" t="s">
        <v>34</v>
      </c>
      <c r="C19" s="121">
        <v>125969299.45999999</v>
      </c>
      <c r="D19" s="121">
        <v>6926358.4299999997</v>
      </c>
      <c r="E19" s="121">
        <v>7462221.9400000004</v>
      </c>
      <c r="F19" s="121">
        <v>13721224.689999999</v>
      </c>
      <c r="G19" s="121">
        <v>12118767.439999999</v>
      </c>
      <c r="H19" s="121">
        <v>32588893.309999999</v>
      </c>
      <c r="I19" s="121">
        <v>9343404.1199999992</v>
      </c>
      <c r="J19" s="121">
        <v>2586800.71</v>
      </c>
      <c r="K19" s="121">
        <v>3401687.9</v>
      </c>
      <c r="L19" s="117">
        <f>SUM(C19:K19)</f>
        <v>214118658</v>
      </c>
    </row>
    <row r="20" spans="1:12">
      <c r="A20" s="55" t="s">
        <v>35</v>
      </c>
      <c r="B20" s="3" t="s">
        <v>36</v>
      </c>
      <c r="C20" s="121">
        <v>49086544.170000002</v>
      </c>
      <c r="D20" s="121">
        <v>2060109.16</v>
      </c>
      <c r="E20" s="121">
        <v>2736004.9</v>
      </c>
      <c r="F20" s="121">
        <v>5288216.1399999997</v>
      </c>
      <c r="G20" s="121">
        <v>2318629.58</v>
      </c>
      <c r="H20" s="121">
        <v>14345244.949999999</v>
      </c>
      <c r="I20" s="121">
        <v>2066376.53</v>
      </c>
      <c r="J20" s="121">
        <v>509372.31</v>
      </c>
      <c r="K20" s="121">
        <v>1087304.97</v>
      </c>
      <c r="L20" s="117">
        <f t="shared" ref="L20:L32" si="2">SUM(C20:K20)</f>
        <v>79497802.709999993</v>
      </c>
    </row>
    <row r="21" spans="1:12">
      <c r="A21" s="55" t="s">
        <v>37</v>
      </c>
      <c r="B21" s="3" t="s">
        <v>38</v>
      </c>
      <c r="C21" s="121">
        <v>2431983.2200000002</v>
      </c>
      <c r="D21" s="121">
        <v>176919.6</v>
      </c>
      <c r="E21" s="121">
        <v>273300.59000000003</v>
      </c>
      <c r="F21" s="121">
        <v>529181</v>
      </c>
      <c r="G21" s="121">
        <v>389496.52</v>
      </c>
      <c r="H21" s="121">
        <v>516334</v>
      </c>
      <c r="I21" s="121">
        <v>531553.07999999996</v>
      </c>
      <c r="J21" s="121">
        <v>462509.58</v>
      </c>
      <c r="K21" s="121">
        <v>157187.98000000001</v>
      </c>
      <c r="L21" s="117">
        <f t="shared" si="2"/>
        <v>5468465.5700000003</v>
      </c>
    </row>
    <row r="22" spans="1:12">
      <c r="A22" s="55" t="s">
        <v>39</v>
      </c>
      <c r="B22" s="3" t="s">
        <v>40</v>
      </c>
      <c r="C22" s="121">
        <v>30498968.52</v>
      </c>
      <c r="D22" s="121">
        <v>2869721.96</v>
      </c>
      <c r="E22" s="121">
        <v>1781640.99</v>
      </c>
      <c r="F22" s="121">
        <v>7629114.6799999997</v>
      </c>
      <c r="G22" s="121">
        <v>3963351.74</v>
      </c>
      <c r="H22" s="121">
        <v>14529861.609999999</v>
      </c>
      <c r="I22" s="121">
        <v>2645678.61</v>
      </c>
      <c r="J22" s="121">
        <v>1190580.6100000001</v>
      </c>
      <c r="K22" s="121">
        <v>1967181</v>
      </c>
      <c r="L22" s="117">
        <f t="shared" si="2"/>
        <v>67076099.719999999</v>
      </c>
    </row>
    <row r="23" spans="1:12">
      <c r="A23" s="55" t="s">
        <v>41</v>
      </c>
      <c r="B23" s="3" t="s">
        <v>42</v>
      </c>
      <c r="C23" s="121">
        <v>157943915.76999998</v>
      </c>
      <c r="D23" s="121">
        <v>25658527.559999999</v>
      </c>
      <c r="E23" s="121">
        <v>26686470.030000001</v>
      </c>
      <c r="F23" s="121">
        <v>42408353.380000003</v>
      </c>
      <c r="G23" s="121">
        <v>42275480.400000006</v>
      </c>
      <c r="H23" s="121">
        <v>75291790.230000004</v>
      </c>
      <c r="I23" s="121">
        <v>22971443.77</v>
      </c>
      <c r="J23" s="121">
        <v>5328615.18</v>
      </c>
      <c r="K23" s="121">
        <v>5912678.8600000003</v>
      </c>
      <c r="L23" s="117">
        <f t="shared" si="2"/>
        <v>404477275.18000001</v>
      </c>
    </row>
    <row r="24" spans="1:12">
      <c r="A24" s="55" t="s">
        <v>43</v>
      </c>
      <c r="B24" s="3" t="s">
        <v>44</v>
      </c>
      <c r="C24" s="121">
        <v>74503507</v>
      </c>
      <c r="D24" s="121">
        <v>6711205.4100000001</v>
      </c>
      <c r="E24" s="121">
        <v>8133745</v>
      </c>
      <c r="F24" s="121">
        <v>15749192</v>
      </c>
      <c r="G24" s="121">
        <v>16264999.68</v>
      </c>
      <c r="H24" s="121">
        <v>23241146.34</v>
      </c>
      <c r="I24" s="121">
        <v>9936191.3200000003</v>
      </c>
      <c r="J24" s="121">
        <v>3700246</v>
      </c>
      <c r="K24" s="121">
        <v>3187724</v>
      </c>
      <c r="L24" s="117">
        <f t="shared" si="2"/>
        <v>161427956.75</v>
      </c>
    </row>
    <row r="25" spans="1:12">
      <c r="A25" s="55" t="s">
        <v>45</v>
      </c>
      <c r="B25" s="3" t="s">
        <v>46</v>
      </c>
      <c r="C25" s="121">
        <v>130983581.5</v>
      </c>
      <c r="D25" s="121">
        <v>13177845</v>
      </c>
      <c r="E25" s="121">
        <v>15191020</v>
      </c>
      <c r="F25" s="121">
        <v>23452834.5</v>
      </c>
      <c r="G25" s="121">
        <v>21346292</v>
      </c>
      <c r="H25" s="121">
        <v>42856890</v>
      </c>
      <c r="I25" s="121">
        <v>16360394.85</v>
      </c>
      <c r="J25" s="121">
        <v>5918615</v>
      </c>
      <c r="K25" s="121">
        <v>4603117</v>
      </c>
      <c r="L25" s="117">
        <f t="shared" si="2"/>
        <v>273890589.85000002</v>
      </c>
    </row>
    <row r="26" spans="1:12">
      <c r="A26" s="55" t="s">
        <v>47</v>
      </c>
      <c r="B26" s="3" t="s">
        <v>48</v>
      </c>
      <c r="C26" s="121">
        <v>18625608.490000002</v>
      </c>
      <c r="D26" s="121">
        <v>1581943.56</v>
      </c>
      <c r="E26" s="121">
        <v>2059297.92</v>
      </c>
      <c r="F26" s="121">
        <v>2524068.14</v>
      </c>
      <c r="G26" s="121">
        <v>2681147.16</v>
      </c>
      <c r="H26" s="121">
        <v>4519105.18</v>
      </c>
      <c r="I26" s="121">
        <v>2432735.81</v>
      </c>
      <c r="J26" s="121">
        <v>545262.09000000008</v>
      </c>
      <c r="K26" s="121">
        <v>473208.68000000005</v>
      </c>
      <c r="L26" s="117">
        <f t="shared" si="2"/>
        <v>35442377.030000001</v>
      </c>
    </row>
    <row r="27" spans="1:12">
      <c r="A27" s="55" t="s">
        <v>49</v>
      </c>
      <c r="B27" s="3" t="s">
        <v>50</v>
      </c>
      <c r="C27" s="121">
        <v>33720396.709999993</v>
      </c>
      <c r="D27" s="121">
        <v>3119225.5799999996</v>
      </c>
      <c r="E27" s="121">
        <v>3181028.26</v>
      </c>
      <c r="F27" s="121">
        <v>10371802.48</v>
      </c>
      <c r="G27" s="121">
        <v>5227772.9800000004</v>
      </c>
      <c r="H27" s="121">
        <v>27218458.23</v>
      </c>
      <c r="I27" s="121">
        <v>6036185.8899999997</v>
      </c>
      <c r="J27" s="121">
        <v>3386025.56</v>
      </c>
      <c r="K27" s="121">
        <v>2690944.62</v>
      </c>
      <c r="L27" s="117">
        <f t="shared" si="2"/>
        <v>94951840.310000002</v>
      </c>
    </row>
    <row r="28" spans="1:12">
      <c r="A28" s="55" t="s">
        <v>51</v>
      </c>
      <c r="B28" s="3" t="s">
        <v>52</v>
      </c>
      <c r="C28" s="121">
        <v>23869185.419999998</v>
      </c>
      <c r="D28" s="121">
        <v>2046005.8099999998</v>
      </c>
      <c r="E28" s="121">
        <v>1811313.51</v>
      </c>
      <c r="F28" s="121">
        <v>3717404.04</v>
      </c>
      <c r="G28" s="121">
        <v>4591031.76</v>
      </c>
      <c r="H28" s="121">
        <v>8504348.3899999987</v>
      </c>
      <c r="I28" s="121">
        <v>2523353.94</v>
      </c>
      <c r="J28" s="121">
        <v>552501.30000000005</v>
      </c>
      <c r="K28" s="121">
        <v>548053.52</v>
      </c>
      <c r="L28" s="117">
        <f t="shared" si="2"/>
        <v>48163197.689999998</v>
      </c>
    </row>
    <row r="29" spans="1:12">
      <c r="A29" s="55" t="s">
        <v>53</v>
      </c>
      <c r="B29" s="3" t="s">
        <v>54</v>
      </c>
      <c r="C29" s="121">
        <v>22635107.390000001</v>
      </c>
      <c r="D29" s="121">
        <v>2889109.7800000003</v>
      </c>
      <c r="E29" s="121">
        <v>2485969</v>
      </c>
      <c r="F29" s="121">
        <v>8218008.4399999995</v>
      </c>
      <c r="G29" s="121">
        <v>4142483.9800000004</v>
      </c>
      <c r="H29" s="121">
        <v>9314932.8200000003</v>
      </c>
      <c r="I29" s="121">
        <v>2771617.92</v>
      </c>
      <c r="J29" s="121">
        <v>1618714.94</v>
      </c>
      <c r="K29" s="121">
        <v>1738142.3</v>
      </c>
      <c r="L29" s="117">
        <f t="shared" si="2"/>
        <v>55814086.57</v>
      </c>
    </row>
    <row r="30" spans="1:12">
      <c r="A30" s="55" t="s">
        <v>55</v>
      </c>
      <c r="B30" s="3" t="s">
        <v>56</v>
      </c>
      <c r="C30" s="121">
        <v>71830999.980000019</v>
      </c>
      <c r="D30" s="121">
        <v>6252745.709999999</v>
      </c>
      <c r="E30" s="121">
        <v>5857077</v>
      </c>
      <c r="F30" s="121">
        <v>10111960.149999999</v>
      </c>
      <c r="G30" s="121">
        <v>9781776.5399999991</v>
      </c>
      <c r="H30" s="121">
        <v>29919469.389999997</v>
      </c>
      <c r="I30" s="121">
        <v>6328191.6599999992</v>
      </c>
      <c r="J30" s="121">
        <v>3592922.3900000006</v>
      </c>
      <c r="K30" s="121">
        <v>2230216.1800000002</v>
      </c>
      <c r="L30" s="117">
        <f t="shared" si="2"/>
        <v>145905359</v>
      </c>
    </row>
    <row r="31" spans="1:12">
      <c r="A31" s="55" t="s">
        <v>57</v>
      </c>
      <c r="B31" s="3" t="s">
        <v>58</v>
      </c>
      <c r="C31" s="121">
        <v>6919006.9700000007</v>
      </c>
      <c r="D31" s="121">
        <v>1023918.28</v>
      </c>
      <c r="E31" s="121">
        <v>2710765.86</v>
      </c>
      <c r="F31" s="121">
        <v>1203257.9300000002</v>
      </c>
      <c r="G31" s="121">
        <v>1894689.3499999999</v>
      </c>
      <c r="H31" s="121">
        <v>3209913.1700000004</v>
      </c>
      <c r="I31" s="121">
        <v>307905.7</v>
      </c>
      <c r="J31" s="121">
        <v>0</v>
      </c>
      <c r="K31" s="121">
        <v>0</v>
      </c>
      <c r="L31" s="117">
        <f t="shared" si="2"/>
        <v>17269457.260000002</v>
      </c>
    </row>
    <row r="32" spans="1:12">
      <c r="A32" s="55" t="s">
        <v>59</v>
      </c>
      <c r="B32" s="3" t="s">
        <v>60</v>
      </c>
      <c r="C32" s="121">
        <v>15825753.5</v>
      </c>
      <c r="D32" s="121">
        <v>7924009.5599999996</v>
      </c>
      <c r="E32" s="121">
        <v>4940968.99</v>
      </c>
      <c r="F32" s="121">
        <v>20818115.629999999</v>
      </c>
      <c r="G32" s="121">
        <v>14333323.789999999</v>
      </c>
      <c r="H32" s="121">
        <v>11596214.35</v>
      </c>
      <c r="I32" s="121">
        <v>9227002.4800000004</v>
      </c>
      <c r="J32" s="121">
        <v>8691962.9800000004</v>
      </c>
      <c r="K32" s="121">
        <v>5841907.2599999998</v>
      </c>
      <c r="L32" s="117">
        <f t="shared" si="2"/>
        <v>99199258.540000007</v>
      </c>
    </row>
    <row r="33" spans="1:12" s="60" customFormat="1">
      <c r="A33" s="58" t="s">
        <v>61</v>
      </c>
      <c r="B33" s="59" t="s">
        <v>62</v>
      </c>
      <c r="C33" s="114">
        <f>SUM(C19:C32)</f>
        <v>764843858.10000002</v>
      </c>
      <c r="D33" s="114">
        <f t="shared" ref="D33:L33" si="3">SUM(D19:D32)</f>
        <v>82417645.399999991</v>
      </c>
      <c r="E33" s="114">
        <f t="shared" si="3"/>
        <v>85310823.99000001</v>
      </c>
      <c r="F33" s="114">
        <f t="shared" si="3"/>
        <v>165742733.20000002</v>
      </c>
      <c r="G33" s="114">
        <f t="shared" si="3"/>
        <v>141329242.92000002</v>
      </c>
      <c r="H33" s="114">
        <f t="shared" si="3"/>
        <v>297652601.97000003</v>
      </c>
      <c r="I33" s="114">
        <f t="shared" si="3"/>
        <v>93482035.680000007</v>
      </c>
      <c r="J33" s="114">
        <f t="shared" si="3"/>
        <v>38084128.650000006</v>
      </c>
      <c r="K33" s="114">
        <f t="shared" si="3"/>
        <v>33839354.270000003</v>
      </c>
      <c r="L33" s="114">
        <f t="shared" si="3"/>
        <v>1702702424.1800001</v>
      </c>
    </row>
    <row r="34" spans="1:12" s="62" customFormat="1">
      <c r="A34" s="58" t="s">
        <v>63</v>
      </c>
      <c r="B34" s="61" t="s">
        <v>174</v>
      </c>
      <c r="C34" s="115">
        <f>C17-C33</f>
        <v>3021211.1099998951</v>
      </c>
      <c r="D34" s="115">
        <f t="shared" ref="D34:L34" si="4">D17-D33</f>
        <v>-235554.74000000954</v>
      </c>
      <c r="E34" s="115">
        <f t="shared" si="4"/>
        <v>13360798.859999985</v>
      </c>
      <c r="F34" s="115">
        <f t="shared" si="4"/>
        <v>-3429026.6100000143</v>
      </c>
      <c r="G34" s="115">
        <f t="shared" si="4"/>
        <v>996568.89999997616</v>
      </c>
      <c r="H34" s="115">
        <f t="shared" si="4"/>
        <v>-10976462.689999998</v>
      </c>
      <c r="I34" s="115">
        <f t="shared" si="4"/>
        <v>1771087.6400000006</v>
      </c>
      <c r="J34" s="115">
        <f t="shared" si="4"/>
        <v>10296716.009999998</v>
      </c>
      <c r="K34" s="115">
        <f t="shared" si="4"/>
        <v>-3450685.5200000107</v>
      </c>
      <c r="L34" s="115">
        <f t="shared" si="4"/>
        <v>11354652.960000038</v>
      </c>
    </row>
    <row r="35" spans="1:12" s="62" customFormat="1">
      <c r="A35" s="58" t="s">
        <v>65</v>
      </c>
      <c r="B35" s="61" t="s">
        <v>175</v>
      </c>
      <c r="C35" s="115">
        <f>C34-C16+C30</f>
        <v>38507778.289999917</v>
      </c>
      <c r="D35" s="115">
        <f t="shared" ref="D35:L35" si="5">D34-D16+D30</f>
        <v>4342564.989999989</v>
      </c>
      <c r="E35" s="115">
        <f t="shared" si="5"/>
        <v>16924001.839999985</v>
      </c>
      <c r="F35" s="115">
        <f t="shared" si="5"/>
        <v>6520400.3999999836</v>
      </c>
      <c r="G35" s="115">
        <f t="shared" si="5"/>
        <v>6268284.619999975</v>
      </c>
      <c r="H35" s="115">
        <f t="shared" si="5"/>
        <v>10386437.629999999</v>
      </c>
      <c r="I35" s="115">
        <f t="shared" si="5"/>
        <v>5572816.5999999996</v>
      </c>
      <c r="J35" s="115">
        <f t="shared" si="5"/>
        <v>10822928.509999998</v>
      </c>
      <c r="K35" s="115">
        <f t="shared" si="5"/>
        <v>-3694886.6600000109</v>
      </c>
      <c r="L35" s="115">
        <f t="shared" si="5"/>
        <v>95650326.220000029</v>
      </c>
    </row>
    <row r="36" spans="1:12" s="63" customFormat="1">
      <c r="A36" s="55" t="s">
        <v>67</v>
      </c>
      <c r="B36" s="3" t="s">
        <v>68</v>
      </c>
      <c r="C36" s="109"/>
      <c r="D36" s="109"/>
      <c r="E36" s="109"/>
      <c r="F36" s="109"/>
      <c r="G36" s="109"/>
      <c r="H36" s="109"/>
      <c r="I36" s="109"/>
      <c r="J36" s="109"/>
      <c r="K36" s="109"/>
      <c r="L36" s="109"/>
    </row>
    <row r="37" spans="1:12" s="63" customFormat="1">
      <c r="A37" s="55"/>
      <c r="B37" s="3" t="s">
        <v>69</v>
      </c>
      <c r="C37" s="109"/>
      <c r="D37" s="109"/>
      <c r="E37" s="109"/>
      <c r="F37" s="109"/>
      <c r="G37" s="109"/>
      <c r="H37" s="109"/>
      <c r="I37" s="109"/>
      <c r="J37" s="109"/>
      <c r="K37" s="109"/>
      <c r="L37" s="109"/>
    </row>
    <row r="38" spans="1:12" s="63" customFormat="1">
      <c r="A38" s="55"/>
      <c r="B38" s="3" t="s">
        <v>70</v>
      </c>
      <c r="C38" s="109"/>
      <c r="D38" s="109"/>
      <c r="E38" s="109"/>
      <c r="F38" s="109"/>
      <c r="G38" s="109"/>
      <c r="H38" s="109"/>
      <c r="I38" s="109"/>
      <c r="J38" s="109"/>
      <c r="K38" s="109"/>
      <c r="L38" s="109"/>
    </row>
    <row r="39" spans="1:12" s="63" customFormat="1">
      <c r="A39" s="55"/>
      <c r="B39" s="64" t="s">
        <v>176</v>
      </c>
      <c r="C39" s="109"/>
      <c r="D39" s="109"/>
      <c r="E39" s="109"/>
      <c r="F39" s="109"/>
      <c r="G39" s="109"/>
      <c r="H39" s="109"/>
      <c r="I39" s="109"/>
      <c r="J39" s="109"/>
      <c r="K39" s="109"/>
      <c r="L39" s="109"/>
    </row>
    <row r="40" spans="1:12">
      <c r="A40" s="55" t="s">
        <v>72</v>
      </c>
      <c r="B40" s="98" t="s">
        <v>180</v>
      </c>
      <c r="C40" s="121">
        <v>85236302.540000007</v>
      </c>
      <c r="D40" s="121">
        <v>9605473.2599999998</v>
      </c>
      <c r="E40" s="121">
        <v>15178669.99</v>
      </c>
      <c r="F40" s="121">
        <v>13731523.460000001</v>
      </c>
      <c r="G40" s="121">
        <v>4557150.3499999996</v>
      </c>
      <c r="H40" s="121">
        <v>4010268.27</v>
      </c>
      <c r="I40" s="121">
        <v>20358700.390000001</v>
      </c>
      <c r="J40" s="121">
        <v>7182235.8200000003</v>
      </c>
      <c r="K40" s="121">
        <v>-6084599.6299999999</v>
      </c>
      <c r="L40" s="117">
        <f>SUM(C40:K40)</f>
        <v>153775724.44999999</v>
      </c>
    </row>
    <row r="41" spans="1:12">
      <c r="A41" s="55" t="s">
        <v>74</v>
      </c>
      <c r="B41" s="98" t="s">
        <v>181</v>
      </c>
      <c r="C41" s="121">
        <v>123465378.91</v>
      </c>
      <c r="D41" s="121">
        <v>11050179.01</v>
      </c>
      <c r="E41" s="121">
        <v>14033134.09</v>
      </c>
      <c r="F41" s="121">
        <v>10655556.41</v>
      </c>
      <c r="G41" s="121">
        <v>11846868.359999999</v>
      </c>
      <c r="H41" s="121">
        <v>22138088.879999999</v>
      </c>
      <c r="I41" s="121">
        <v>29293682.559999999</v>
      </c>
      <c r="J41" s="121">
        <v>3118828.23</v>
      </c>
      <c r="K41" s="121">
        <v>4771629.75</v>
      </c>
      <c r="L41" s="117">
        <f>SUM(C41:K41)</f>
        <v>230373346.19999996</v>
      </c>
    </row>
    <row r="42" spans="1:12">
      <c r="A42" s="55" t="s">
        <v>76</v>
      </c>
      <c r="B42" s="98" t="s">
        <v>182</v>
      </c>
      <c r="C42" s="121">
        <v>-172647258.58000001</v>
      </c>
      <c r="D42" s="121">
        <v>-23436869.600000001</v>
      </c>
      <c r="E42" s="121">
        <v>-14928082.689999999</v>
      </c>
      <c r="F42" s="121">
        <v>-31554944.93</v>
      </c>
      <c r="G42" s="121">
        <v>-24167496.07</v>
      </c>
      <c r="H42" s="121">
        <v>-55961647.130000003</v>
      </c>
      <c r="I42" s="121">
        <v>-19457970.690000001</v>
      </c>
      <c r="J42" s="121">
        <v>-11239242.880000001</v>
      </c>
      <c r="K42" s="121">
        <v>-13674196.18</v>
      </c>
      <c r="L42" s="117">
        <f>SUM(C42:K42)</f>
        <v>-367067708.75</v>
      </c>
    </row>
    <row r="43" spans="1:12">
      <c r="A43" s="122"/>
      <c r="B43" s="2" t="s">
        <v>186</v>
      </c>
      <c r="C43" s="148">
        <v>-49181879.670000017</v>
      </c>
      <c r="D43" s="148">
        <v>-12386690.590000002</v>
      </c>
      <c r="E43" s="148">
        <v>-894948.59999999963</v>
      </c>
      <c r="F43" s="148">
        <v>-20899388.52</v>
      </c>
      <c r="G43" s="148">
        <v>-12320627.710000001</v>
      </c>
      <c r="H43" s="148">
        <v>-33823558.25</v>
      </c>
      <c r="I43" s="148">
        <v>9835711.8699999973</v>
      </c>
      <c r="J43" s="148">
        <v>-8120414.6500000004</v>
      </c>
      <c r="K43" s="148">
        <v>-8902566.4299999997</v>
      </c>
      <c r="L43" s="117">
        <f>SUM(C43:K43)</f>
        <v>-136694362.55000004</v>
      </c>
    </row>
    <row r="44" spans="1:12">
      <c r="B44" s="9"/>
      <c r="C44" s="56"/>
      <c r="D44" s="56"/>
      <c r="E44" s="56"/>
      <c r="F44" s="56"/>
      <c r="G44" s="56"/>
      <c r="H44" s="56"/>
      <c r="I44" s="56"/>
      <c r="J44" s="56"/>
      <c r="K44" s="56"/>
      <c r="L44" s="56"/>
    </row>
    <row r="45" spans="1:12" s="97" customFormat="1">
      <c r="A45" s="110"/>
      <c r="B45" s="167" t="s">
        <v>225</v>
      </c>
      <c r="C45" s="167"/>
      <c r="I45" s="119"/>
    </row>
    <row r="47" spans="1:12">
      <c r="C47" s="65"/>
    </row>
    <row r="48" spans="1:12">
      <c r="C48" s="65"/>
    </row>
    <row r="49" spans="3:3">
      <c r="C49" s="65"/>
    </row>
  </sheetData>
  <mergeCells count="6">
    <mergeCell ref="B45:C45"/>
    <mergeCell ref="B1:L1"/>
    <mergeCell ref="B2:L2"/>
    <mergeCell ref="B3:C3"/>
    <mergeCell ref="A5:B5"/>
    <mergeCell ref="A18:B18"/>
  </mergeCells>
  <pageMargins left="0.2" right="0.2" top="0.53" bottom="0.43" header="0.26" footer="0.17"/>
  <pageSetup paperSize="5" scale="72" orientation="landscape" r:id="rId1"/>
  <headerFooter>
    <oddFooter>&amp;R&amp;P</oddFooter>
  </headerFooter>
  <drawing r:id="rId2"/>
  <legacyDrawing r:id="rId3"/>
  <controls>
    <mc:AlternateContent xmlns:mc="http://schemas.openxmlformats.org/markup-compatibility/2006">
      <mc:Choice Requires="x14">
        <control shapeId="11265" r:id="rId4" name="Control 1">
          <controlPr defaultSize="0" r:id="rId5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914400</xdr:colOff>
                <xdr:row>1</xdr:row>
                <xdr:rowOff>66675</xdr:rowOff>
              </to>
            </anchor>
          </controlPr>
        </control>
      </mc:Choice>
      <mc:Fallback>
        <control shapeId="11265" r:id="rId4" name="Control 1"/>
      </mc:Fallback>
    </mc:AlternateContent>
  </control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M128"/>
  <sheetViews>
    <sheetView showGridLines="0" zoomScale="70" zoomScaleNormal="70" workbookViewId="0">
      <pane xSplit="2" ySplit="10" topLeftCell="C29" activePane="bottomRight" state="frozen"/>
      <selection pane="topRight" activeCell="C1" sqref="C1"/>
      <selection pane="bottomLeft" activeCell="A11" sqref="A11"/>
      <selection pane="bottomRight" activeCell="A50" sqref="A50:C50"/>
    </sheetView>
  </sheetViews>
  <sheetFormatPr defaultRowHeight="12.75"/>
  <cols>
    <col min="1" max="1" width="8.625" style="78" bestFit="1" customWidth="1"/>
    <col min="2" max="2" width="36.875" style="79" customWidth="1"/>
    <col min="3" max="3" width="22.125" style="79" customWidth="1"/>
    <col min="4" max="4" width="17.25" style="79" customWidth="1"/>
    <col min="5" max="5" width="16.375" style="79" bestFit="1" customWidth="1"/>
    <col min="6" max="6" width="16" style="79" customWidth="1"/>
    <col min="7" max="7" width="16.75" style="10" bestFit="1" customWidth="1"/>
    <col min="8" max="8" width="7.75" style="79" bestFit="1" customWidth="1"/>
    <col min="9" max="9" width="16.75" style="79" bestFit="1" customWidth="1"/>
    <col min="10" max="10" width="15.5" style="79" bestFit="1" customWidth="1"/>
    <col min="11" max="11" width="17.125" style="79" bestFit="1" customWidth="1"/>
    <col min="12" max="12" width="19.875" style="79" customWidth="1"/>
    <col min="13" max="13" width="17.625" style="79" bestFit="1" customWidth="1"/>
    <col min="14" max="16384" width="9" style="79"/>
  </cols>
  <sheetData>
    <row r="1" spans="1:13" ht="12.75" customHeight="1">
      <c r="B1" s="154" t="s">
        <v>170</v>
      </c>
      <c r="C1" s="154"/>
      <c r="D1" s="154"/>
      <c r="E1" s="154"/>
    </row>
    <row r="2" spans="1:13" s="78" customFormat="1">
      <c r="B2" s="172" t="s">
        <v>135</v>
      </c>
      <c r="C2" s="172" t="s">
        <v>135</v>
      </c>
      <c r="D2" s="172" t="s">
        <v>135</v>
      </c>
      <c r="E2" s="172" t="s">
        <v>135</v>
      </c>
      <c r="G2" s="10"/>
    </row>
    <row r="3" spans="1:13" ht="12.75" customHeight="1">
      <c r="B3" s="154" t="s">
        <v>222</v>
      </c>
      <c r="C3" s="154"/>
      <c r="D3" s="154"/>
      <c r="E3" s="154"/>
    </row>
    <row r="4" spans="1:13">
      <c r="B4" s="173"/>
      <c r="C4" s="173"/>
      <c r="D4" s="173"/>
    </row>
    <row r="5" spans="1:13" s="78" customFormat="1">
      <c r="B5" s="174" t="s">
        <v>1</v>
      </c>
      <c r="C5" s="175"/>
      <c r="D5" s="175"/>
      <c r="E5" s="175"/>
      <c r="G5" s="10"/>
    </row>
    <row r="6" spans="1:13" s="22" customFormat="1">
      <c r="A6" s="14" t="s">
        <v>149</v>
      </c>
      <c r="B6" s="149" t="s">
        <v>3</v>
      </c>
      <c r="C6" s="15" t="s">
        <v>179</v>
      </c>
      <c r="D6" s="15" t="s">
        <v>4</v>
      </c>
      <c r="E6" s="16" t="s">
        <v>150</v>
      </c>
      <c r="F6" s="163" t="s">
        <v>177</v>
      </c>
      <c r="G6" s="164"/>
      <c r="H6" s="17" t="s">
        <v>151</v>
      </c>
      <c r="I6" s="18" t="s">
        <v>152</v>
      </c>
      <c r="J6" s="19" t="s">
        <v>153</v>
      </c>
      <c r="K6" s="20" t="s">
        <v>150</v>
      </c>
      <c r="L6" s="21" t="s">
        <v>154</v>
      </c>
      <c r="M6" s="21" t="s">
        <v>154</v>
      </c>
    </row>
    <row r="7" spans="1:13" s="22" customFormat="1">
      <c r="A7" s="23" t="s">
        <v>3</v>
      </c>
      <c r="B7" s="150"/>
      <c r="C7" s="24" t="s">
        <v>5</v>
      </c>
      <c r="D7" s="24" t="s">
        <v>6</v>
      </c>
      <c r="E7" s="25" t="s">
        <v>168</v>
      </c>
      <c r="F7" s="165" t="s">
        <v>158</v>
      </c>
      <c r="G7" s="166"/>
      <c r="H7" s="26" t="s">
        <v>155</v>
      </c>
      <c r="I7" s="27" t="s">
        <v>223</v>
      </c>
      <c r="J7" s="28" t="s">
        <v>224</v>
      </c>
      <c r="K7" s="29" t="s">
        <v>153</v>
      </c>
      <c r="L7" s="30" t="s">
        <v>156</v>
      </c>
      <c r="M7" s="30" t="s">
        <v>157</v>
      </c>
    </row>
    <row r="8" spans="1:13" s="22" customFormat="1">
      <c r="A8" s="23"/>
      <c r="B8" s="150"/>
      <c r="C8" s="24"/>
      <c r="D8" s="24"/>
      <c r="E8" s="31" t="s">
        <v>169</v>
      </c>
      <c r="F8" s="104" t="s">
        <v>184</v>
      </c>
      <c r="G8" s="104" t="s">
        <v>183</v>
      </c>
      <c r="H8" s="26">
        <v>2560</v>
      </c>
      <c r="I8" s="32"/>
      <c r="J8" s="28"/>
      <c r="K8" s="29"/>
      <c r="L8" s="30" t="s">
        <v>159</v>
      </c>
      <c r="M8" s="30" t="s">
        <v>159</v>
      </c>
    </row>
    <row r="9" spans="1:13" s="22" customFormat="1">
      <c r="A9" s="33"/>
      <c r="B9" s="151"/>
      <c r="C9" s="34" t="s">
        <v>160</v>
      </c>
      <c r="D9" s="34" t="s">
        <v>161</v>
      </c>
      <c r="E9" s="36" t="s">
        <v>162</v>
      </c>
      <c r="F9" s="68" t="s">
        <v>185</v>
      </c>
      <c r="G9" s="68" t="s">
        <v>185</v>
      </c>
      <c r="H9" s="35"/>
      <c r="I9" s="36" t="s">
        <v>163</v>
      </c>
      <c r="J9" s="37" t="s">
        <v>164</v>
      </c>
      <c r="K9" s="38" t="s">
        <v>165</v>
      </c>
      <c r="L9" s="37" t="s">
        <v>166</v>
      </c>
      <c r="M9" s="37" t="s">
        <v>167</v>
      </c>
    </row>
    <row r="10" spans="1:13" s="78" customFormat="1">
      <c r="A10" s="157" t="s">
        <v>7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9"/>
    </row>
    <row r="11" spans="1:13">
      <c r="A11" s="80" t="s">
        <v>8</v>
      </c>
      <c r="B11" s="81" t="s">
        <v>9</v>
      </c>
      <c r="C11" s="4">
        <v>42947488.170000002</v>
      </c>
      <c r="D11" s="4">
        <v>38083730.049999997</v>
      </c>
      <c r="E11" s="39">
        <f>D11-C11</f>
        <v>-4863758.1200000048</v>
      </c>
      <c r="F11" s="66">
        <v>38690106.065471999</v>
      </c>
      <c r="G11" s="105">
        <v>10852280.590437001</v>
      </c>
      <c r="H11" s="69">
        <v>0</v>
      </c>
      <c r="I11" s="40">
        <f>(D11/12)*12</f>
        <v>38083730.049999997</v>
      </c>
      <c r="J11" s="41">
        <f>'ผลการดำเนินงาน Planfin 60'!D6</f>
        <v>36185367.959999993</v>
      </c>
      <c r="K11" s="42">
        <f>J11-I11</f>
        <v>-1898362.0900000036</v>
      </c>
      <c r="L11" s="42">
        <f>(J11*100)/I11-100</f>
        <v>-4.9847062971711296</v>
      </c>
      <c r="M11" s="43">
        <f>(J11*100)/D11</f>
        <v>95.01529370282887</v>
      </c>
    </row>
    <row r="12" spans="1:13">
      <c r="A12" s="80" t="s">
        <v>10</v>
      </c>
      <c r="B12" s="81" t="s">
        <v>11</v>
      </c>
      <c r="C12" s="4">
        <v>103133.33</v>
      </c>
      <c r="D12" s="4">
        <v>107650</v>
      </c>
      <c r="E12" s="39">
        <f t="shared" ref="E12:E21" si="0">D12-C12</f>
        <v>4516.6699999999983</v>
      </c>
      <c r="F12" s="66">
        <v>134019.34828482999</v>
      </c>
      <c r="G12" s="105">
        <v>122753.01909508</v>
      </c>
      <c r="H12" s="69">
        <v>0</v>
      </c>
      <c r="I12" s="40">
        <f t="shared" ref="I12:I21" si="1">(D12/12)*11</f>
        <v>98679.166666666672</v>
      </c>
      <c r="J12" s="41">
        <f>'ผลการดำเนินงาน Planfin 60'!D7</f>
        <v>124350</v>
      </c>
      <c r="K12" s="42">
        <f>J12-I12</f>
        <v>25670.833333333328</v>
      </c>
      <c r="L12" s="42">
        <f t="shared" ref="L12:L21" si="2">(J12*100)/I12-100</f>
        <v>26.014440738082158</v>
      </c>
      <c r="M12" s="43">
        <f t="shared" ref="M12:M21" si="3">(J12*100)/D12</f>
        <v>115.51323734324198</v>
      </c>
    </row>
    <row r="13" spans="1:13">
      <c r="A13" s="80" t="s">
        <v>12</v>
      </c>
      <c r="B13" s="81" t="s">
        <v>13</v>
      </c>
      <c r="C13" s="4">
        <v>44162.67</v>
      </c>
      <c r="D13" s="4">
        <v>33122</v>
      </c>
      <c r="E13" s="39">
        <f t="shared" si="0"/>
        <v>-11040.669999999998</v>
      </c>
      <c r="F13" s="66">
        <v>150577.17721408</v>
      </c>
      <c r="G13" s="105">
        <v>282498.66351459001</v>
      </c>
      <c r="H13" s="69">
        <v>0</v>
      </c>
      <c r="I13" s="40">
        <f t="shared" si="1"/>
        <v>30361.833333333332</v>
      </c>
      <c r="J13" s="41">
        <f>'ผลการดำเนินงาน Planfin 60'!D8</f>
        <v>10223</v>
      </c>
      <c r="K13" s="42">
        <f t="shared" ref="K13:K22" si="4">J13-I13</f>
        <v>-20138.833333333332</v>
      </c>
      <c r="L13" s="42">
        <f t="shared" si="2"/>
        <v>-66.329437726092522</v>
      </c>
      <c r="M13" s="43">
        <f t="shared" si="3"/>
        <v>30.864682084415193</v>
      </c>
    </row>
    <row r="14" spans="1:13">
      <c r="A14" s="80" t="s">
        <v>14</v>
      </c>
      <c r="B14" s="81" t="s">
        <v>15</v>
      </c>
      <c r="C14" s="4">
        <v>197792.73</v>
      </c>
      <c r="D14" s="4">
        <v>177695.39</v>
      </c>
      <c r="E14" s="39">
        <f t="shared" si="0"/>
        <v>-20097.339999999997</v>
      </c>
      <c r="F14" s="66">
        <v>725564.46027057001</v>
      </c>
      <c r="G14" s="105">
        <v>482832.75211119</v>
      </c>
      <c r="H14" s="69">
        <v>0</v>
      </c>
      <c r="I14" s="40">
        <f t="shared" si="1"/>
        <v>162887.44083333333</v>
      </c>
      <c r="J14" s="41">
        <f>'ผลการดำเนินงาน Planfin 60'!D9</f>
        <v>182729</v>
      </c>
      <c r="K14" s="42">
        <f t="shared" si="4"/>
        <v>19841.559166666673</v>
      </c>
      <c r="L14" s="42">
        <f t="shared" si="2"/>
        <v>12.181147340247421</v>
      </c>
      <c r="M14" s="43">
        <f t="shared" si="3"/>
        <v>102.83271839522679</v>
      </c>
    </row>
    <row r="15" spans="1:13">
      <c r="A15" s="80" t="s">
        <v>16</v>
      </c>
      <c r="B15" s="81" t="s">
        <v>17</v>
      </c>
      <c r="C15" s="4">
        <v>2787878.3</v>
      </c>
      <c r="D15" s="4">
        <v>2504066.7000000002</v>
      </c>
      <c r="E15" s="39">
        <f t="shared" si="0"/>
        <v>-283811.59999999963</v>
      </c>
      <c r="F15" s="66">
        <v>5579122.3343521003</v>
      </c>
      <c r="G15" s="105">
        <v>4605205.4917674996</v>
      </c>
      <c r="H15" s="69">
        <v>0</v>
      </c>
      <c r="I15" s="40">
        <f t="shared" si="1"/>
        <v>2295394.4750000001</v>
      </c>
      <c r="J15" s="41">
        <f>'ผลการดำเนินงาน Planfin 60'!D10</f>
        <v>2665033.98</v>
      </c>
      <c r="K15" s="42">
        <f t="shared" si="4"/>
        <v>369639.50499999989</v>
      </c>
      <c r="L15" s="42">
        <f t="shared" si="2"/>
        <v>16.103528566696582</v>
      </c>
      <c r="M15" s="43">
        <f t="shared" si="3"/>
        <v>106.42823451947186</v>
      </c>
    </row>
    <row r="16" spans="1:13">
      <c r="A16" s="80" t="s">
        <v>18</v>
      </c>
      <c r="B16" s="81" t="s">
        <v>19</v>
      </c>
      <c r="C16" s="4">
        <v>1166312.3400000001</v>
      </c>
      <c r="D16" s="4">
        <v>1154972.27</v>
      </c>
      <c r="E16" s="39">
        <f t="shared" si="0"/>
        <v>-11340.070000000065</v>
      </c>
      <c r="F16" s="66">
        <v>1436263.8281400001</v>
      </c>
      <c r="G16" s="105">
        <v>1388612.9263524001</v>
      </c>
      <c r="H16" s="69">
        <v>0</v>
      </c>
      <c r="I16" s="40">
        <f t="shared" si="1"/>
        <v>1058724.5808333333</v>
      </c>
      <c r="J16" s="41">
        <f>'ผลการดำเนินงาน Planfin 60'!D11</f>
        <v>1033213.51</v>
      </c>
      <c r="K16" s="42">
        <f t="shared" si="4"/>
        <v>-25511.070833333302</v>
      </c>
      <c r="L16" s="42">
        <f t="shared" si="2"/>
        <v>-2.4096040929977534</v>
      </c>
      <c r="M16" s="43">
        <f t="shared" si="3"/>
        <v>89.457862914752056</v>
      </c>
    </row>
    <row r="17" spans="1:13">
      <c r="A17" s="80" t="s">
        <v>20</v>
      </c>
      <c r="B17" s="81" t="s">
        <v>21</v>
      </c>
      <c r="C17" s="4">
        <v>627936</v>
      </c>
      <c r="D17" s="4">
        <v>621979.80000000005</v>
      </c>
      <c r="E17" s="39">
        <f t="shared" si="0"/>
        <v>-5956.1999999999534</v>
      </c>
      <c r="F17" s="66">
        <v>355736.33578816999</v>
      </c>
      <c r="G17" s="105">
        <v>809344.83223375003</v>
      </c>
      <c r="H17" s="69">
        <v>1</v>
      </c>
      <c r="I17" s="40">
        <f t="shared" si="1"/>
        <v>570148.15</v>
      </c>
      <c r="J17" s="41">
        <f>'ผลการดำเนินงาน Planfin 60'!D12</f>
        <v>1695392.6700000002</v>
      </c>
      <c r="K17" s="42">
        <f t="shared" si="4"/>
        <v>1125244.52</v>
      </c>
      <c r="L17" s="42">
        <f t="shared" si="2"/>
        <v>197.3600230045472</v>
      </c>
      <c r="M17" s="43">
        <f t="shared" si="3"/>
        <v>272.58002108750156</v>
      </c>
    </row>
    <row r="18" spans="1:13">
      <c r="A18" s="80" t="s">
        <v>22</v>
      </c>
      <c r="B18" s="81" t="s">
        <v>23</v>
      </c>
      <c r="C18" s="4">
        <v>6477881.1799999997</v>
      </c>
      <c r="D18" s="4">
        <v>4901642.88</v>
      </c>
      <c r="E18" s="39">
        <f t="shared" si="0"/>
        <v>-1576238.2999999998</v>
      </c>
      <c r="F18" s="66">
        <v>4169177.7880867999</v>
      </c>
      <c r="G18" s="105">
        <v>3947646.8414806002</v>
      </c>
      <c r="H18" s="69">
        <v>1</v>
      </c>
      <c r="I18" s="40">
        <f t="shared" si="1"/>
        <v>4493172.6399999997</v>
      </c>
      <c r="J18" s="41">
        <f>'ผลการดำเนินงาน Planfin 60'!D13</f>
        <v>7442899.1600000001</v>
      </c>
      <c r="K18" s="42">
        <f t="shared" si="4"/>
        <v>2949726.5200000005</v>
      </c>
      <c r="L18" s="42">
        <f t="shared" si="2"/>
        <v>65.649080423493388</v>
      </c>
      <c r="M18" s="43">
        <f t="shared" si="3"/>
        <v>151.84499038820226</v>
      </c>
    </row>
    <row r="19" spans="1:13">
      <c r="A19" s="80" t="s">
        <v>24</v>
      </c>
      <c r="B19" s="81" t="s">
        <v>25</v>
      </c>
      <c r="C19" s="4">
        <v>25218941.030000001</v>
      </c>
      <c r="D19" s="4">
        <v>25474016.48</v>
      </c>
      <c r="E19" s="39">
        <f t="shared" si="0"/>
        <v>255075.44999999925</v>
      </c>
      <c r="F19" s="66">
        <v>30845434.222011</v>
      </c>
      <c r="G19" s="105">
        <v>9365736.9799575005</v>
      </c>
      <c r="H19" s="69">
        <v>0</v>
      </c>
      <c r="I19" s="40">
        <f t="shared" si="1"/>
        <v>23351181.773333333</v>
      </c>
      <c r="J19" s="41">
        <f>'ผลการดำเนินงาน Planfin 60'!D14</f>
        <v>25649945.16</v>
      </c>
      <c r="K19" s="42">
        <f t="shared" si="4"/>
        <v>2298763.3866666667</v>
      </c>
      <c r="L19" s="42">
        <f t="shared" si="2"/>
        <v>9.8443128445508279</v>
      </c>
      <c r="M19" s="43">
        <f t="shared" si="3"/>
        <v>100.69062010750493</v>
      </c>
    </row>
    <row r="20" spans="1:13">
      <c r="A20" s="80" t="s">
        <v>26</v>
      </c>
      <c r="B20" s="81" t="s">
        <v>27</v>
      </c>
      <c r="C20" s="4">
        <v>3071931.25</v>
      </c>
      <c r="D20" s="4">
        <v>4636461.28</v>
      </c>
      <c r="E20" s="39">
        <f t="shared" si="0"/>
        <v>1564530.0300000003</v>
      </c>
      <c r="F20" s="66">
        <v>6680681.9795385003</v>
      </c>
      <c r="G20" s="105">
        <v>5415854.9903397001</v>
      </c>
      <c r="H20" s="69">
        <v>0</v>
      </c>
      <c r="I20" s="40">
        <f t="shared" si="1"/>
        <v>4250089.5066666668</v>
      </c>
      <c r="J20" s="41">
        <f>'ผลการดำเนินงาน Planfin 60'!D15</f>
        <v>5518310.2400000002</v>
      </c>
      <c r="K20" s="42">
        <f t="shared" si="4"/>
        <v>1268220.7333333334</v>
      </c>
      <c r="L20" s="42">
        <f t="shared" si="2"/>
        <v>29.839859403996286</v>
      </c>
      <c r="M20" s="43">
        <f t="shared" si="3"/>
        <v>119.01987112032994</v>
      </c>
    </row>
    <row r="21" spans="1:13">
      <c r="A21" s="80" t="s">
        <v>28</v>
      </c>
      <c r="B21" s="81" t="s">
        <v>29</v>
      </c>
      <c r="C21" s="4">
        <v>8512545.6699999999</v>
      </c>
      <c r="D21" s="4">
        <v>3063959</v>
      </c>
      <c r="E21" s="39">
        <f t="shared" si="0"/>
        <v>-5448586.6699999999</v>
      </c>
      <c r="F21" s="66">
        <v>3945685.4679055</v>
      </c>
      <c r="G21" s="105">
        <v>2526927.0169615</v>
      </c>
      <c r="H21" s="69">
        <v>0</v>
      </c>
      <c r="I21" s="40">
        <f t="shared" si="1"/>
        <v>2808629.083333333</v>
      </c>
      <c r="J21" s="41">
        <f>'ผลการดำเนินงาน Planfin 60'!D16</f>
        <v>1674625.98</v>
      </c>
      <c r="K21" s="42">
        <f>J21-I21</f>
        <v>-1134003.103333333</v>
      </c>
      <c r="L21" s="42">
        <f t="shared" si="2"/>
        <v>-40.375680436502392</v>
      </c>
      <c r="M21" s="43">
        <f t="shared" si="3"/>
        <v>54.655626266539464</v>
      </c>
    </row>
    <row r="22" spans="1:13">
      <c r="A22" s="80" t="s">
        <v>30</v>
      </c>
      <c r="B22" s="82" t="s">
        <v>31</v>
      </c>
      <c r="C22" s="6">
        <f>SUM(C11:C21)</f>
        <v>91156002.670000002</v>
      </c>
      <c r="D22" s="6">
        <f>SUM(D11:D21)</f>
        <v>80759295.850000009</v>
      </c>
      <c r="E22" s="44">
        <f>D22-C22</f>
        <v>-10396706.819999993</v>
      </c>
      <c r="F22" s="67">
        <v>92559016.580604002</v>
      </c>
      <c r="G22" s="106">
        <v>21511704.072760999</v>
      </c>
      <c r="H22" s="70">
        <v>0</v>
      </c>
      <c r="I22" s="45">
        <f>(D22/12)*12</f>
        <v>80759295.850000009</v>
      </c>
      <c r="J22" s="51">
        <f>'ผลการดำเนินงาน Planfin 60'!D17</f>
        <v>82182090.659999982</v>
      </c>
      <c r="K22" s="47">
        <f t="shared" si="4"/>
        <v>1422794.8099999726</v>
      </c>
      <c r="L22" s="47">
        <f>(J22*100)/I22-100</f>
        <v>1.7617721836537896</v>
      </c>
      <c r="M22" s="48">
        <f>(J22*100)/D22</f>
        <v>101.76177218365379</v>
      </c>
    </row>
    <row r="23" spans="1:13" s="78" customFormat="1">
      <c r="A23" s="157" t="s">
        <v>32</v>
      </c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9"/>
    </row>
    <row r="24" spans="1:13">
      <c r="A24" s="80" t="s">
        <v>33</v>
      </c>
      <c r="B24" s="81" t="s">
        <v>34</v>
      </c>
      <c r="C24" s="4">
        <v>4891234.53</v>
      </c>
      <c r="D24" s="4">
        <v>5118068.5999999996</v>
      </c>
      <c r="E24" s="39">
        <f t="shared" ref="E24:E38" si="5">D24-C24</f>
        <v>226834.06999999937</v>
      </c>
      <c r="F24" s="66">
        <v>7747056.7312754998</v>
      </c>
      <c r="G24" s="105">
        <v>2969017.5879287999</v>
      </c>
      <c r="H24" s="69">
        <v>0</v>
      </c>
      <c r="I24" s="40">
        <f>(D24/12)*12</f>
        <v>5118068.5999999996</v>
      </c>
      <c r="J24" s="41">
        <f>'ผลการดำเนินงาน Planfin 60'!D19</f>
        <v>6926358.4299999997</v>
      </c>
      <c r="K24" s="42">
        <f t="shared" ref="K24:K37" si="6">J24-I24</f>
        <v>1808289.83</v>
      </c>
      <c r="L24" s="42">
        <f t="shared" ref="L24:L37" si="7">(J24*100)/I24-100</f>
        <v>35.331488718224705</v>
      </c>
      <c r="M24" s="43">
        <f t="shared" ref="M24:M38" si="8">(J24*100)/D24</f>
        <v>135.3314887182247</v>
      </c>
    </row>
    <row r="25" spans="1:13">
      <c r="A25" s="80" t="s">
        <v>35</v>
      </c>
      <c r="B25" s="81" t="s">
        <v>36</v>
      </c>
      <c r="C25" s="4">
        <v>2274069.2599999998</v>
      </c>
      <c r="D25" s="4">
        <v>2134507.9700000002</v>
      </c>
      <c r="E25" s="39">
        <f t="shared" si="5"/>
        <v>-139561.28999999957</v>
      </c>
      <c r="F25" s="66">
        <v>2457763.7125849002</v>
      </c>
      <c r="G25" s="105">
        <v>1182759.6490235999</v>
      </c>
      <c r="H25" s="69">
        <v>0</v>
      </c>
      <c r="I25" s="40">
        <f t="shared" ref="I25:I37" si="9">(D25/12)*12</f>
        <v>2134507.9700000002</v>
      </c>
      <c r="J25" s="41">
        <f>'ผลการดำเนินงาน Planfin 60'!D20</f>
        <v>2060109.16</v>
      </c>
      <c r="K25" s="42">
        <f t="shared" si="6"/>
        <v>-74398.810000000289</v>
      </c>
      <c r="L25" s="42">
        <f t="shared" si="7"/>
        <v>-3.4855250505342497</v>
      </c>
      <c r="M25" s="43">
        <f t="shared" si="8"/>
        <v>96.51447494946575</v>
      </c>
    </row>
    <row r="26" spans="1:13">
      <c r="A26" s="80" t="s">
        <v>37</v>
      </c>
      <c r="B26" s="81" t="s">
        <v>38</v>
      </c>
      <c r="C26" s="4">
        <v>234714.33</v>
      </c>
      <c r="D26" s="4">
        <v>237357.33</v>
      </c>
      <c r="E26" s="39">
        <f t="shared" si="5"/>
        <v>2643</v>
      </c>
      <c r="F26" s="66">
        <v>456115.91916106001</v>
      </c>
      <c r="G26" s="105">
        <v>294632.03258851002</v>
      </c>
      <c r="H26" s="69">
        <v>0</v>
      </c>
      <c r="I26" s="40">
        <f t="shared" si="9"/>
        <v>237357.33000000002</v>
      </c>
      <c r="J26" s="41">
        <f>'ผลการดำเนินงาน Planfin 60'!D21</f>
        <v>176919.6</v>
      </c>
      <c r="K26" s="42">
        <f t="shared" si="6"/>
        <v>-60437.73000000001</v>
      </c>
      <c r="L26" s="42">
        <f t="shared" si="7"/>
        <v>-25.462761145821787</v>
      </c>
      <c r="M26" s="43">
        <f t="shared" si="8"/>
        <v>74.537238854178213</v>
      </c>
    </row>
    <row r="27" spans="1:13">
      <c r="A27" s="80" t="s">
        <v>39</v>
      </c>
      <c r="B27" s="81" t="s">
        <v>40</v>
      </c>
      <c r="C27" s="4">
        <v>3311464</v>
      </c>
      <c r="D27" s="4">
        <v>2780085</v>
      </c>
      <c r="E27" s="39">
        <f t="shared" si="5"/>
        <v>-531379</v>
      </c>
      <c r="F27" s="66">
        <v>3106387.8075019</v>
      </c>
      <c r="G27" s="105">
        <v>1398482.1823853001</v>
      </c>
      <c r="H27" s="69">
        <v>0</v>
      </c>
      <c r="I27" s="40">
        <f t="shared" si="9"/>
        <v>2780085</v>
      </c>
      <c r="J27" s="41">
        <f>'ผลการดำเนินงาน Planfin 60'!D22</f>
        <v>2869721.96</v>
      </c>
      <c r="K27" s="42">
        <f t="shared" si="6"/>
        <v>89636.959999999963</v>
      </c>
      <c r="L27" s="42">
        <f t="shared" si="7"/>
        <v>3.2242524958769252</v>
      </c>
      <c r="M27" s="43">
        <f t="shared" si="8"/>
        <v>103.22425249587693</v>
      </c>
    </row>
    <row r="28" spans="1:13">
      <c r="A28" s="80" t="s">
        <v>41</v>
      </c>
      <c r="B28" s="81" t="s">
        <v>42</v>
      </c>
      <c r="C28" s="4">
        <v>25235167.629999999</v>
      </c>
      <c r="D28" s="4">
        <v>25474016.48</v>
      </c>
      <c r="E28" s="39">
        <f t="shared" si="5"/>
        <v>238848.85000000149</v>
      </c>
      <c r="F28" s="66">
        <v>30941519.898791999</v>
      </c>
      <c r="G28" s="105">
        <v>9597685.4579512998</v>
      </c>
      <c r="H28" s="69">
        <v>0</v>
      </c>
      <c r="I28" s="40">
        <f t="shared" si="9"/>
        <v>25474016.479999997</v>
      </c>
      <c r="J28" s="41">
        <f>'ผลการดำเนินงาน Planfin 60'!D23</f>
        <v>25658527.559999999</v>
      </c>
      <c r="K28" s="42">
        <f t="shared" si="6"/>
        <v>184511.08000000194</v>
      </c>
      <c r="L28" s="42">
        <f t="shared" si="7"/>
        <v>0.72431090772381879</v>
      </c>
      <c r="M28" s="43">
        <f t="shared" si="8"/>
        <v>100.7243109077238</v>
      </c>
    </row>
    <row r="29" spans="1:13">
      <c r="A29" s="80" t="s">
        <v>43</v>
      </c>
      <c r="B29" s="81" t="s">
        <v>44</v>
      </c>
      <c r="C29" s="4">
        <v>5997796.6299999999</v>
      </c>
      <c r="D29" s="4">
        <v>5513140.8300000001</v>
      </c>
      <c r="E29" s="39">
        <f t="shared" si="5"/>
        <v>-484655.79999999981</v>
      </c>
      <c r="F29" s="66">
        <v>8262340.1097774003</v>
      </c>
      <c r="G29" s="105">
        <v>2537086.4828602001</v>
      </c>
      <c r="H29" s="69">
        <v>0</v>
      </c>
      <c r="I29" s="40">
        <f t="shared" si="9"/>
        <v>5513140.8300000001</v>
      </c>
      <c r="J29" s="41">
        <f>'ผลการดำเนินงาน Planfin 60'!D24</f>
        <v>6711205.4100000001</v>
      </c>
      <c r="K29" s="42">
        <f t="shared" si="6"/>
        <v>1198064.58</v>
      </c>
      <c r="L29" s="42">
        <f t="shared" si="7"/>
        <v>21.731071578666715</v>
      </c>
      <c r="M29" s="43">
        <f t="shared" si="8"/>
        <v>121.73107157866671</v>
      </c>
    </row>
    <row r="30" spans="1:13">
      <c r="A30" s="80" t="s">
        <v>45</v>
      </c>
      <c r="B30" s="81" t="s">
        <v>46</v>
      </c>
      <c r="C30" s="4">
        <v>14160226.68</v>
      </c>
      <c r="D30" s="4">
        <v>13880850</v>
      </c>
      <c r="E30" s="39">
        <f t="shared" si="5"/>
        <v>-279376.6799999997</v>
      </c>
      <c r="F30" s="66">
        <v>13680877.279370001</v>
      </c>
      <c r="G30" s="105">
        <v>3794105.3958689002</v>
      </c>
      <c r="H30" s="69">
        <v>1</v>
      </c>
      <c r="I30" s="40">
        <f t="shared" si="9"/>
        <v>13880850</v>
      </c>
      <c r="J30" s="41">
        <f>'ผลการดำเนินงาน Planfin 60'!D25</f>
        <v>13177845</v>
      </c>
      <c r="K30" s="42">
        <f t="shared" si="6"/>
        <v>-703005</v>
      </c>
      <c r="L30" s="42">
        <f t="shared" si="7"/>
        <v>-5.0645673715946771</v>
      </c>
      <c r="M30" s="43">
        <f t="shared" si="8"/>
        <v>94.935432628405323</v>
      </c>
    </row>
    <row r="31" spans="1:13">
      <c r="A31" s="80" t="s">
        <v>47</v>
      </c>
      <c r="B31" s="81" t="s">
        <v>48</v>
      </c>
      <c r="C31" s="4">
        <v>1320995.52</v>
      </c>
      <c r="D31" s="4">
        <v>1143974.99</v>
      </c>
      <c r="E31" s="39">
        <f t="shared" si="5"/>
        <v>-177020.53000000003</v>
      </c>
      <c r="F31" s="66">
        <v>1908050.7097626</v>
      </c>
      <c r="G31" s="105">
        <v>787289.45897649997</v>
      </c>
      <c r="H31" s="69">
        <v>0</v>
      </c>
      <c r="I31" s="40">
        <f t="shared" si="9"/>
        <v>1143974.99</v>
      </c>
      <c r="J31" s="41">
        <f>'ผลการดำเนินงาน Planfin 60'!D26</f>
        <v>1581943.56</v>
      </c>
      <c r="K31" s="42">
        <f t="shared" si="6"/>
        <v>437968.57000000007</v>
      </c>
      <c r="L31" s="42">
        <f t="shared" si="7"/>
        <v>38.284802887168013</v>
      </c>
      <c r="M31" s="43">
        <f t="shared" si="8"/>
        <v>138.28480288716801</v>
      </c>
    </row>
    <row r="32" spans="1:13">
      <c r="A32" s="80" t="s">
        <v>49</v>
      </c>
      <c r="B32" s="81" t="s">
        <v>50</v>
      </c>
      <c r="C32" s="4">
        <v>6364151.7599999998</v>
      </c>
      <c r="D32" s="4">
        <v>3550429.34</v>
      </c>
      <c r="E32" s="39">
        <f t="shared" si="5"/>
        <v>-2813722.42</v>
      </c>
      <c r="F32" s="66">
        <v>4040828.5823887</v>
      </c>
      <c r="G32" s="105">
        <v>2468544.3044020999</v>
      </c>
      <c r="H32" s="69">
        <v>0</v>
      </c>
      <c r="I32" s="40">
        <f t="shared" si="9"/>
        <v>3550429.34</v>
      </c>
      <c r="J32" s="41">
        <f>'ผลการดำเนินงาน Planfin 60'!D27</f>
        <v>3119225.5799999996</v>
      </c>
      <c r="K32" s="42">
        <f t="shared" si="6"/>
        <v>-431203.76000000024</v>
      </c>
      <c r="L32" s="42">
        <f t="shared" si="7"/>
        <v>-12.145115948146156</v>
      </c>
      <c r="M32" s="43">
        <f t="shared" si="8"/>
        <v>87.854884051853844</v>
      </c>
    </row>
    <row r="33" spans="1:13">
      <c r="A33" s="80" t="s">
        <v>51</v>
      </c>
      <c r="B33" s="81" t="s">
        <v>52</v>
      </c>
      <c r="C33" s="4">
        <v>2343827.5</v>
      </c>
      <c r="D33" s="4">
        <v>2125792.98</v>
      </c>
      <c r="E33" s="39">
        <f t="shared" si="5"/>
        <v>-218034.52000000002</v>
      </c>
      <c r="F33" s="66">
        <v>2294277.2271849001</v>
      </c>
      <c r="G33" s="105">
        <v>643390.12100351998</v>
      </c>
      <c r="H33" s="69">
        <v>0</v>
      </c>
      <c r="I33" s="40">
        <f t="shared" si="9"/>
        <v>2125792.98</v>
      </c>
      <c r="J33" s="41">
        <f>'ผลการดำเนินงาน Planfin 60'!D28</f>
        <v>2046005.8099999998</v>
      </c>
      <c r="K33" s="42">
        <f t="shared" si="6"/>
        <v>-79787.170000000158</v>
      </c>
      <c r="L33" s="42">
        <f t="shared" si="7"/>
        <v>-3.7532897488447077</v>
      </c>
      <c r="M33" s="43">
        <f t="shared" si="8"/>
        <v>96.246710251155292</v>
      </c>
    </row>
    <row r="34" spans="1:13">
      <c r="A34" s="80" t="s">
        <v>53</v>
      </c>
      <c r="B34" s="81" t="s">
        <v>54</v>
      </c>
      <c r="C34" s="4">
        <v>2703748.71</v>
      </c>
      <c r="D34" s="4">
        <v>2624963.36</v>
      </c>
      <c r="E34" s="39">
        <f t="shared" si="5"/>
        <v>-78785.350000000093</v>
      </c>
      <c r="F34" s="66">
        <v>3194504.1781784999</v>
      </c>
      <c r="G34" s="105">
        <v>1366734.4537241999</v>
      </c>
      <c r="H34" s="69">
        <v>0</v>
      </c>
      <c r="I34" s="40">
        <f t="shared" si="9"/>
        <v>2624963.36</v>
      </c>
      <c r="J34" s="41">
        <f>'ผลการดำเนินงาน Planfin 60'!D29</f>
        <v>2889109.7800000003</v>
      </c>
      <c r="K34" s="42">
        <f t="shared" si="6"/>
        <v>264146.42000000039</v>
      </c>
      <c r="L34" s="42">
        <f t="shared" si="7"/>
        <v>10.062861220280041</v>
      </c>
      <c r="M34" s="43">
        <f t="shared" si="8"/>
        <v>110.06286122028004</v>
      </c>
    </row>
    <row r="35" spans="1:13">
      <c r="A35" s="80" t="s">
        <v>55</v>
      </c>
      <c r="B35" s="81" t="s">
        <v>56</v>
      </c>
      <c r="C35" s="4">
        <v>5811707.3099999996</v>
      </c>
      <c r="D35" s="4">
        <v>5599802.71</v>
      </c>
      <c r="E35" s="39">
        <f t="shared" si="5"/>
        <v>-211904.59999999963</v>
      </c>
      <c r="F35" s="66">
        <v>5277303.2906301999</v>
      </c>
      <c r="G35" s="105">
        <v>2024961.5368460999</v>
      </c>
      <c r="H35" s="69">
        <v>1</v>
      </c>
      <c r="I35" s="40">
        <f t="shared" si="9"/>
        <v>5599802.71</v>
      </c>
      <c r="J35" s="41">
        <f>'ผลการดำเนินงาน Planfin 60'!D30</f>
        <v>6252745.709999999</v>
      </c>
      <c r="K35" s="42">
        <f t="shared" si="6"/>
        <v>652942.99999999907</v>
      </c>
      <c r="L35" s="42">
        <f t="shared" si="7"/>
        <v>11.66010721831303</v>
      </c>
      <c r="M35" s="43">
        <f t="shared" si="8"/>
        <v>111.66010721831303</v>
      </c>
    </row>
    <row r="36" spans="1:13">
      <c r="A36" s="80" t="s">
        <v>57</v>
      </c>
      <c r="B36" s="81" t="s">
        <v>58</v>
      </c>
      <c r="C36" s="4">
        <v>992494.82</v>
      </c>
      <c r="D36" s="4">
        <v>1079991.48</v>
      </c>
      <c r="E36" s="39">
        <f t="shared" si="5"/>
        <v>87496.660000000033</v>
      </c>
      <c r="F36" s="66">
        <v>417619.20875500003</v>
      </c>
      <c r="G36" s="105">
        <v>683310.73897744005</v>
      </c>
      <c r="H36" s="69">
        <v>1</v>
      </c>
      <c r="I36" s="40">
        <f t="shared" si="9"/>
        <v>1079991.48</v>
      </c>
      <c r="J36" s="41">
        <f>'ผลการดำเนินงาน Planfin 60'!D31</f>
        <v>1023918.28</v>
      </c>
      <c r="K36" s="42">
        <f t="shared" si="6"/>
        <v>-56073.199999999953</v>
      </c>
      <c r="L36" s="42">
        <f t="shared" si="7"/>
        <v>-5.192003922105016</v>
      </c>
      <c r="M36" s="43">
        <f t="shared" si="8"/>
        <v>94.807996077894984</v>
      </c>
    </row>
    <row r="37" spans="1:13">
      <c r="A37" s="80" t="s">
        <v>59</v>
      </c>
      <c r="B37" s="81" t="s">
        <v>60</v>
      </c>
      <c r="C37" s="4">
        <v>10717138.83</v>
      </c>
      <c r="D37" s="4">
        <v>6649509.7999999998</v>
      </c>
      <c r="E37" s="39">
        <f t="shared" si="5"/>
        <v>-4067629.0300000003</v>
      </c>
      <c r="F37" s="66">
        <v>7491895.3095185002</v>
      </c>
      <c r="G37" s="105">
        <v>5209339.2727284003</v>
      </c>
      <c r="H37" s="69">
        <v>0</v>
      </c>
      <c r="I37" s="40">
        <f t="shared" si="9"/>
        <v>6649509.7999999998</v>
      </c>
      <c r="J37" s="41">
        <f>'ผลการดำเนินงาน Planfin 60'!D32</f>
        <v>7924009.5599999996</v>
      </c>
      <c r="K37" s="42">
        <f t="shared" si="6"/>
        <v>1274499.7599999998</v>
      </c>
      <c r="L37" s="42">
        <f t="shared" si="7"/>
        <v>19.166822793463666</v>
      </c>
      <c r="M37" s="43">
        <f t="shared" si="8"/>
        <v>119.16682279346367</v>
      </c>
    </row>
    <row r="38" spans="1:13">
      <c r="A38" s="80" t="s">
        <v>61</v>
      </c>
      <c r="B38" s="82" t="s">
        <v>62</v>
      </c>
      <c r="C38" s="6">
        <f>SUM(C24:C37)</f>
        <v>86358737.50999999</v>
      </c>
      <c r="D38" s="6">
        <f>SUM(D24:D37)</f>
        <v>77912490.870000005</v>
      </c>
      <c r="E38" s="44">
        <f t="shared" si="5"/>
        <v>-8446246.6399999857</v>
      </c>
      <c r="F38" s="67">
        <v>91216632.892038003</v>
      </c>
      <c r="G38" s="106">
        <v>21025226.492231999</v>
      </c>
      <c r="H38" s="70">
        <v>0</v>
      </c>
      <c r="I38" s="45">
        <f>(D38/12)*12</f>
        <v>77912490.870000005</v>
      </c>
      <c r="J38" s="51">
        <f>'ผลการดำเนินงาน Planfin 60'!D33</f>
        <v>82417645.399999991</v>
      </c>
      <c r="K38" s="47">
        <f>J38-I38</f>
        <v>4505154.5299999863</v>
      </c>
      <c r="L38" s="47">
        <f>(J38*100)/I38-100</f>
        <v>5.7823264019590965</v>
      </c>
      <c r="M38" s="48">
        <f t="shared" si="8"/>
        <v>105.7823264019591</v>
      </c>
    </row>
    <row r="39" spans="1:13">
      <c r="A39" s="160"/>
      <c r="B39" s="161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2"/>
    </row>
    <row r="40" spans="1:13" ht="14.25">
      <c r="A40" s="80" t="s">
        <v>63</v>
      </c>
      <c r="B40" s="82" t="s">
        <v>64</v>
      </c>
      <c r="C40" s="6">
        <f>C22-C38</f>
        <v>4797265.1600000113</v>
      </c>
      <c r="D40" s="6">
        <f>D22-D38</f>
        <v>2846804.9800000042</v>
      </c>
      <c r="E40" s="44">
        <f>E25-E39</f>
        <v>-139561.28999999957</v>
      </c>
      <c r="F40" s="67">
        <v>1342383.6901295001</v>
      </c>
      <c r="G40" s="108">
        <v>7526548.4090422997</v>
      </c>
      <c r="H40" s="70">
        <v>1</v>
      </c>
      <c r="I40" s="45">
        <f>(D40/12)*12</f>
        <v>2846804.9800000042</v>
      </c>
      <c r="J40" s="46">
        <f>J22-J38</f>
        <v>-235554.74000000954</v>
      </c>
      <c r="K40" s="44">
        <f>J40-I40</f>
        <v>-3082359.7200000137</v>
      </c>
      <c r="L40" s="47">
        <f>(J40*100)/I40-100</f>
        <v>-108.27435464160278</v>
      </c>
      <c r="M40" s="48">
        <f t="shared" ref="M40:M41" si="10">(J40*100)/D40</f>
        <v>-8.274354641602784</v>
      </c>
    </row>
    <row r="41" spans="1:13">
      <c r="A41" s="80" t="s">
        <v>65</v>
      </c>
      <c r="B41" s="81" t="s">
        <v>66</v>
      </c>
      <c r="C41" s="4">
        <f>C40-C21+C35</f>
        <v>2096426.800000011</v>
      </c>
      <c r="D41" s="4">
        <f>D40-D21+D35</f>
        <v>5382648.6900000041</v>
      </c>
      <c r="E41" s="49">
        <f>E40-E24+E37</f>
        <v>-4434024.3899999987</v>
      </c>
      <c r="F41" s="99">
        <v>2769279.1109753</v>
      </c>
      <c r="G41" s="109">
        <v>7144650.3720482998</v>
      </c>
      <c r="H41" s="101">
        <v>1</v>
      </c>
      <c r="I41" s="40">
        <f>(D41/12)*12</f>
        <v>5382648.6900000041</v>
      </c>
      <c r="J41" s="49">
        <f>J40-J21+J35</f>
        <v>4342564.989999989</v>
      </c>
      <c r="K41" s="49">
        <f>J41-I41</f>
        <v>-1040083.7000000151</v>
      </c>
      <c r="L41" s="42">
        <f>(J41*100)/I41-100</f>
        <v>-19.322897701503422</v>
      </c>
      <c r="M41" s="43">
        <f t="shared" si="10"/>
        <v>80.677102298496578</v>
      </c>
    </row>
    <row r="42" spans="1:13">
      <c r="A42" s="80" t="s">
        <v>67</v>
      </c>
      <c r="B42" s="81" t="s">
        <v>68</v>
      </c>
      <c r="C42" s="4">
        <f>(C22-C21)-(C38-C35)</f>
        <v>2096426.8000000119</v>
      </c>
      <c r="D42" s="4">
        <f>(D22-D21)-(D38-D35)</f>
        <v>5382648.6899999976</v>
      </c>
      <c r="E42" s="96"/>
    </row>
    <row r="43" spans="1:13">
      <c r="A43" s="80"/>
      <c r="B43" s="81" t="s">
        <v>69</v>
      </c>
      <c r="C43" s="7">
        <v>0</v>
      </c>
      <c r="D43" s="4">
        <v>1076529.74</v>
      </c>
      <c r="E43" s="75"/>
    </row>
    <row r="44" spans="1:13">
      <c r="A44" s="80"/>
      <c r="B44" s="81" t="s">
        <v>70</v>
      </c>
      <c r="C44" s="7" t="s">
        <v>71</v>
      </c>
      <c r="D44" s="4">
        <v>76529.740000000005</v>
      </c>
      <c r="E44" s="75"/>
    </row>
    <row r="45" spans="1:13">
      <c r="A45" s="80" t="s">
        <v>72</v>
      </c>
      <c r="B45" s="81" t="s">
        <v>73</v>
      </c>
      <c r="C45" s="4">
        <v>3472441.1</v>
      </c>
      <c r="D45" s="127">
        <v>9517626.0800000001</v>
      </c>
      <c r="E45" s="75"/>
    </row>
    <row r="46" spans="1:13">
      <c r="A46" s="80" t="s">
        <v>74</v>
      </c>
      <c r="B46" s="81" t="s">
        <v>75</v>
      </c>
      <c r="C46" s="4">
        <v>9416629.25</v>
      </c>
      <c r="D46" s="132">
        <v>15231318.309999999</v>
      </c>
      <c r="E46" s="75"/>
    </row>
    <row r="47" spans="1:13">
      <c r="A47" s="80" t="s">
        <v>76</v>
      </c>
      <c r="B47" s="81" t="s">
        <v>77</v>
      </c>
      <c r="C47" s="8">
        <v>16608925.539999999</v>
      </c>
      <c r="D47" s="128">
        <v>-13788982.690000005</v>
      </c>
      <c r="E47" s="75"/>
    </row>
    <row r="48" spans="1:13" s="1" customFormat="1">
      <c r="A48" s="71"/>
      <c r="B48" s="72"/>
      <c r="C48" s="73"/>
      <c r="D48" s="74"/>
      <c r="E48" s="75"/>
      <c r="H48" s="53"/>
    </row>
    <row r="49" spans="1:8" s="1" customFormat="1" ht="14.25">
      <c r="A49" t="s">
        <v>221</v>
      </c>
      <c r="B49" s="9"/>
      <c r="H49" s="53"/>
    </row>
    <row r="50" spans="1:8" s="1" customFormat="1">
      <c r="A50" s="167" t="s">
        <v>226</v>
      </c>
      <c r="B50" s="167"/>
      <c r="C50" s="167"/>
      <c r="H50" s="53"/>
    </row>
    <row r="51" spans="1:8" s="1" customFormat="1" ht="14.25">
      <c r="A51"/>
      <c r="B51" s="9"/>
      <c r="H51" s="53"/>
    </row>
    <row r="52" spans="1:8" s="1" customFormat="1" ht="14.25">
      <c r="A52"/>
      <c r="B52" s="9"/>
      <c r="H52" s="53"/>
    </row>
    <row r="53" spans="1:8" s="1" customFormat="1" ht="14.25">
      <c r="A53"/>
      <c r="B53" s="9"/>
      <c r="H53" s="53"/>
    </row>
    <row r="54" spans="1:8" s="1" customFormat="1" ht="14.25">
      <c r="A54"/>
      <c r="B54" s="9"/>
      <c r="H54" s="53"/>
    </row>
    <row r="55" spans="1:8" s="1" customFormat="1" ht="14.25">
      <c r="A55"/>
      <c r="B55" s="9"/>
      <c r="H55" s="53"/>
    </row>
    <row r="56" spans="1:8" s="1" customFormat="1" ht="14.25">
      <c r="A56"/>
      <c r="B56" s="9"/>
      <c r="H56" s="53"/>
    </row>
    <row r="57" spans="1:8" s="1" customFormat="1" ht="14.25">
      <c r="A57"/>
      <c r="B57" s="9"/>
      <c r="H57" s="53"/>
    </row>
    <row r="58" spans="1:8" s="1" customFormat="1" ht="14.25">
      <c r="A58"/>
      <c r="B58" s="9"/>
      <c r="H58" s="53"/>
    </row>
    <row r="59" spans="1:8" s="1" customFormat="1" ht="14.25">
      <c r="A59"/>
      <c r="B59" s="9"/>
      <c r="H59" s="53"/>
    </row>
    <row r="60" spans="1:8">
      <c r="B60" s="83"/>
    </row>
    <row r="61" spans="1:8" s="10" customFormat="1">
      <c r="A61" s="1"/>
      <c r="B61" s="152" t="s">
        <v>78</v>
      </c>
      <c r="C61" s="153"/>
      <c r="D61" s="153"/>
      <c r="E61" s="153"/>
    </row>
    <row r="62" spans="1:8" s="10" customFormat="1">
      <c r="A62" s="1"/>
      <c r="B62" s="11" t="s">
        <v>3</v>
      </c>
      <c r="C62" s="11" t="s">
        <v>79</v>
      </c>
      <c r="D62" s="1"/>
      <c r="E62" s="1"/>
    </row>
    <row r="63" spans="1:8" s="10" customFormat="1">
      <c r="A63" s="1"/>
      <c r="B63" s="123" t="s">
        <v>80</v>
      </c>
      <c r="C63" s="4">
        <v>4562959.25</v>
      </c>
      <c r="D63" s="1"/>
      <c r="E63" s="1"/>
    </row>
    <row r="64" spans="1:8" s="10" customFormat="1" ht="25.5">
      <c r="A64" s="1"/>
      <c r="B64" s="123" t="s">
        <v>81</v>
      </c>
      <c r="C64" s="4">
        <v>2474867.29</v>
      </c>
      <c r="D64" s="1"/>
      <c r="E64" s="1"/>
    </row>
    <row r="65" spans="1:5" s="10" customFormat="1" ht="25.5">
      <c r="A65" s="1"/>
      <c r="B65" s="123" t="s">
        <v>82</v>
      </c>
      <c r="C65" s="4">
        <v>2689927</v>
      </c>
      <c r="D65" s="1"/>
      <c r="E65" s="1"/>
    </row>
    <row r="66" spans="1:5" s="10" customFormat="1">
      <c r="A66" s="1"/>
      <c r="B66" s="9"/>
      <c r="C66" s="1"/>
      <c r="D66" s="1"/>
      <c r="E66" s="1"/>
    </row>
    <row r="67" spans="1:5" s="10" customFormat="1">
      <c r="A67" s="1"/>
      <c r="B67" s="152" t="s">
        <v>83</v>
      </c>
      <c r="C67" s="153"/>
      <c r="D67" s="153"/>
      <c r="E67" s="153"/>
    </row>
    <row r="68" spans="1:5" s="10" customFormat="1">
      <c r="A68" s="1"/>
      <c r="B68" s="11" t="s">
        <v>3</v>
      </c>
      <c r="C68" s="11" t="s">
        <v>79</v>
      </c>
      <c r="D68" s="1"/>
      <c r="E68" s="1"/>
    </row>
    <row r="69" spans="1:5" s="10" customFormat="1">
      <c r="A69" s="1"/>
      <c r="B69" s="123" t="s">
        <v>84</v>
      </c>
      <c r="C69" s="4">
        <v>211347</v>
      </c>
      <c r="D69" s="1"/>
      <c r="E69" s="1"/>
    </row>
    <row r="70" spans="1:5" s="10" customFormat="1">
      <c r="A70" s="1"/>
      <c r="B70" s="123" t="s">
        <v>85</v>
      </c>
      <c r="C70" s="7">
        <v>0</v>
      </c>
      <c r="D70" s="1"/>
      <c r="E70" s="1"/>
    </row>
    <row r="71" spans="1:5" s="10" customFormat="1">
      <c r="A71" s="1"/>
      <c r="B71" s="123" t="s">
        <v>86</v>
      </c>
      <c r="C71" s="4">
        <v>420000</v>
      </c>
      <c r="D71" s="1"/>
      <c r="E71" s="1"/>
    </row>
    <row r="72" spans="1:5" s="10" customFormat="1">
      <c r="A72" s="1"/>
      <c r="B72" s="123" t="s">
        <v>87</v>
      </c>
      <c r="C72" s="4">
        <v>100000</v>
      </c>
      <c r="D72" s="1"/>
      <c r="E72" s="1"/>
    </row>
    <row r="73" spans="1:5" s="10" customFormat="1">
      <c r="A73" s="1"/>
      <c r="B73" s="123" t="s">
        <v>88</v>
      </c>
      <c r="C73" s="4">
        <v>5500</v>
      </c>
      <c r="D73" s="1"/>
      <c r="E73" s="1"/>
    </row>
    <row r="74" spans="1:5" s="10" customFormat="1">
      <c r="A74" s="1"/>
      <c r="B74" s="123" t="s">
        <v>89</v>
      </c>
      <c r="C74" s="4">
        <v>144150</v>
      </c>
      <c r="D74" s="1"/>
      <c r="E74" s="1"/>
    </row>
    <row r="75" spans="1:5" s="10" customFormat="1">
      <c r="A75" s="1"/>
      <c r="B75" s="123" t="s">
        <v>90</v>
      </c>
      <c r="C75" s="4">
        <v>671158</v>
      </c>
      <c r="D75" s="1"/>
      <c r="E75" s="1"/>
    </row>
    <row r="76" spans="1:5" s="10" customFormat="1">
      <c r="A76" s="1"/>
      <c r="B76" s="123" t="s">
        <v>91</v>
      </c>
      <c r="C76" s="4">
        <v>516720</v>
      </c>
      <c r="D76" s="1"/>
      <c r="E76" s="1"/>
    </row>
    <row r="77" spans="1:5" s="10" customFormat="1">
      <c r="A77" s="1"/>
      <c r="B77" s="123" t="s">
        <v>92</v>
      </c>
      <c r="C77" s="4">
        <v>133050</v>
      </c>
      <c r="D77" s="1"/>
      <c r="E77" s="1"/>
    </row>
    <row r="78" spans="1:5" s="10" customFormat="1">
      <c r="A78" s="1"/>
      <c r="B78" s="123" t="s">
        <v>93</v>
      </c>
      <c r="C78" s="4">
        <v>200000</v>
      </c>
      <c r="D78" s="1"/>
      <c r="E78" s="1"/>
    </row>
    <row r="79" spans="1:5" s="10" customFormat="1">
      <c r="A79" s="1"/>
      <c r="B79" s="123" t="s">
        <v>94</v>
      </c>
      <c r="C79" s="4">
        <v>25000</v>
      </c>
      <c r="D79" s="1"/>
      <c r="E79" s="1"/>
    </row>
    <row r="80" spans="1:5" s="10" customFormat="1">
      <c r="A80" s="1"/>
      <c r="B80" s="9"/>
      <c r="C80" s="1"/>
      <c r="D80" s="1"/>
      <c r="E80" s="1"/>
    </row>
    <row r="81" spans="1:5" s="10" customFormat="1">
      <c r="A81" s="1"/>
      <c r="B81" s="152" t="s">
        <v>95</v>
      </c>
      <c r="C81" s="153"/>
      <c r="D81" s="153"/>
      <c r="E81" s="153"/>
    </row>
    <row r="82" spans="1:5" s="10" customFormat="1">
      <c r="A82" s="1"/>
      <c r="B82" s="11" t="s">
        <v>3</v>
      </c>
      <c r="C82" s="11" t="s">
        <v>96</v>
      </c>
      <c r="D82" s="1"/>
      <c r="E82" s="1"/>
    </row>
    <row r="83" spans="1:5" s="10" customFormat="1">
      <c r="A83" s="1"/>
      <c r="B83" s="169" t="s">
        <v>97</v>
      </c>
      <c r="C83" s="169"/>
      <c r="D83" s="13"/>
      <c r="E83" s="1"/>
    </row>
    <row r="84" spans="1:5" s="10" customFormat="1">
      <c r="A84" s="1"/>
      <c r="B84" s="123" t="s">
        <v>98</v>
      </c>
      <c r="C84" s="6">
        <v>33935625.170000002</v>
      </c>
      <c r="D84" s="1"/>
      <c r="E84" s="1"/>
    </row>
    <row r="85" spans="1:5" s="10" customFormat="1">
      <c r="A85" s="1"/>
      <c r="B85" s="123" t="s">
        <v>99</v>
      </c>
      <c r="C85" s="4">
        <v>4562959.25</v>
      </c>
      <c r="D85" s="1"/>
      <c r="E85" s="1"/>
    </row>
    <row r="86" spans="1:5" s="10" customFormat="1">
      <c r="A86" s="1"/>
      <c r="B86" s="123" t="s">
        <v>100</v>
      </c>
      <c r="C86" s="4">
        <v>2474867.29</v>
      </c>
      <c r="D86" s="1"/>
      <c r="E86" s="1"/>
    </row>
    <row r="87" spans="1:5" s="10" customFormat="1">
      <c r="A87" s="1"/>
      <c r="B87" s="123" t="s">
        <v>101</v>
      </c>
      <c r="C87" s="4">
        <v>2689927</v>
      </c>
      <c r="D87" s="1"/>
      <c r="E87" s="1"/>
    </row>
    <row r="88" spans="1:5" s="10" customFormat="1">
      <c r="A88" s="1"/>
      <c r="B88" s="123" t="s">
        <v>102</v>
      </c>
      <c r="C88" s="4">
        <v>2910441</v>
      </c>
      <c r="D88" s="1"/>
      <c r="E88" s="1"/>
    </row>
    <row r="89" spans="1:5" s="10" customFormat="1">
      <c r="A89" s="1"/>
      <c r="B89" s="123" t="s">
        <v>103</v>
      </c>
      <c r="C89" s="4">
        <v>14739354.5</v>
      </c>
      <c r="D89" s="1"/>
      <c r="E89" s="1"/>
    </row>
    <row r="90" spans="1:5" s="10" customFormat="1">
      <c r="A90" s="1"/>
      <c r="B90" s="123" t="s">
        <v>104</v>
      </c>
      <c r="C90" s="4">
        <v>1498000</v>
      </c>
      <c r="D90" s="1"/>
      <c r="E90" s="1"/>
    </row>
    <row r="91" spans="1:5" s="10" customFormat="1">
      <c r="A91" s="1"/>
      <c r="B91" s="123" t="s">
        <v>105</v>
      </c>
      <c r="C91" s="4">
        <v>2426925</v>
      </c>
      <c r="D91" s="1"/>
      <c r="E91" s="1"/>
    </row>
    <row r="92" spans="1:5" s="10" customFormat="1">
      <c r="A92" s="1"/>
      <c r="B92" s="123" t="s">
        <v>106</v>
      </c>
      <c r="C92" s="4">
        <v>2633151.13</v>
      </c>
      <c r="D92" s="1"/>
      <c r="E92" s="1"/>
    </row>
    <row r="93" spans="1:5" s="10" customFormat="1">
      <c r="A93" s="1"/>
      <c r="B93" s="9"/>
      <c r="C93" s="1"/>
      <c r="D93" s="1"/>
      <c r="E93" s="1"/>
    </row>
    <row r="94" spans="1:5" s="10" customFormat="1">
      <c r="A94" s="1"/>
      <c r="B94" s="152" t="s">
        <v>107</v>
      </c>
      <c r="C94" s="153"/>
      <c r="D94" s="153"/>
      <c r="E94" s="153"/>
    </row>
    <row r="95" spans="1:5" s="10" customFormat="1">
      <c r="A95" s="1"/>
      <c r="B95" s="11" t="s">
        <v>3</v>
      </c>
      <c r="C95" s="11" t="s">
        <v>96</v>
      </c>
      <c r="D95" s="1"/>
      <c r="E95" s="1"/>
    </row>
    <row r="96" spans="1:5" s="10" customFormat="1">
      <c r="A96" s="1"/>
      <c r="B96" s="169" t="s">
        <v>108</v>
      </c>
      <c r="C96" s="169"/>
      <c r="D96" s="13"/>
      <c r="E96" s="1"/>
    </row>
    <row r="97" spans="1:5" s="10" customFormat="1">
      <c r="A97" s="1"/>
      <c r="B97" s="123" t="s">
        <v>109</v>
      </c>
      <c r="C97" s="6">
        <v>32786373.719999999</v>
      </c>
      <c r="D97" s="1"/>
      <c r="E97" s="1"/>
    </row>
    <row r="98" spans="1:5" s="10" customFormat="1">
      <c r="A98" s="1"/>
      <c r="B98" s="123" t="s">
        <v>110</v>
      </c>
      <c r="C98" s="4">
        <v>23738081.140000001</v>
      </c>
      <c r="D98" s="1"/>
      <c r="E98" s="1"/>
    </row>
    <row r="99" spans="1:5" s="10" customFormat="1">
      <c r="A99" s="1"/>
      <c r="B99" s="123" t="s">
        <v>111</v>
      </c>
      <c r="C99" s="4">
        <v>1100000</v>
      </c>
      <c r="D99" s="1"/>
      <c r="E99" s="1"/>
    </row>
    <row r="100" spans="1:5" s="10" customFormat="1">
      <c r="A100" s="1"/>
      <c r="B100" s="123" t="s">
        <v>112</v>
      </c>
      <c r="C100" s="4">
        <v>2600980.54</v>
      </c>
      <c r="D100" s="1"/>
      <c r="E100" s="1"/>
    </row>
    <row r="101" spans="1:5" s="10" customFormat="1">
      <c r="A101" s="1"/>
      <c r="B101" s="123" t="s">
        <v>113</v>
      </c>
      <c r="C101" s="4">
        <v>594500</v>
      </c>
      <c r="D101" s="1"/>
      <c r="E101" s="1"/>
    </row>
    <row r="102" spans="1:5" s="10" customFormat="1">
      <c r="A102" s="1"/>
      <c r="B102" s="123" t="s">
        <v>114</v>
      </c>
      <c r="C102" s="4">
        <v>55819.58</v>
      </c>
      <c r="D102" s="1"/>
      <c r="E102" s="1"/>
    </row>
    <row r="103" spans="1:5" s="10" customFormat="1">
      <c r="A103" s="1"/>
      <c r="B103" s="123" t="s">
        <v>115</v>
      </c>
      <c r="C103" s="4">
        <v>199019.46</v>
      </c>
      <c r="D103" s="1"/>
      <c r="E103" s="1"/>
    </row>
    <row r="104" spans="1:5" s="10" customFormat="1">
      <c r="A104" s="1"/>
      <c r="B104" s="123" t="s">
        <v>116</v>
      </c>
      <c r="C104" s="4">
        <v>4497973</v>
      </c>
      <c r="D104" s="1"/>
      <c r="E104" s="1"/>
    </row>
    <row r="105" spans="1:5" s="10" customFormat="1">
      <c r="A105" s="1"/>
      <c r="B105" s="9"/>
      <c r="C105" s="1"/>
      <c r="D105" s="1"/>
      <c r="E105" s="1"/>
    </row>
    <row r="106" spans="1:5" s="10" customFormat="1">
      <c r="A106" s="1"/>
      <c r="B106" s="152" t="s">
        <v>117</v>
      </c>
      <c r="C106" s="153"/>
      <c r="D106" s="153"/>
      <c r="E106" s="153"/>
    </row>
    <row r="107" spans="1:5" s="10" customFormat="1">
      <c r="A107" s="1"/>
      <c r="B107" s="11" t="s">
        <v>3</v>
      </c>
      <c r="C107" s="11" t="s">
        <v>96</v>
      </c>
      <c r="D107" s="1"/>
      <c r="E107" s="1"/>
    </row>
    <row r="108" spans="1:5" s="10" customFormat="1">
      <c r="A108" s="1"/>
      <c r="B108" s="123" t="s">
        <v>118</v>
      </c>
      <c r="C108" s="4">
        <v>1000000</v>
      </c>
      <c r="D108" s="1"/>
      <c r="E108" s="1"/>
    </row>
    <row r="109" spans="1:5" s="10" customFormat="1">
      <c r="A109" s="1"/>
      <c r="B109" s="123" t="s">
        <v>119</v>
      </c>
      <c r="C109" s="4">
        <v>1796000</v>
      </c>
      <c r="D109" s="1"/>
      <c r="E109" s="1"/>
    </row>
    <row r="110" spans="1:5" s="10" customFormat="1">
      <c r="A110" s="1"/>
      <c r="B110" s="123" t="s">
        <v>120</v>
      </c>
      <c r="C110" s="4">
        <v>560000</v>
      </c>
      <c r="D110" s="1"/>
      <c r="E110" s="1"/>
    </row>
    <row r="111" spans="1:5" s="10" customFormat="1">
      <c r="A111" s="1"/>
      <c r="B111" s="9"/>
      <c r="C111" s="1"/>
      <c r="D111" s="1"/>
      <c r="E111" s="1"/>
    </row>
    <row r="112" spans="1:5" s="10" customFormat="1">
      <c r="A112" s="1"/>
      <c r="B112" s="152" t="s">
        <v>121</v>
      </c>
      <c r="C112" s="153"/>
      <c r="D112" s="153"/>
      <c r="E112" s="153"/>
    </row>
    <row r="113" spans="1:6" s="10" customFormat="1">
      <c r="A113" s="1"/>
      <c r="B113" s="11" t="s">
        <v>3</v>
      </c>
      <c r="C113" s="11" t="s">
        <v>122</v>
      </c>
      <c r="D113" s="1"/>
      <c r="E113" s="1"/>
    </row>
    <row r="114" spans="1:6" s="10" customFormat="1" ht="25.5">
      <c r="A114" s="1"/>
      <c r="B114" s="123" t="s">
        <v>123</v>
      </c>
      <c r="C114" s="4">
        <v>2760000</v>
      </c>
      <c r="D114" s="1"/>
      <c r="E114" s="1"/>
    </row>
    <row r="115" spans="1:6" s="10" customFormat="1">
      <c r="A115" s="1"/>
      <c r="B115" s="123" t="s">
        <v>124</v>
      </c>
      <c r="C115" s="4">
        <v>3659144.88</v>
      </c>
      <c r="D115" s="1"/>
      <c r="E115" s="1"/>
    </row>
    <row r="116" spans="1:6" s="10" customFormat="1" ht="25.5">
      <c r="A116" s="1"/>
      <c r="B116" s="123" t="s">
        <v>125</v>
      </c>
      <c r="C116" s="4">
        <v>1236098.1200000001</v>
      </c>
      <c r="D116" s="1"/>
      <c r="E116" s="1"/>
    </row>
    <row r="117" spans="1:6" s="10" customFormat="1">
      <c r="A117" s="1"/>
      <c r="B117" s="123" t="s">
        <v>126</v>
      </c>
      <c r="C117" s="4">
        <v>707959</v>
      </c>
      <c r="D117" s="1"/>
      <c r="E117" s="1"/>
    </row>
    <row r="118" spans="1:6">
      <c r="B118" s="83"/>
    </row>
    <row r="119" spans="1:6">
      <c r="B119" s="83"/>
    </row>
    <row r="120" spans="1:6">
      <c r="B120" s="83"/>
    </row>
    <row r="121" spans="1:6">
      <c r="B121" s="83"/>
    </row>
    <row r="122" spans="1:6">
      <c r="B122" s="83"/>
      <c r="C122" s="78"/>
    </row>
    <row r="123" spans="1:6" s="143" customFormat="1" ht="25.5">
      <c r="A123" s="129"/>
      <c r="B123" s="141" t="s">
        <v>136</v>
      </c>
      <c r="C123" s="139" t="s">
        <v>128</v>
      </c>
      <c r="D123" s="176" t="s">
        <v>187</v>
      </c>
      <c r="E123" s="176" t="s">
        <v>187</v>
      </c>
      <c r="F123" s="142"/>
    </row>
    <row r="124" spans="1:6" s="143" customFormat="1">
      <c r="A124" s="129"/>
      <c r="B124" s="141" t="s">
        <v>194</v>
      </c>
      <c r="C124" s="131" t="s">
        <v>195</v>
      </c>
      <c r="D124" s="177" t="s">
        <v>196</v>
      </c>
      <c r="E124" s="177"/>
      <c r="F124" s="142"/>
    </row>
    <row r="125" spans="1:6" s="143" customFormat="1">
      <c r="A125" s="129"/>
      <c r="B125" s="141" t="s">
        <v>129</v>
      </c>
      <c r="C125" s="136" t="s">
        <v>130</v>
      </c>
      <c r="D125" s="168" t="s">
        <v>131</v>
      </c>
      <c r="E125" s="168"/>
      <c r="F125" s="142"/>
    </row>
    <row r="126" spans="1:6" s="143" customFormat="1">
      <c r="A126" s="129"/>
      <c r="B126" s="141" t="s">
        <v>132</v>
      </c>
      <c r="C126" s="136" t="s">
        <v>133</v>
      </c>
      <c r="D126" s="168" t="s">
        <v>134</v>
      </c>
      <c r="E126" s="168"/>
      <c r="F126" s="142"/>
    </row>
    <row r="127" spans="1:6">
      <c r="C127" s="78"/>
      <c r="D127" s="78"/>
      <c r="E127" s="78"/>
      <c r="F127" s="84"/>
    </row>
    <row r="128" spans="1:6">
      <c r="C128" s="78"/>
    </row>
  </sheetData>
  <mergeCells count="24">
    <mergeCell ref="D125:E125"/>
    <mergeCell ref="D126:E126"/>
    <mergeCell ref="B83:C83"/>
    <mergeCell ref="B94:E94"/>
    <mergeCell ref="B96:C96"/>
    <mergeCell ref="B106:E106"/>
    <mergeCell ref="B112:E112"/>
    <mergeCell ref="D123:E123"/>
    <mergeCell ref="D124:E124"/>
    <mergeCell ref="B6:B9"/>
    <mergeCell ref="B81:E81"/>
    <mergeCell ref="B1:E1"/>
    <mergeCell ref="B2:E2"/>
    <mergeCell ref="B3:E3"/>
    <mergeCell ref="B4:D4"/>
    <mergeCell ref="B5:E5"/>
    <mergeCell ref="B61:E61"/>
    <mergeCell ref="B67:E67"/>
    <mergeCell ref="A10:M10"/>
    <mergeCell ref="A23:M23"/>
    <mergeCell ref="A39:M39"/>
    <mergeCell ref="F6:G6"/>
    <mergeCell ref="F7:G7"/>
    <mergeCell ref="A50:C50"/>
  </mergeCells>
  <pageMargins left="0.15748031496062992" right="0.31" top="0.51181102362204722" bottom="0.37" header="0.51181102362204722" footer="0.19685039370078741"/>
  <pageSetup paperSize="5" scale="70" orientation="landscape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M129"/>
  <sheetViews>
    <sheetView showGridLines="0" zoomScale="70" zoomScaleNormal="70" workbookViewId="0">
      <pane xSplit="2" ySplit="10" topLeftCell="C26" activePane="bottomRight" state="frozen"/>
      <selection pane="topRight" activeCell="C1" sqref="C1"/>
      <selection pane="bottomLeft" activeCell="A11" sqref="A11"/>
      <selection pane="bottomRight" activeCell="A50" sqref="A50:C50"/>
    </sheetView>
  </sheetViews>
  <sheetFormatPr defaultRowHeight="12.75"/>
  <cols>
    <col min="1" max="1" width="8.625" style="1" bestFit="1" customWidth="1"/>
    <col min="2" max="2" width="36.375" style="79" customWidth="1"/>
    <col min="3" max="3" width="24" style="79" bestFit="1" customWidth="1"/>
    <col min="4" max="4" width="17" style="79" bestFit="1" customWidth="1"/>
    <col min="5" max="5" width="15.75" style="79" bestFit="1" customWidth="1"/>
    <col min="6" max="6" width="16.75" style="79" customWidth="1"/>
    <col min="7" max="7" width="17.375" style="10" customWidth="1"/>
    <col min="8" max="8" width="7.5" style="79" bestFit="1" customWidth="1"/>
    <col min="9" max="9" width="18.375" style="79" bestFit="1" customWidth="1"/>
    <col min="10" max="10" width="16.125" style="79" bestFit="1" customWidth="1"/>
    <col min="11" max="11" width="15.125" style="79" bestFit="1" customWidth="1"/>
    <col min="12" max="12" width="20.125" style="79" bestFit="1" customWidth="1"/>
    <col min="13" max="13" width="15.875" style="79" bestFit="1" customWidth="1"/>
    <col min="14" max="16384" width="9" style="79"/>
  </cols>
  <sheetData>
    <row r="1" spans="1:13" ht="12.75" customHeight="1">
      <c r="B1" s="154" t="s">
        <v>170</v>
      </c>
      <c r="C1" s="154"/>
      <c r="D1" s="154"/>
      <c r="E1" s="154"/>
    </row>
    <row r="2" spans="1:13">
      <c r="B2" s="173" t="s">
        <v>137</v>
      </c>
      <c r="C2" s="173"/>
      <c r="D2" s="173"/>
      <c r="E2" s="173"/>
    </row>
    <row r="3" spans="1:13" ht="12.75" customHeight="1">
      <c r="B3" s="154" t="s">
        <v>222</v>
      </c>
      <c r="C3" s="154"/>
      <c r="D3" s="154"/>
      <c r="E3" s="154"/>
    </row>
    <row r="4" spans="1:13">
      <c r="B4" s="173"/>
      <c r="C4" s="173"/>
      <c r="D4" s="173"/>
    </row>
    <row r="5" spans="1:13" s="1" customFormat="1">
      <c r="B5" s="178" t="s">
        <v>1</v>
      </c>
      <c r="C5" s="179"/>
      <c r="D5" s="179"/>
      <c r="E5" s="179"/>
      <c r="G5" s="10"/>
    </row>
    <row r="6" spans="1:13" s="22" customFormat="1">
      <c r="A6" s="14" t="s">
        <v>149</v>
      </c>
      <c r="B6" s="149" t="s">
        <v>3</v>
      </c>
      <c r="C6" s="15" t="s">
        <v>179</v>
      </c>
      <c r="D6" s="15" t="s">
        <v>4</v>
      </c>
      <c r="E6" s="16" t="s">
        <v>150</v>
      </c>
      <c r="F6" s="163" t="s">
        <v>177</v>
      </c>
      <c r="G6" s="164"/>
      <c r="H6" s="17" t="s">
        <v>151</v>
      </c>
      <c r="I6" s="18" t="s">
        <v>152</v>
      </c>
      <c r="J6" s="19" t="s">
        <v>153</v>
      </c>
      <c r="K6" s="20" t="s">
        <v>150</v>
      </c>
      <c r="L6" s="21" t="s">
        <v>154</v>
      </c>
      <c r="M6" s="21" t="s">
        <v>154</v>
      </c>
    </row>
    <row r="7" spans="1:13" s="22" customFormat="1">
      <c r="A7" s="23" t="s">
        <v>3</v>
      </c>
      <c r="B7" s="150"/>
      <c r="C7" s="24" t="s">
        <v>5</v>
      </c>
      <c r="D7" s="24" t="s">
        <v>6</v>
      </c>
      <c r="E7" s="25" t="s">
        <v>168</v>
      </c>
      <c r="F7" s="165" t="s">
        <v>158</v>
      </c>
      <c r="G7" s="166"/>
      <c r="H7" s="26" t="s">
        <v>155</v>
      </c>
      <c r="I7" s="27" t="s">
        <v>223</v>
      </c>
      <c r="J7" s="28" t="s">
        <v>224</v>
      </c>
      <c r="K7" s="29" t="s">
        <v>153</v>
      </c>
      <c r="L7" s="30" t="s">
        <v>156</v>
      </c>
      <c r="M7" s="30" t="s">
        <v>157</v>
      </c>
    </row>
    <row r="8" spans="1:13" s="22" customFormat="1">
      <c r="A8" s="23"/>
      <c r="B8" s="150"/>
      <c r="C8" s="24"/>
      <c r="D8" s="24"/>
      <c r="E8" s="31" t="s">
        <v>169</v>
      </c>
      <c r="F8" s="104" t="s">
        <v>184</v>
      </c>
      <c r="G8" s="104" t="s">
        <v>183</v>
      </c>
      <c r="H8" s="26">
        <v>2560</v>
      </c>
      <c r="I8" s="32"/>
      <c r="J8" s="28"/>
      <c r="K8" s="29"/>
      <c r="L8" s="30" t="s">
        <v>159</v>
      </c>
      <c r="M8" s="30" t="s">
        <v>159</v>
      </c>
    </row>
    <row r="9" spans="1:13" s="22" customFormat="1">
      <c r="A9" s="33"/>
      <c r="B9" s="151"/>
      <c r="C9" s="34" t="s">
        <v>160</v>
      </c>
      <c r="D9" s="34" t="s">
        <v>161</v>
      </c>
      <c r="E9" s="36" t="s">
        <v>162</v>
      </c>
      <c r="F9" s="68" t="s">
        <v>185</v>
      </c>
      <c r="G9" s="68" t="s">
        <v>185</v>
      </c>
      <c r="H9" s="35"/>
      <c r="I9" s="36" t="s">
        <v>163</v>
      </c>
      <c r="J9" s="37" t="s">
        <v>164</v>
      </c>
      <c r="K9" s="38" t="s">
        <v>165</v>
      </c>
      <c r="L9" s="37" t="s">
        <v>166</v>
      </c>
      <c r="M9" s="37" t="s">
        <v>167</v>
      </c>
    </row>
    <row r="10" spans="1:13" s="1" customFormat="1">
      <c r="A10" s="157" t="s">
        <v>7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9"/>
    </row>
    <row r="11" spans="1:13">
      <c r="A11" s="2" t="s">
        <v>8</v>
      </c>
      <c r="B11" s="81" t="s">
        <v>9</v>
      </c>
      <c r="C11" s="4">
        <v>35513717.710000001</v>
      </c>
      <c r="D11" s="4">
        <v>55047779.030000001</v>
      </c>
      <c r="E11" s="39">
        <f>D11-C11</f>
        <v>19534061.32</v>
      </c>
      <c r="F11" s="66">
        <v>38690106.065471999</v>
      </c>
      <c r="G11" s="105">
        <v>10852280.590437001</v>
      </c>
      <c r="H11" s="69">
        <v>2</v>
      </c>
      <c r="I11" s="40">
        <f>(D11/12)*12</f>
        <v>55047779.030000001</v>
      </c>
      <c r="J11" s="41">
        <f>'ผลการดำเนินงาน Planfin 60'!E6</f>
        <v>48041709.559999995</v>
      </c>
      <c r="K11" s="42">
        <f>J11-I11</f>
        <v>-7006069.4700000063</v>
      </c>
      <c r="L11" s="42">
        <f>(J11*100)/I11-100</f>
        <v>-12.727251840954082</v>
      </c>
      <c r="M11" s="43">
        <f>(J11*100)/D11</f>
        <v>87.272748159045918</v>
      </c>
    </row>
    <row r="12" spans="1:13">
      <c r="A12" s="2" t="s">
        <v>10</v>
      </c>
      <c r="B12" s="81" t="s">
        <v>11</v>
      </c>
      <c r="C12" s="4">
        <v>302533.33</v>
      </c>
      <c r="D12" s="4">
        <v>360000</v>
      </c>
      <c r="E12" s="39">
        <f t="shared" ref="E12:E21" si="0">D12-C12</f>
        <v>57466.669999999984</v>
      </c>
      <c r="F12" s="66">
        <v>134019.34828482999</v>
      </c>
      <c r="G12" s="105">
        <v>122753.01909508</v>
      </c>
      <c r="H12" s="69">
        <v>2</v>
      </c>
      <c r="I12" s="40">
        <f t="shared" ref="I12:I21" si="1">(D12/12)*11</f>
        <v>330000</v>
      </c>
      <c r="J12" s="41">
        <f>'ผลการดำเนินงาน Planfin 60'!E7</f>
        <v>289750</v>
      </c>
      <c r="K12" s="42">
        <f>J12-I12</f>
        <v>-40250</v>
      </c>
      <c r="L12" s="42">
        <f t="shared" ref="L12:L21" si="2">(J12*100)/I12-100</f>
        <v>-12.196969696969703</v>
      </c>
      <c r="M12" s="43">
        <f t="shared" ref="M12:M21" si="3">(J12*100)/D12</f>
        <v>80.486111111111114</v>
      </c>
    </row>
    <row r="13" spans="1:13">
      <c r="A13" s="2" t="s">
        <v>12</v>
      </c>
      <c r="B13" s="81" t="s">
        <v>13</v>
      </c>
      <c r="C13" s="4">
        <v>27828</v>
      </c>
      <c r="D13" s="4">
        <v>125000</v>
      </c>
      <c r="E13" s="39">
        <f t="shared" si="0"/>
        <v>97172</v>
      </c>
      <c r="F13" s="66">
        <v>150577.17721408</v>
      </c>
      <c r="G13" s="105">
        <v>282498.66351459001</v>
      </c>
      <c r="H13" s="69">
        <v>0</v>
      </c>
      <c r="I13" s="40">
        <f t="shared" si="1"/>
        <v>114583.33333333333</v>
      </c>
      <c r="J13" s="41">
        <f>'ผลการดำเนินงาน Planfin 60'!E8</f>
        <v>265018</v>
      </c>
      <c r="K13" s="42">
        <f t="shared" ref="K13:K22" si="4">J13-I13</f>
        <v>150434.66666666669</v>
      </c>
      <c r="L13" s="42">
        <f t="shared" si="2"/>
        <v>131.28843636363638</v>
      </c>
      <c r="M13" s="43">
        <f t="shared" si="3"/>
        <v>212.01439999999999</v>
      </c>
    </row>
    <row r="14" spans="1:13">
      <c r="A14" s="2" t="s">
        <v>14</v>
      </c>
      <c r="B14" s="81" t="s">
        <v>15</v>
      </c>
      <c r="C14" s="4">
        <v>336288.07</v>
      </c>
      <c r="D14" s="4">
        <v>398000</v>
      </c>
      <c r="E14" s="39">
        <f t="shared" si="0"/>
        <v>61711.929999999993</v>
      </c>
      <c r="F14" s="66">
        <v>725564.46027057001</v>
      </c>
      <c r="G14" s="105">
        <v>482832.75211119</v>
      </c>
      <c r="H14" s="69">
        <v>0</v>
      </c>
      <c r="I14" s="40">
        <f t="shared" si="1"/>
        <v>364833.33333333331</v>
      </c>
      <c r="J14" s="41">
        <f>'ผลการดำเนินงาน Planfin 60'!E9</f>
        <v>500320.60000000009</v>
      </c>
      <c r="K14" s="42">
        <f t="shared" si="4"/>
        <v>135487.26666666678</v>
      </c>
      <c r="L14" s="42">
        <f t="shared" si="2"/>
        <v>37.136756509821851</v>
      </c>
      <c r="M14" s="43">
        <f t="shared" si="3"/>
        <v>125.7086934673367</v>
      </c>
    </row>
    <row r="15" spans="1:13">
      <c r="A15" s="2" t="s">
        <v>16</v>
      </c>
      <c r="B15" s="81" t="s">
        <v>17</v>
      </c>
      <c r="C15" s="4">
        <v>3395509.9</v>
      </c>
      <c r="D15" s="4">
        <v>3616000</v>
      </c>
      <c r="E15" s="39">
        <f t="shared" si="0"/>
        <v>220490.10000000009</v>
      </c>
      <c r="F15" s="66">
        <v>5579122.3343521003</v>
      </c>
      <c r="G15" s="105">
        <v>4605205.4917674996</v>
      </c>
      <c r="H15" s="69">
        <v>0</v>
      </c>
      <c r="I15" s="40">
        <f t="shared" si="1"/>
        <v>3314666.6666666665</v>
      </c>
      <c r="J15" s="41">
        <f>'ผลการดำเนินงาน Planfin 60'!E10</f>
        <v>3967386.5799999996</v>
      </c>
      <c r="K15" s="42">
        <f t="shared" si="4"/>
        <v>652719.9133333331</v>
      </c>
      <c r="L15" s="42">
        <f t="shared" si="2"/>
        <v>19.69187188254223</v>
      </c>
      <c r="M15" s="43">
        <f t="shared" si="3"/>
        <v>109.7175492256637</v>
      </c>
    </row>
    <row r="16" spans="1:13">
      <c r="A16" s="2" t="s">
        <v>18</v>
      </c>
      <c r="B16" s="81" t="s">
        <v>19</v>
      </c>
      <c r="C16" s="4">
        <v>684373.41</v>
      </c>
      <c r="D16" s="4">
        <v>848319.14</v>
      </c>
      <c r="E16" s="39">
        <f t="shared" si="0"/>
        <v>163945.72999999998</v>
      </c>
      <c r="F16" s="66">
        <v>1436263.8281400001</v>
      </c>
      <c r="G16" s="105">
        <v>1388612.9263524001</v>
      </c>
      <c r="H16" s="69">
        <v>0</v>
      </c>
      <c r="I16" s="40">
        <f t="shared" si="1"/>
        <v>777625.87833333341</v>
      </c>
      <c r="J16" s="41">
        <f>'ผลการดำเนินงาน Planfin 60'!E11</f>
        <v>752830.06</v>
      </c>
      <c r="K16" s="42">
        <f t="shared" si="4"/>
        <v>-24795.818333333358</v>
      </c>
      <c r="L16" s="42">
        <f t="shared" si="2"/>
        <v>-3.1886565280566117</v>
      </c>
      <c r="M16" s="43">
        <f t="shared" si="3"/>
        <v>88.743731515948113</v>
      </c>
    </row>
    <row r="17" spans="1:13">
      <c r="A17" s="2" t="s">
        <v>20</v>
      </c>
      <c r="B17" s="81" t="s">
        <v>21</v>
      </c>
      <c r="C17" s="4">
        <v>58210.66</v>
      </c>
      <c r="D17" s="4">
        <v>188952.48</v>
      </c>
      <c r="E17" s="39">
        <f t="shared" si="0"/>
        <v>130741.82</v>
      </c>
      <c r="F17" s="66">
        <v>355736.33578816999</v>
      </c>
      <c r="G17" s="105">
        <v>809344.83223375003</v>
      </c>
      <c r="H17" s="69">
        <v>0</v>
      </c>
      <c r="I17" s="40">
        <f t="shared" si="1"/>
        <v>173206.44</v>
      </c>
      <c r="J17" s="41">
        <f>'ผลการดำเนินงาน Planfin 60'!E12</f>
        <v>525094.57999999996</v>
      </c>
      <c r="K17" s="42">
        <f t="shared" si="4"/>
        <v>351888.13999999996</v>
      </c>
      <c r="L17" s="42">
        <f t="shared" si="2"/>
        <v>203.16111802771303</v>
      </c>
      <c r="M17" s="43">
        <f t="shared" si="3"/>
        <v>277.89769152540356</v>
      </c>
    </row>
    <row r="18" spans="1:13">
      <c r="A18" s="2" t="s">
        <v>22</v>
      </c>
      <c r="B18" s="81" t="s">
        <v>23</v>
      </c>
      <c r="C18" s="4">
        <v>5213447.74</v>
      </c>
      <c r="D18" s="4">
        <v>7810132</v>
      </c>
      <c r="E18" s="39">
        <f t="shared" si="0"/>
        <v>2596684.2599999998</v>
      </c>
      <c r="F18" s="66">
        <v>4169177.7880867999</v>
      </c>
      <c r="G18" s="105">
        <v>3947646.8414806002</v>
      </c>
      <c r="H18" s="69">
        <v>1</v>
      </c>
      <c r="I18" s="40">
        <f t="shared" si="1"/>
        <v>7159287.666666667</v>
      </c>
      <c r="J18" s="41">
        <f>'ผลการดำเนินงาน Planfin 60'!E13</f>
        <v>8086447.6500000004</v>
      </c>
      <c r="K18" s="42">
        <f t="shared" si="4"/>
        <v>927159.9833333334</v>
      </c>
      <c r="L18" s="42">
        <f t="shared" si="2"/>
        <v>12.950450191436644</v>
      </c>
      <c r="M18" s="43">
        <f t="shared" si="3"/>
        <v>103.5379126754836</v>
      </c>
    </row>
    <row r="19" spans="1:13">
      <c r="A19" s="2" t="s">
        <v>24</v>
      </c>
      <c r="B19" s="81" t="s">
        <v>25</v>
      </c>
      <c r="C19" s="4">
        <v>28347040.289999999</v>
      </c>
      <c r="D19" s="4">
        <v>26689300.640000001</v>
      </c>
      <c r="E19" s="39">
        <f t="shared" si="0"/>
        <v>-1657739.6499999985</v>
      </c>
      <c r="F19" s="66">
        <v>30845434.222011</v>
      </c>
      <c r="G19" s="105">
        <v>9365736.9799575005</v>
      </c>
      <c r="H19" s="69">
        <v>0</v>
      </c>
      <c r="I19" s="40">
        <f t="shared" si="1"/>
        <v>24465192.253333334</v>
      </c>
      <c r="J19" s="41">
        <f>'ผลการดำเนินงาน Planfin 60'!E14</f>
        <v>26675742.030000001</v>
      </c>
      <c r="K19" s="42">
        <f t="shared" si="4"/>
        <v>2210549.7766666673</v>
      </c>
      <c r="L19" s="42">
        <f t="shared" si="2"/>
        <v>9.0354890890566537</v>
      </c>
      <c r="M19" s="43">
        <f t="shared" si="3"/>
        <v>99.949198331635259</v>
      </c>
    </row>
    <row r="20" spans="1:13">
      <c r="A20" s="2" t="s">
        <v>26</v>
      </c>
      <c r="B20" s="81" t="s">
        <v>27</v>
      </c>
      <c r="C20" s="4">
        <v>3477541.06</v>
      </c>
      <c r="D20" s="4">
        <v>6630848.7800000003</v>
      </c>
      <c r="E20" s="39">
        <f t="shared" si="0"/>
        <v>3153307.72</v>
      </c>
      <c r="F20" s="66">
        <v>6680681.9795385003</v>
      </c>
      <c r="G20" s="105">
        <v>5415854.9903397001</v>
      </c>
      <c r="H20" s="69">
        <v>0</v>
      </c>
      <c r="I20" s="40">
        <f t="shared" si="1"/>
        <v>6078278.0483333338</v>
      </c>
      <c r="J20" s="41">
        <f>'ผลการดำเนินงาน Planfin 60'!E15</f>
        <v>7273449.7700000005</v>
      </c>
      <c r="K20" s="42">
        <f t="shared" si="4"/>
        <v>1195171.7216666667</v>
      </c>
      <c r="L20" s="42">
        <f t="shared" si="2"/>
        <v>19.662998503241923</v>
      </c>
      <c r="M20" s="43">
        <f t="shared" si="3"/>
        <v>109.6910819613051</v>
      </c>
    </row>
    <row r="21" spans="1:13">
      <c r="A21" s="2" t="s">
        <v>28</v>
      </c>
      <c r="B21" s="81" t="s">
        <v>29</v>
      </c>
      <c r="C21" s="4">
        <v>7918880.4699999997</v>
      </c>
      <c r="D21" s="4">
        <v>4753874.0199999996</v>
      </c>
      <c r="E21" s="39">
        <f t="shared" si="0"/>
        <v>-3165006.45</v>
      </c>
      <c r="F21" s="66">
        <v>3945685.4679055</v>
      </c>
      <c r="G21" s="105">
        <v>2526927.0169615</v>
      </c>
      <c r="H21" s="69">
        <v>1</v>
      </c>
      <c r="I21" s="40">
        <f t="shared" si="1"/>
        <v>4357717.8516666656</v>
      </c>
      <c r="J21" s="41">
        <f>'ผลการดำเนินงาน Planfin 60'!E16</f>
        <v>2293874.02</v>
      </c>
      <c r="K21" s="42">
        <f>J21-I21</f>
        <v>-2063843.8316666656</v>
      </c>
      <c r="L21" s="42">
        <f t="shared" si="2"/>
        <v>-47.360657617549101</v>
      </c>
      <c r="M21" s="43">
        <f t="shared" si="3"/>
        <v>48.252730517246654</v>
      </c>
    </row>
    <row r="22" spans="1:13">
      <c r="A22" s="2" t="s">
        <v>30</v>
      </c>
      <c r="B22" s="82" t="s">
        <v>31</v>
      </c>
      <c r="C22" s="6">
        <f>SUM(C11:C21)</f>
        <v>85275370.639999986</v>
      </c>
      <c r="D22" s="6">
        <f>SUM(D11:D21)</f>
        <v>106468206.09</v>
      </c>
      <c r="E22" s="44">
        <f>D22-C22</f>
        <v>21192835.450000018</v>
      </c>
      <c r="F22" s="67">
        <v>92559016.580604002</v>
      </c>
      <c r="G22" s="106">
        <v>21511704.072760999</v>
      </c>
      <c r="H22" s="70">
        <v>1</v>
      </c>
      <c r="I22" s="45">
        <f>(D22/12)*12</f>
        <v>106468206.09</v>
      </c>
      <c r="J22" s="51">
        <f>'ผลการดำเนินงาน Planfin 60'!E17</f>
        <v>98671622.849999994</v>
      </c>
      <c r="K22" s="47">
        <f t="shared" si="4"/>
        <v>-7796583.2400000095</v>
      </c>
      <c r="L22" s="47">
        <f>(J22*100)/I22-100</f>
        <v>-7.322921580372423</v>
      </c>
      <c r="M22" s="48">
        <f>(J22*100)/D22</f>
        <v>92.677078419627577</v>
      </c>
    </row>
    <row r="23" spans="1:13" s="1" customFormat="1">
      <c r="A23" s="157" t="s">
        <v>32</v>
      </c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9"/>
    </row>
    <row r="24" spans="1:13">
      <c r="A24" s="2" t="s">
        <v>33</v>
      </c>
      <c r="B24" s="81" t="s">
        <v>34</v>
      </c>
      <c r="C24" s="4">
        <v>4336161.92</v>
      </c>
      <c r="D24" s="4">
        <v>7084018.0800000001</v>
      </c>
      <c r="E24" s="39">
        <f t="shared" ref="E24:E38" si="5">D24-C24</f>
        <v>2747856.16</v>
      </c>
      <c r="F24" s="66">
        <v>7747056.7312754998</v>
      </c>
      <c r="G24" s="105">
        <v>2969017.5879287999</v>
      </c>
      <c r="H24" s="69">
        <v>0</v>
      </c>
      <c r="I24" s="40">
        <f>(D24/12)*12</f>
        <v>7084018.0800000001</v>
      </c>
      <c r="J24" s="41">
        <f>'ผลการดำเนินงาน Planfin 60'!E19</f>
        <v>7462221.9400000004</v>
      </c>
      <c r="K24" s="42">
        <f t="shared" ref="K24:K37" si="6">J24-I24</f>
        <v>378203.86000000034</v>
      </c>
      <c r="L24" s="42">
        <f t="shared" ref="L24:L38" si="7">(J24*100)/I24-100</f>
        <v>5.33883250619823</v>
      </c>
      <c r="M24" s="43">
        <f t="shared" ref="M24:M38" si="8">(J24*100)/D24</f>
        <v>105.33883250619823</v>
      </c>
    </row>
    <row r="25" spans="1:13">
      <c r="A25" s="2" t="s">
        <v>35</v>
      </c>
      <c r="B25" s="81" t="s">
        <v>36</v>
      </c>
      <c r="C25" s="4">
        <v>2131590.9900000002</v>
      </c>
      <c r="D25" s="4">
        <v>2766547.6</v>
      </c>
      <c r="E25" s="39">
        <f t="shared" si="5"/>
        <v>634956.60999999987</v>
      </c>
      <c r="F25" s="66">
        <v>2457763.7125849002</v>
      </c>
      <c r="G25" s="105">
        <v>1182759.6490235999</v>
      </c>
      <c r="H25" s="69">
        <v>1</v>
      </c>
      <c r="I25" s="40">
        <f t="shared" ref="I25:I37" si="9">(D25/12)*12</f>
        <v>2766547.6</v>
      </c>
      <c r="J25" s="41">
        <f>'ผลการดำเนินงาน Planfin 60'!E20</f>
        <v>2736004.9</v>
      </c>
      <c r="K25" s="42">
        <f t="shared" si="6"/>
        <v>-30542.700000000186</v>
      </c>
      <c r="L25" s="42">
        <f t="shared" si="7"/>
        <v>-1.1040005239743635</v>
      </c>
      <c r="M25" s="43">
        <f t="shared" si="8"/>
        <v>98.895999476025636</v>
      </c>
    </row>
    <row r="26" spans="1:13">
      <c r="A26" s="2" t="s">
        <v>37</v>
      </c>
      <c r="B26" s="81" t="s">
        <v>38</v>
      </c>
      <c r="C26" s="4">
        <v>179682.27</v>
      </c>
      <c r="D26" s="4">
        <v>356066</v>
      </c>
      <c r="E26" s="39">
        <f t="shared" si="5"/>
        <v>176383.73</v>
      </c>
      <c r="F26" s="66">
        <v>456115.91916106001</v>
      </c>
      <c r="G26" s="105">
        <v>294632.03258851002</v>
      </c>
      <c r="H26" s="69">
        <v>0</v>
      </c>
      <c r="I26" s="40">
        <f t="shared" si="9"/>
        <v>356066</v>
      </c>
      <c r="J26" s="41">
        <f>'ผลการดำเนินงาน Planfin 60'!E21</f>
        <v>273300.59000000003</v>
      </c>
      <c r="K26" s="42">
        <f t="shared" si="6"/>
        <v>-82765.409999999974</v>
      </c>
      <c r="L26" s="42">
        <f t="shared" si="7"/>
        <v>-23.244401318856603</v>
      </c>
      <c r="M26" s="43">
        <f t="shared" si="8"/>
        <v>76.755598681143397</v>
      </c>
    </row>
    <row r="27" spans="1:13">
      <c r="A27" s="2" t="s">
        <v>39</v>
      </c>
      <c r="B27" s="81" t="s">
        <v>40</v>
      </c>
      <c r="C27" s="4">
        <v>2027168.93</v>
      </c>
      <c r="D27" s="4">
        <v>2200000</v>
      </c>
      <c r="E27" s="39">
        <f t="shared" si="5"/>
        <v>172831.07000000007</v>
      </c>
      <c r="F27" s="66">
        <v>3106387.8075019</v>
      </c>
      <c r="G27" s="105">
        <v>1398482.1823853001</v>
      </c>
      <c r="H27" s="69">
        <v>0</v>
      </c>
      <c r="I27" s="40">
        <f t="shared" si="9"/>
        <v>2200000</v>
      </c>
      <c r="J27" s="41">
        <f>'ผลการดำเนินงาน Planfin 60'!E22</f>
        <v>1781640.99</v>
      </c>
      <c r="K27" s="42">
        <f t="shared" si="6"/>
        <v>-418359.01</v>
      </c>
      <c r="L27" s="42">
        <f t="shared" si="7"/>
        <v>-19.016318636363636</v>
      </c>
      <c r="M27" s="43">
        <f t="shared" si="8"/>
        <v>80.983681363636364</v>
      </c>
    </row>
    <row r="28" spans="1:13">
      <c r="A28" s="2" t="s">
        <v>41</v>
      </c>
      <c r="B28" s="81" t="s">
        <v>42</v>
      </c>
      <c r="C28" s="4">
        <v>28353482.300000001</v>
      </c>
      <c r="D28" s="4">
        <v>26730369.710000001</v>
      </c>
      <c r="E28" s="39">
        <f t="shared" si="5"/>
        <v>-1623112.5899999999</v>
      </c>
      <c r="F28" s="66">
        <v>30941519.898791999</v>
      </c>
      <c r="G28" s="105">
        <v>9597685.4579512998</v>
      </c>
      <c r="H28" s="69">
        <v>0</v>
      </c>
      <c r="I28" s="40">
        <f t="shared" si="9"/>
        <v>26730369.710000001</v>
      </c>
      <c r="J28" s="41">
        <f>'ผลการดำเนินงาน Planfin 60'!E23</f>
        <v>26686470.030000001</v>
      </c>
      <c r="K28" s="42">
        <f t="shared" si="6"/>
        <v>-43899.679999999702</v>
      </c>
      <c r="L28" s="42">
        <f t="shared" si="7"/>
        <v>-0.16423147332518795</v>
      </c>
      <c r="M28" s="43">
        <f t="shared" si="8"/>
        <v>99.835768526674812</v>
      </c>
    </row>
    <row r="29" spans="1:13">
      <c r="A29" s="2" t="s">
        <v>43</v>
      </c>
      <c r="B29" s="81" t="s">
        <v>44</v>
      </c>
      <c r="C29" s="4">
        <v>6164649.3300000001</v>
      </c>
      <c r="D29" s="4">
        <v>8838076</v>
      </c>
      <c r="E29" s="39">
        <f t="shared" si="5"/>
        <v>2673426.67</v>
      </c>
      <c r="F29" s="66">
        <v>8262340.1097774003</v>
      </c>
      <c r="G29" s="105">
        <v>2537086.4828602001</v>
      </c>
      <c r="H29" s="69">
        <v>1</v>
      </c>
      <c r="I29" s="40">
        <f t="shared" si="9"/>
        <v>8838076</v>
      </c>
      <c r="J29" s="41">
        <f>'ผลการดำเนินงาน Planfin 60'!E24</f>
        <v>8133745</v>
      </c>
      <c r="K29" s="42">
        <f t="shared" si="6"/>
        <v>-704331</v>
      </c>
      <c r="L29" s="42">
        <f t="shared" si="7"/>
        <v>-7.9692797391649464</v>
      </c>
      <c r="M29" s="43">
        <f t="shared" si="8"/>
        <v>92.030720260835054</v>
      </c>
    </row>
    <row r="30" spans="1:13">
      <c r="A30" s="2" t="s">
        <v>45</v>
      </c>
      <c r="B30" s="81" t="s">
        <v>46</v>
      </c>
      <c r="C30" s="4">
        <v>14374346.66</v>
      </c>
      <c r="D30" s="4">
        <v>14734000</v>
      </c>
      <c r="E30" s="39">
        <f t="shared" si="5"/>
        <v>359653.33999999985</v>
      </c>
      <c r="F30" s="66">
        <v>13680877.279370001</v>
      </c>
      <c r="G30" s="105">
        <v>3794105.3958689002</v>
      </c>
      <c r="H30" s="69">
        <v>1</v>
      </c>
      <c r="I30" s="40">
        <f t="shared" si="9"/>
        <v>14734000</v>
      </c>
      <c r="J30" s="41">
        <f>'ผลการดำเนินงาน Planfin 60'!E25</f>
        <v>15191020</v>
      </c>
      <c r="K30" s="42">
        <f t="shared" si="6"/>
        <v>457020</v>
      </c>
      <c r="L30" s="42">
        <f t="shared" si="7"/>
        <v>3.1018053481742953</v>
      </c>
      <c r="M30" s="43">
        <f t="shared" si="8"/>
        <v>103.1018053481743</v>
      </c>
    </row>
    <row r="31" spans="1:13">
      <c r="A31" s="2" t="s">
        <v>47</v>
      </c>
      <c r="B31" s="81" t="s">
        <v>48</v>
      </c>
      <c r="C31" s="4">
        <v>2005290.85</v>
      </c>
      <c r="D31" s="4">
        <v>2077824.3</v>
      </c>
      <c r="E31" s="39">
        <f t="shared" si="5"/>
        <v>72533.449999999953</v>
      </c>
      <c r="F31" s="66">
        <v>1908050.7097626</v>
      </c>
      <c r="G31" s="105">
        <v>787289.45897649997</v>
      </c>
      <c r="H31" s="69">
        <v>1</v>
      </c>
      <c r="I31" s="40">
        <f t="shared" si="9"/>
        <v>2077824.2999999998</v>
      </c>
      <c r="J31" s="41">
        <f>'ผลการดำเนินงาน Planfin 60'!E26</f>
        <v>2059297.92</v>
      </c>
      <c r="K31" s="42">
        <f t="shared" si="6"/>
        <v>-18526.379999999888</v>
      </c>
      <c r="L31" s="42">
        <f t="shared" si="7"/>
        <v>-0.89162399342426113</v>
      </c>
      <c r="M31" s="43">
        <f t="shared" si="8"/>
        <v>99.108376006575725</v>
      </c>
    </row>
    <row r="32" spans="1:13">
      <c r="A32" s="2" t="s">
        <v>49</v>
      </c>
      <c r="B32" s="81" t="s">
        <v>50</v>
      </c>
      <c r="C32" s="4">
        <v>2854390.52</v>
      </c>
      <c r="D32" s="4">
        <v>6642008.0199999996</v>
      </c>
      <c r="E32" s="39">
        <f t="shared" si="5"/>
        <v>3787617.4999999995</v>
      </c>
      <c r="F32" s="66">
        <v>4040828.5823887</v>
      </c>
      <c r="G32" s="105">
        <v>2468544.3044020999</v>
      </c>
      <c r="H32" s="69">
        <v>2</v>
      </c>
      <c r="I32" s="40">
        <f t="shared" si="9"/>
        <v>6642008.0199999996</v>
      </c>
      <c r="J32" s="41">
        <f>'ผลการดำเนินงาน Planfin 60'!E27</f>
        <v>3181028.26</v>
      </c>
      <c r="K32" s="42">
        <f t="shared" si="6"/>
        <v>-3460979.76</v>
      </c>
      <c r="L32" s="42">
        <f t="shared" si="7"/>
        <v>-52.107431210238133</v>
      </c>
      <c r="M32" s="43">
        <f t="shared" si="8"/>
        <v>47.892568789761867</v>
      </c>
    </row>
    <row r="33" spans="1:13">
      <c r="A33" s="2" t="s">
        <v>51</v>
      </c>
      <c r="B33" s="81" t="s">
        <v>52</v>
      </c>
      <c r="C33" s="4">
        <v>1850317.48</v>
      </c>
      <c r="D33" s="4">
        <v>2053574</v>
      </c>
      <c r="E33" s="39">
        <f t="shared" si="5"/>
        <v>203256.52000000002</v>
      </c>
      <c r="F33" s="66">
        <v>2294277.2271849001</v>
      </c>
      <c r="G33" s="105">
        <v>643390.12100351998</v>
      </c>
      <c r="H33" s="69">
        <v>0</v>
      </c>
      <c r="I33" s="40">
        <f t="shared" si="9"/>
        <v>2053574</v>
      </c>
      <c r="J33" s="41">
        <f>'ผลการดำเนินงาน Planfin 60'!E28</f>
        <v>1811313.51</v>
      </c>
      <c r="K33" s="42">
        <f t="shared" si="6"/>
        <v>-242260.49</v>
      </c>
      <c r="L33" s="42">
        <f t="shared" si="7"/>
        <v>-11.797017784603824</v>
      </c>
      <c r="M33" s="43">
        <f t="shared" si="8"/>
        <v>88.202982215396176</v>
      </c>
    </row>
    <row r="34" spans="1:13">
      <c r="A34" s="2" t="s">
        <v>53</v>
      </c>
      <c r="B34" s="81" t="s">
        <v>54</v>
      </c>
      <c r="C34" s="4">
        <v>1876595.52</v>
      </c>
      <c r="D34" s="4">
        <v>3878300</v>
      </c>
      <c r="E34" s="39">
        <f t="shared" si="5"/>
        <v>2001704.48</v>
      </c>
      <c r="F34" s="66">
        <v>3194504.1781784999</v>
      </c>
      <c r="G34" s="105">
        <v>1366734.4537241999</v>
      </c>
      <c r="H34" s="69">
        <v>1</v>
      </c>
      <c r="I34" s="40">
        <f t="shared" si="9"/>
        <v>3878300</v>
      </c>
      <c r="J34" s="41">
        <f>'ผลการดำเนินงาน Planfin 60'!E29</f>
        <v>2485969</v>
      </c>
      <c r="K34" s="42">
        <f t="shared" si="6"/>
        <v>-1392331</v>
      </c>
      <c r="L34" s="42">
        <f t="shared" si="7"/>
        <v>-35.900549209705289</v>
      </c>
      <c r="M34" s="43">
        <f t="shared" si="8"/>
        <v>64.099450790294711</v>
      </c>
    </row>
    <row r="35" spans="1:13">
      <c r="A35" s="2" t="s">
        <v>55</v>
      </c>
      <c r="B35" s="81" t="s">
        <v>56</v>
      </c>
      <c r="C35" s="4">
        <v>6993643.04</v>
      </c>
      <c r="D35" s="4">
        <v>7338677.0999999996</v>
      </c>
      <c r="E35" s="39">
        <f t="shared" si="5"/>
        <v>345034.05999999959</v>
      </c>
      <c r="F35" s="66">
        <v>5277303.2906301999</v>
      </c>
      <c r="G35" s="105">
        <v>2024961.5368460999</v>
      </c>
      <c r="H35" s="69">
        <v>2</v>
      </c>
      <c r="I35" s="40">
        <f t="shared" si="9"/>
        <v>7338677.0999999996</v>
      </c>
      <c r="J35" s="41">
        <f>'ผลการดำเนินงาน Planfin 60'!E30</f>
        <v>5857077</v>
      </c>
      <c r="K35" s="42">
        <f t="shared" si="6"/>
        <v>-1481600.0999999996</v>
      </c>
      <c r="L35" s="42">
        <f t="shared" si="7"/>
        <v>-20.188926148556121</v>
      </c>
      <c r="M35" s="43">
        <f t="shared" si="8"/>
        <v>79.811073851443879</v>
      </c>
    </row>
    <row r="36" spans="1:13">
      <c r="A36" s="2" t="s">
        <v>57</v>
      </c>
      <c r="B36" s="81" t="s">
        <v>58</v>
      </c>
      <c r="C36" s="4">
        <v>648034.25</v>
      </c>
      <c r="D36" s="4">
        <v>2094200</v>
      </c>
      <c r="E36" s="39">
        <f t="shared" si="5"/>
        <v>1446165.75</v>
      </c>
      <c r="F36" s="66">
        <v>417619.20875500003</v>
      </c>
      <c r="G36" s="105">
        <v>683310.73897744005</v>
      </c>
      <c r="H36" s="69">
        <v>3</v>
      </c>
      <c r="I36" s="40">
        <f t="shared" si="9"/>
        <v>2094200</v>
      </c>
      <c r="J36" s="41">
        <f>'ผลการดำเนินงาน Planfin 60'!E31</f>
        <v>2710765.86</v>
      </c>
      <c r="K36" s="42">
        <f t="shared" si="6"/>
        <v>616565.85999999987</v>
      </c>
      <c r="L36" s="42">
        <f t="shared" si="7"/>
        <v>29.441593926081566</v>
      </c>
      <c r="M36" s="43">
        <f t="shared" si="8"/>
        <v>129.44159392608157</v>
      </c>
    </row>
    <row r="37" spans="1:13">
      <c r="A37" s="2" t="s">
        <v>59</v>
      </c>
      <c r="B37" s="81" t="s">
        <v>60</v>
      </c>
      <c r="C37" s="4">
        <v>6433497.8899999997</v>
      </c>
      <c r="D37" s="4">
        <v>4323900</v>
      </c>
      <c r="E37" s="39">
        <f t="shared" si="5"/>
        <v>-2109597.8899999997</v>
      </c>
      <c r="F37" s="66">
        <v>7491895.3095185002</v>
      </c>
      <c r="G37" s="105">
        <v>5209339.2727284003</v>
      </c>
      <c r="H37" s="69">
        <v>0</v>
      </c>
      <c r="I37" s="40">
        <f t="shared" si="9"/>
        <v>4323900</v>
      </c>
      <c r="J37" s="41">
        <f>'ผลการดำเนินงาน Planfin 60'!E32</f>
        <v>4940968.99</v>
      </c>
      <c r="K37" s="42">
        <f t="shared" si="6"/>
        <v>617068.99000000022</v>
      </c>
      <c r="L37" s="42">
        <f t="shared" si="7"/>
        <v>14.271120747473347</v>
      </c>
      <c r="M37" s="43">
        <f t="shared" si="8"/>
        <v>114.27112074747335</v>
      </c>
    </row>
    <row r="38" spans="1:13">
      <c r="A38" s="2" t="s">
        <v>61</v>
      </c>
      <c r="B38" s="82" t="s">
        <v>62</v>
      </c>
      <c r="C38" s="6">
        <f>SUM(C24:C37)</f>
        <v>80228851.950000003</v>
      </c>
      <c r="D38" s="6">
        <f>SUM(D24:D37)</f>
        <v>91117560.809999987</v>
      </c>
      <c r="E38" s="44">
        <f t="shared" si="5"/>
        <v>10888708.859999985</v>
      </c>
      <c r="F38" s="67">
        <v>91216632.892038003</v>
      </c>
      <c r="G38" s="106">
        <v>21025226.492231999</v>
      </c>
      <c r="H38" s="70">
        <v>0</v>
      </c>
      <c r="I38" s="45">
        <f>(D38/12)*12</f>
        <v>91117560.809999987</v>
      </c>
      <c r="J38" s="51">
        <f>'ผลการดำเนินงาน Planfin 60'!E33</f>
        <v>85310823.99000001</v>
      </c>
      <c r="K38" s="47">
        <f>J38-I38</f>
        <v>-5806736.8199999779</v>
      </c>
      <c r="L38" s="47">
        <f t="shared" si="7"/>
        <v>-6.3727966029603209</v>
      </c>
      <c r="M38" s="48">
        <f t="shared" si="8"/>
        <v>93.627203397039679</v>
      </c>
    </row>
    <row r="39" spans="1:13">
      <c r="A39" s="160"/>
      <c r="B39" s="161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2"/>
    </row>
    <row r="40" spans="1:13" ht="14.25">
      <c r="A40" s="2" t="s">
        <v>63</v>
      </c>
      <c r="B40" s="82" t="s">
        <v>64</v>
      </c>
      <c r="C40" s="6">
        <f>C22-C38</f>
        <v>5046518.6899999827</v>
      </c>
      <c r="D40" s="6">
        <f>D22-D38</f>
        <v>15350645.280000016</v>
      </c>
      <c r="E40" s="44">
        <f>E25-E39</f>
        <v>634956.60999999987</v>
      </c>
      <c r="F40" s="67">
        <v>1342383.6901295001</v>
      </c>
      <c r="G40" s="108">
        <v>7526548.4090422997</v>
      </c>
      <c r="H40" s="70">
        <v>2</v>
      </c>
      <c r="I40" s="45">
        <f>(D40/12)*12</f>
        <v>15350645.280000016</v>
      </c>
      <c r="J40" s="46">
        <f>J22-J38</f>
        <v>13360798.859999985</v>
      </c>
      <c r="K40" s="44">
        <f>J40-I40</f>
        <v>-1989846.4200000316</v>
      </c>
      <c r="L40" s="47">
        <f>(J40*100)/I40-100</f>
        <v>-12.962623939936606</v>
      </c>
      <c r="M40" s="48">
        <f t="shared" ref="M40:M41" si="10">(J40*100)/D40</f>
        <v>87.037376060063394</v>
      </c>
    </row>
    <row r="41" spans="1:13">
      <c r="A41" s="2" t="s">
        <v>65</v>
      </c>
      <c r="B41" s="81" t="s">
        <v>66</v>
      </c>
      <c r="C41" s="4">
        <f>C40-C21+C35</f>
        <v>4121281.259999983</v>
      </c>
      <c r="D41" s="4">
        <f>D40-D21+D35</f>
        <v>17935448.360000014</v>
      </c>
      <c r="E41" s="49">
        <f>E40-E24+E37</f>
        <v>-4222497.4399999995</v>
      </c>
      <c r="F41" s="99">
        <v>2769279.1109753</v>
      </c>
      <c r="G41" s="109">
        <v>7144650.3720482998</v>
      </c>
      <c r="H41" s="101">
        <v>3</v>
      </c>
      <c r="I41" s="40">
        <f>(D41/12)*12</f>
        <v>17935448.360000014</v>
      </c>
      <c r="J41" s="49">
        <f>J40-J21+J35</f>
        <v>16924001.839999985</v>
      </c>
      <c r="K41" s="49">
        <f>J41-I41</f>
        <v>-1011446.5200000294</v>
      </c>
      <c r="L41" s="42">
        <f>(J41*100)/I41-100</f>
        <v>-5.6393712590747214</v>
      </c>
      <c r="M41" s="43">
        <f t="shared" si="10"/>
        <v>94.360628740925279</v>
      </c>
    </row>
    <row r="42" spans="1:13">
      <c r="A42" s="2" t="s">
        <v>67</v>
      </c>
      <c r="B42" s="81" t="s">
        <v>68</v>
      </c>
      <c r="C42" s="4">
        <f>(C22-C21)-(C38-C35)</f>
        <v>4121281.2599999905</v>
      </c>
      <c r="D42" s="4">
        <f>(D22-D21)-(D38-D35)</f>
        <v>17935448.360000014</v>
      </c>
      <c r="E42" s="96"/>
      <c r="H42" s="84"/>
      <c r="I42" s="84"/>
      <c r="J42" s="84"/>
      <c r="K42" s="84"/>
      <c r="L42" s="84"/>
    </row>
    <row r="43" spans="1:13">
      <c r="A43" s="2"/>
      <c r="B43" s="81" t="s">
        <v>69</v>
      </c>
      <c r="C43" s="7">
        <v>0</v>
      </c>
      <c r="D43" s="4">
        <v>3587089.67</v>
      </c>
      <c r="E43" s="75"/>
      <c r="H43" s="84"/>
      <c r="I43" s="84"/>
      <c r="J43" s="84"/>
      <c r="K43" s="84"/>
      <c r="L43" s="84"/>
    </row>
    <row r="44" spans="1:13">
      <c r="A44" s="2"/>
      <c r="B44" s="81" t="s">
        <v>70</v>
      </c>
      <c r="C44" s="7" t="s">
        <v>138</v>
      </c>
      <c r="D44" s="4">
        <v>-3473540.33</v>
      </c>
      <c r="E44" s="75"/>
      <c r="H44" s="85"/>
      <c r="I44" s="84"/>
      <c r="J44" s="84"/>
      <c r="K44" s="84"/>
      <c r="L44" s="84"/>
    </row>
    <row r="45" spans="1:13" s="88" customFormat="1">
      <c r="A45" s="86" t="s">
        <v>72</v>
      </c>
      <c r="B45" s="87" t="s">
        <v>73</v>
      </c>
      <c r="C45" s="4">
        <v>-373857.19</v>
      </c>
      <c r="D45" s="127">
        <v>11978445.84</v>
      </c>
      <c r="E45" s="75"/>
      <c r="G45" s="10"/>
      <c r="H45" s="89"/>
      <c r="I45" s="90"/>
      <c r="J45" s="91"/>
      <c r="K45" s="89"/>
      <c r="L45" s="91"/>
    </row>
    <row r="46" spans="1:13" s="88" customFormat="1">
      <c r="A46" s="86" t="s">
        <v>74</v>
      </c>
      <c r="B46" s="87" t="s">
        <v>75</v>
      </c>
      <c r="C46" s="4">
        <v>7957124.6799999997</v>
      </c>
      <c r="D46" s="132">
        <v>17170757.169999998</v>
      </c>
      <c r="E46" s="75"/>
      <c r="G46" s="10"/>
      <c r="H46" s="89"/>
      <c r="I46" s="90"/>
      <c r="J46" s="91"/>
      <c r="K46" s="89"/>
      <c r="L46" s="91"/>
    </row>
    <row r="47" spans="1:13">
      <c r="A47" s="2" t="s">
        <v>76</v>
      </c>
      <c r="B47" s="81" t="s">
        <v>77</v>
      </c>
      <c r="C47" s="8">
        <v>13045842.16</v>
      </c>
      <c r="D47" s="128">
        <v>-18222111.039999999</v>
      </c>
      <c r="E47" s="75"/>
      <c r="H47" s="84"/>
      <c r="I47" s="92"/>
      <c r="J47" s="84"/>
      <c r="K47" s="84"/>
      <c r="L47" s="84"/>
    </row>
    <row r="48" spans="1:13" s="1" customFormat="1">
      <c r="A48" s="71"/>
      <c r="B48" s="72"/>
      <c r="C48" s="73"/>
      <c r="D48" s="74"/>
      <c r="E48" s="75"/>
      <c r="H48" s="53"/>
    </row>
    <row r="49" spans="1:12" s="1" customFormat="1" ht="14.25">
      <c r="A49" t="s">
        <v>221</v>
      </c>
      <c r="B49" s="9"/>
      <c r="H49" s="53"/>
    </row>
    <row r="50" spans="1:12" s="1" customFormat="1">
      <c r="A50" s="167" t="s">
        <v>226</v>
      </c>
      <c r="B50" s="167"/>
      <c r="C50" s="167"/>
      <c r="H50" s="53"/>
    </row>
    <row r="51" spans="1:12" s="1" customFormat="1" ht="14.25">
      <c r="A51"/>
      <c r="B51" s="9"/>
      <c r="H51" s="53"/>
    </row>
    <row r="52" spans="1:12" s="1" customFormat="1" ht="14.25">
      <c r="A52"/>
      <c r="B52" s="9"/>
      <c r="H52" s="53"/>
    </row>
    <row r="53" spans="1:12" s="1" customFormat="1" ht="14.25">
      <c r="A53"/>
      <c r="B53" s="9"/>
      <c r="H53" s="53"/>
    </row>
    <row r="54" spans="1:12" s="1" customFormat="1" ht="14.25">
      <c r="A54"/>
      <c r="B54" s="9"/>
      <c r="H54" s="53"/>
    </row>
    <row r="55" spans="1:12" s="1" customFormat="1" ht="14.25">
      <c r="A55"/>
      <c r="B55" s="9"/>
      <c r="H55" s="53"/>
    </row>
    <row r="56" spans="1:12" s="1" customFormat="1" ht="14.25">
      <c r="A56"/>
      <c r="B56" s="9"/>
      <c r="H56" s="53"/>
    </row>
    <row r="57" spans="1:12" s="1" customFormat="1" ht="14.25">
      <c r="A57"/>
      <c r="B57" s="9"/>
      <c r="H57" s="53"/>
    </row>
    <row r="58" spans="1:12" s="1" customFormat="1" ht="14.25">
      <c r="A58"/>
      <c r="B58" s="9"/>
      <c r="H58" s="53"/>
    </row>
    <row r="59" spans="1:12" s="1" customFormat="1" ht="14.25">
      <c r="A59"/>
      <c r="B59" s="9"/>
      <c r="H59" s="53"/>
    </row>
    <row r="60" spans="1:12">
      <c r="B60" s="93"/>
      <c r="C60" s="94"/>
      <c r="D60" s="94"/>
      <c r="E60" s="94"/>
      <c r="F60" s="94"/>
      <c r="H60" s="84"/>
      <c r="I60" s="84"/>
      <c r="J60" s="84"/>
      <c r="K60" s="84"/>
      <c r="L60" s="84"/>
    </row>
    <row r="61" spans="1:12" s="10" customFormat="1">
      <c r="A61" s="1"/>
      <c r="B61" s="152" t="s">
        <v>78</v>
      </c>
      <c r="C61" s="153"/>
      <c r="D61" s="153"/>
      <c r="E61" s="153"/>
    </row>
    <row r="62" spans="1:12" s="10" customFormat="1">
      <c r="A62" s="1"/>
      <c r="B62" s="11" t="s">
        <v>3</v>
      </c>
      <c r="C62" s="11" t="s">
        <v>79</v>
      </c>
      <c r="D62" s="1"/>
      <c r="E62" s="1"/>
    </row>
    <row r="63" spans="1:12" s="10" customFormat="1">
      <c r="A63" s="1"/>
      <c r="B63" s="123" t="s">
        <v>80</v>
      </c>
      <c r="C63" s="4">
        <v>7387401.7599999998</v>
      </c>
      <c r="D63" s="1"/>
      <c r="E63" s="1"/>
    </row>
    <row r="64" spans="1:12" s="10" customFormat="1" ht="25.5">
      <c r="A64" s="1"/>
      <c r="B64" s="123" t="s">
        <v>81</v>
      </c>
      <c r="C64" s="4">
        <v>4561003.03</v>
      </c>
      <c r="D64" s="1"/>
      <c r="E64" s="1"/>
    </row>
    <row r="65" spans="1:5" s="10" customFormat="1" ht="25.5">
      <c r="A65" s="1"/>
      <c r="B65" s="123" t="s">
        <v>82</v>
      </c>
      <c r="C65" s="4">
        <v>2375622.85</v>
      </c>
      <c r="D65" s="1"/>
      <c r="E65" s="1"/>
    </row>
    <row r="66" spans="1:5" s="10" customFormat="1">
      <c r="A66" s="1"/>
      <c r="B66" s="9"/>
      <c r="C66" s="1"/>
      <c r="D66" s="1"/>
      <c r="E66" s="1"/>
    </row>
    <row r="67" spans="1:5" s="10" customFormat="1">
      <c r="A67" s="1"/>
      <c r="B67" s="152" t="s">
        <v>83</v>
      </c>
      <c r="C67" s="153"/>
      <c r="D67" s="153"/>
      <c r="E67" s="153"/>
    </row>
    <row r="68" spans="1:5" s="10" customFormat="1">
      <c r="A68" s="1"/>
      <c r="B68" s="11" t="s">
        <v>3</v>
      </c>
      <c r="C68" s="11" t="s">
        <v>79</v>
      </c>
      <c r="D68" s="1"/>
      <c r="E68" s="1"/>
    </row>
    <row r="69" spans="1:5" s="10" customFormat="1">
      <c r="A69" s="1"/>
      <c r="B69" s="123" t="s">
        <v>84</v>
      </c>
      <c r="C69" s="4">
        <v>504871</v>
      </c>
      <c r="D69" s="1"/>
      <c r="E69" s="1"/>
    </row>
    <row r="70" spans="1:5" s="10" customFormat="1">
      <c r="A70" s="1"/>
      <c r="B70" s="123" t="s">
        <v>85</v>
      </c>
      <c r="C70" s="7">
        <v>0</v>
      </c>
      <c r="D70" s="1"/>
      <c r="E70" s="1"/>
    </row>
    <row r="71" spans="1:5" s="10" customFormat="1">
      <c r="A71" s="1"/>
      <c r="B71" s="123" t="s">
        <v>86</v>
      </c>
      <c r="C71" s="4">
        <v>632640</v>
      </c>
      <c r="D71" s="1"/>
      <c r="E71" s="1"/>
    </row>
    <row r="72" spans="1:5" s="10" customFormat="1">
      <c r="A72" s="1"/>
      <c r="B72" s="123" t="s">
        <v>87</v>
      </c>
      <c r="C72" s="7">
        <v>0</v>
      </c>
      <c r="D72" s="1"/>
      <c r="E72" s="1"/>
    </row>
    <row r="73" spans="1:5" s="10" customFormat="1">
      <c r="A73" s="1"/>
      <c r="B73" s="123" t="s">
        <v>88</v>
      </c>
      <c r="C73" s="7">
        <v>0</v>
      </c>
      <c r="D73" s="1"/>
      <c r="E73" s="1"/>
    </row>
    <row r="74" spans="1:5" s="10" customFormat="1">
      <c r="A74" s="1"/>
      <c r="B74" s="123" t="s">
        <v>89</v>
      </c>
      <c r="C74" s="4">
        <v>263950</v>
      </c>
      <c r="D74" s="1"/>
      <c r="E74" s="1"/>
    </row>
    <row r="75" spans="1:5" s="10" customFormat="1">
      <c r="A75" s="1"/>
      <c r="B75" s="123" t="s">
        <v>90</v>
      </c>
      <c r="C75" s="4">
        <v>1103518.5</v>
      </c>
      <c r="D75" s="1"/>
      <c r="E75" s="1"/>
    </row>
    <row r="76" spans="1:5" s="10" customFormat="1">
      <c r="A76" s="1"/>
      <c r="B76" s="123" t="s">
        <v>91</v>
      </c>
      <c r="C76" s="4">
        <v>788290</v>
      </c>
      <c r="D76" s="1"/>
      <c r="E76" s="1"/>
    </row>
    <row r="77" spans="1:5" s="10" customFormat="1">
      <c r="A77" s="1"/>
      <c r="B77" s="123" t="s">
        <v>92</v>
      </c>
      <c r="C77" s="4">
        <v>91550</v>
      </c>
      <c r="D77" s="1"/>
      <c r="E77" s="1"/>
    </row>
    <row r="78" spans="1:5" s="10" customFormat="1">
      <c r="A78" s="1"/>
      <c r="B78" s="123" t="s">
        <v>93</v>
      </c>
      <c r="C78" s="4">
        <v>192655</v>
      </c>
      <c r="D78" s="1"/>
      <c r="E78" s="1"/>
    </row>
    <row r="79" spans="1:5" s="10" customFormat="1">
      <c r="A79" s="1"/>
      <c r="B79" s="123" t="s">
        <v>94</v>
      </c>
      <c r="C79" s="4">
        <v>53400</v>
      </c>
      <c r="D79" s="1"/>
      <c r="E79" s="1"/>
    </row>
    <row r="80" spans="1:5" s="10" customFormat="1">
      <c r="A80" s="1"/>
      <c r="B80" s="9"/>
      <c r="C80" s="1"/>
      <c r="D80" s="1"/>
      <c r="E80" s="1"/>
    </row>
    <row r="81" spans="1:5" s="10" customFormat="1">
      <c r="A81" s="1"/>
      <c r="B81" s="152" t="s">
        <v>95</v>
      </c>
      <c r="C81" s="153"/>
      <c r="D81" s="153"/>
      <c r="E81" s="153"/>
    </row>
    <row r="82" spans="1:5" s="10" customFormat="1">
      <c r="A82" s="1"/>
      <c r="B82" s="11" t="s">
        <v>3</v>
      </c>
      <c r="C82" s="11" t="s">
        <v>96</v>
      </c>
      <c r="D82" s="1"/>
      <c r="E82" s="1"/>
    </row>
    <row r="83" spans="1:5" s="10" customFormat="1">
      <c r="A83" s="1"/>
      <c r="B83" s="169" t="s">
        <v>97</v>
      </c>
      <c r="C83" s="169"/>
      <c r="D83" s="13"/>
      <c r="E83" s="1"/>
    </row>
    <row r="84" spans="1:5" s="10" customFormat="1">
      <c r="A84" s="1"/>
      <c r="B84" s="123" t="s">
        <v>98</v>
      </c>
      <c r="C84" s="6">
        <v>44037577.140000001</v>
      </c>
      <c r="D84" s="1"/>
      <c r="E84" s="1"/>
    </row>
    <row r="85" spans="1:5" s="10" customFormat="1">
      <c r="A85" s="1"/>
      <c r="B85" s="123" t="s">
        <v>99</v>
      </c>
      <c r="C85" s="4">
        <v>6156168.1299999999</v>
      </c>
      <c r="D85" s="1"/>
      <c r="E85" s="1"/>
    </row>
    <row r="86" spans="1:5" s="10" customFormat="1">
      <c r="A86" s="1"/>
      <c r="B86" s="123" t="s">
        <v>100</v>
      </c>
      <c r="C86" s="4">
        <v>3736935.8</v>
      </c>
      <c r="D86" s="1"/>
      <c r="E86" s="1"/>
    </row>
    <row r="87" spans="1:5" s="10" customFormat="1">
      <c r="A87" s="1"/>
      <c r="B87" s="123" t="s">
        <v>101</v>
      </c>
      <c r="C87" s="4">
        <v>3146352.38</v>
      </c>
      <c r="D87" s="1"/>
      <c r="E87" s="1"/>
    </row>
    <row r="88" spans="1:5" s="10" customFormat="1">
      <c r="A88" s="1"/>
      <c r="B88" s="123" t="s">
        <v>102</v>
      </c>
      <c r="C88" s="4">
        <v>3391666.67</v>
      </c>
      <c r="D88" s="1"/>
      <c r="E88" s="1"/>
    </row>
    <row r="89" spans="1:5" s="10" customFormat="1">
      <c r="A89" s="1"/>
      <c r="B89" s="123" t="s">
        <v>103</v>
      </c>
      <c r="C89" s="4">
        <v>12786033.33</v>
      </c>
      <c r="D89" s="1"/>
      <c r="E89" s="1"/>
    </row>
    <row r="90" spans="1:5" s="10" customFormat="1">
      <c r="A90" s="1"/>
      <c r="B90" s="123" t="s">
        <v>104</v>
      </c>
      <c r="C90" s="4">
        <v>5880858.3300000001</v>
      </c>
      <c r="D90" s="1"/>
      <c r="E90" s="1"/>
    </row>
    <row r="91" spans="1:5" s="10" customFormat="1">
      <c r="A91" s="1"/>
      <c r="B91" s="123" t="s">
        <v>105</v>
      </c>
      <c r="C91" s="4">
        <v>3025728.75</v>
      </c>
      <c r="D91" s="1"/>
      <c r="E91" s="1"/>
    </row>
    <row r="92" spans="1:5" s="10" customFormat="1">
      <c r="A92" s="1"/>
      <c r="B92" s="123" t="s">
        <v>106</v>
      </c>
      <c r="C92" s="4">
        <v>5913833.75</v>
      </c>
      <c r="D92" s="1"/>
      <c r="E92" s="1"/>
    </row>
    <row r="93" spans="1:5" s="10" customFormat="1">
      <c r="A93" s="1"/>
      <c r="B93" s="9"/>
      <c r="C93" s="1"/>
      <c r="D93" s="1"/>
      <c r="E93" s="1"/>
    </row>
    <row r="94" spans="1:5" s="10" customFormat="1">
      <c r="A94" s="1"/>
      <c r="B94" s="152" t="s">
        <v>107</v>
      </c>
      <c r="C94" s="153"/>
      <c r="D94" s="153"/>
      <c r="E94" s="153"/>
    </row>
    <row r="95" spans="1:5" s="10" customFormat="1">
      <c r="A95" s="1"/>
      <c r="B95" s="11" t="s">
        <v>3</v>
      </c>
      <c r="C95" s="11" t="s">
        <v>96</v>
      </c>
      <c r="D95" s="1"/>
      <c r="E95" s="1"/>
    </row>
    <row r="96" spans="1:5" s="10" customFormat="1">
      <c r="A96" s="1"/>
      <c r="B96" s="169" t="s">
        <v>108</v>
      </c>
      <c r="C96" s="169"/>
      <c r="D96" s="13"/>
      <c r="E96" s="1"/>
    </row>
    <row r="97" spans="1:5" s="10" customFormat="1">
      <c r="A97" s="1"/>
      <c r="B97" s="123" t="s">
        <v>109</v>
      </c>
      <c r="C97" s="6">
        <v>31321270.32</v>
      </c>
      <c r="D97" s="1"/>
      <c r="E97" s="1"/>
    </row>
    <row r="98" spans="1:5" s="10" customFormat="1">
      <c r="A98" s="1"/>
      <c r="B98" s="123" t="s">
        <v>110</v>
      </c>
      <c r="C98" s="4">
        <v>26764271.98</v>
      </c>
      <c r="D98" s="1"/>
      <c r="E98" s="1"/>
    </row>
    <row r="99" spans="1:5" s="10" customFormat="1">
      <c r="A99" s="1"/>
      <c r="B99" s="123" t="s">
        <v>111</v>
      </c>
      <c r="C99" s="4">
        <v>392455.77</v>
      </c>
      <c r="D99" s="1"/>
      <c r="E99" s="1"/>
    </row>
    <row r="100" spans="1:5" s="10" customFormat="1">
      <c r="A100" s="1"/>
      <c r="B100" s="123" t="s">
        <v>112</v>
      </c>
      <c r="C100" s="4">
        <v>3004791.24</v>
      </c>
      <c r="D100" s="1"/>
      <c r="E100" s="1"/>
    </row>
    <row r="101" spans="1:5" s="10" customFormat="1">
      <c r="A101" s="1"/>
      <c r="B101" s="123" t="s">
        <v>113</v>
      </c>
      <c r="C101" s="4">
        <v>102600</v>
      </c>
      <c r="D101" s="1"/>
      <c r="E101" s="1"/>
    </row>
    <row r="102" spans="1:5" s="10" customFormat="1">
      <c r="A102" s="1"/>
      <c r="B102" s="123" t="s">
        <v>114</v>
      </c>
      <c r="C102" s="4">
        <v>5500</v>
      </c>
      <c r="D102" s="1"/>
      <c r="E102" s="1"/>
    </row>
    <row r="103" spans="1:5" s="10" customFormat="1">
      <c r="A103" s="1"/>
      <c r="B103" s="123" t="s">
        <v>115</v>
      </c>
      <c r="C103" s="4">
        <v>148885.32999999999</v>
      </c>
      <c r="D103" s="1"/>
      <c r="E103" s="1"/>
    </row>
    <row r="104" spans="1:5" s="10" customFormat="1">
      <c r="A104" s="1"/>
      <c r="B104" s="123" t="s">
        <v>116</v>
      </c>
      <c r="C104" s="4">
        <v>902766</v>
      </c>
      <c r="D104" s="1"/>
      <c r="E104" s="1"/>
    </row>
    <row r="105" spans="1:5" s="10" customFormat="1">
      <c r="A105" s="1"/>
      <c r="B105" s="9"/>
      <c r="C105" s="1"/>
      <c r="D105" s="1"/>
      <c r="E105" s="1"/>
    </row>
    <row r="106" spans="1:5" s="10" customFormat="1">
      <c r="A106" s="1"/>
      <c r="B106" s="152" t="s">
        <v>117</v>
      </c>
      <c r="C106" s="153"/>
      <c r="D106" s="153"/>
      <c r="E106" s="153"/>
    </row>
    <row r="107" spans="1:5" s="10" customFormat="1">
      <c r="A107" s="1"/>
      <c r="B107" s="11" t="s">
        <v>3</v>
      </c>
      <c r="C107" s="11" t="s">
        <v>96</v>
      </c>
      <c r="D107" s="1"/>
      <c r="E107" s="1"/>
    </row>
    <row r="108" spans="1:5" s="10" customFormat="1">
      <c r="A108" s="1"/>
      <c r="B108" s="123" t="s">
        <v>118</v>
      </c>
      <c r="C108" s="4">
        <v>7060630</v>
      </c>
      <c r="D108" s="1"/>
      <c r="E108" s="1"/>
    </row>
    <row r="109" spans="1:5" s="10" customFormat="1">
      <c r="A109" s="1"/>
      <c r="B109" s="123" t="s">
        <v>119</v>
      </c>
      <c r="C109" s="4">
        <v>2293874.02</v>
      </c>
      <c r="D109" s="1"/>
      <c r="E109" s="1"/>
    </row>
    <row r="110" spans="1:5" s="10" customFormat="1">
      <c r="A110" s="1"/>
      <c r="B110" s="123" t="s">
        <v>120</v>
      </c>
      <c r="C110" s="4">
        <v>2460000</v>
      </c>
      <c r="D110" s="1"/>
      <c r="E110" s="1"/>
    </row>
    <row r="111" spans="1:5" s="10" customFormat="1">
      <c r="A111" s="1"/>
      <c r="B111" s="9"/>
      <c r="C111" s="1"/>
      <c r="D111" s="1"/>
      <c r="E111" s="1"/>
    </row>
    <row r="112" spans="1:5" s="10" customFormat="1">
      <c r="A112" s="1"/>
      <c r="B112" s="152" t="s">
        <v>121</v>
      </c>
      <c r="C112" s="153"/>
      <c r="D112" s="153"/>
      <c r="E112" s="153"/>
    </row>
    <row r="113" spans="1:10" s="10" customFormat="1">
      <c r="A113" s="1"/>
      <c r="B113" s="11" t="s">
        <v>3</v>
      </c>
      <c r="C113" s="11" t="s">
        <v>122</v>
      </c>
      <c r="D113" s="1"/>
      <c r="E113" s="1"/>
    </row>
    <row r="114" spans="1:10" s="10" customFormat="1" ht="25.5">
      <c r="A114" s="1"/>
      <c r="B114" s="123" t="s">
        <v>123</v>
      </c>
      <c r="C114" s="4">
        <v>4620000</v>
      </c>
      <c r="D114" s="1"/>
      <c r="E114" s="1"/>
    </row>
    <row r="115" spans="1:10" s="10" customFormat="1">
      <c r="A115" s="1"/>
      <c r="B115" s="123" t="s">
        <v>124</v>
      </c>
      <c r="C115" s="4">
        <v>10887262</v>
      </c>
      <c r="D115" s="1"/>
      <c r="E115" s="1"/>
    </row>
    <row r="116" spans="1:10" s="10" customFormat="1" ht="25.5">
      <c r="A116" s="1"/>
      <c r="B116" s="123" t="s">
        <v>125</v>
      </c>
      <c r="C116" s="4">
        <v>1929492.15</v>
      </c>
      <c r="D116" s="1"/>
      <c r="E116" s="1"/>
    </row>
    <row r="117" spans="1:10" s="10" customFormat="1">
      <c r="A117" s="1"/>
      <c r="B117" s="123" t="s">
        <v>126</v>
      </c>
      <c r="C117" s="4">
        <v>1050000</v>
      </c>
      <c r="D117" s="1"/>
      <c r="E117" s="1"/>
    </row>
    <row r="118" spans="1:10">
      <c r="B118" s="83"/>
    </row>
    <row r="119" spans="1:10">
      <c r="B119" s="83"/>
    </row>
    <row r="120" spans="1:10">
      <c r="B120" s="83"/>
    </row>
    <row r="121" spans="1:10">
      <c r="B121" s="95"/>
      <c r="C121" s="78"/>
      <c r="D121" s="78"/>
      <c r="E121" s="78"/>
      <c r="F121" s="78"/>
      <c r="H121" s="78"/>
      <c r="I121" s="78"/>
      <c r="J121" s="78"/>
    </row>
    <row r="122" spans="1:10">
      <c r="B122" s="95"/>
      <c r="C122" s="78"/>
      <c r="D122" s="78"/>
      <c r="E122" s="78"/>
      <c r="F122" s="78"/>
      <c r="H122" s="78"/>
      <c r="I122" s="78"/>
      <c r="J122" s="78"/>
    </row>
    <row r="123" spans="1:10" ht="15">
      <c r="B123" s="138" t="s">
        <v>139</v>
      </c>
      <c r="C123" s="139" t="s">
        <v>128</v>
      </c>
      <c r="D123" s="181" t="s">
        <v>187</v>
      </c>
      <c r="E123" s="181" t="s">
        <v>187</v>
      </c>
      <c r="F123" s="84"/>
      <c r="H123" s="78"/>
      <c r="I123" s="78"/>
      <c r="J123" s="78"/>
    </row>
    <row r="124" spans="1:10">
      <c r="B124" s="140" t="s">
        <v>191</v>
      </c>
      <c r="C124" s="131" t="s">
        <v>192</v>
      </c>
      <c r="D124" s="168" t="s">
        <v>197</v>
      </c>
      <c r="E124" s="168"/>
      <c r="F124" s="84"/>
      <c r="H124" s="78"/>
      <c r="I124" s="78"/>
      <c r="J124" s="78"/>
    </row>
    <row r="125" spans="1:10" s="78" customFormat="1">
      <c r="A125" s="1"/>
      <c r="B125" s="137" t="s">
        <v>129</v>
      </c>
      <c r="C125" s="137" t="s">
        <v>130</v>
      </c>
      <c r="D125" s="180" t="s">
        <v>131</v>
      </c>
      <c r="E125" s="180"/>
      <c r="G125" s="10"/>
    </row>
    <row r="126" spans="1:10" s="78" customFormat="1">
      <c r="A126" s="1"/>
      <c r="B126" s="137" t="s">
        <v>132</v>
      </c>
      <c r="C126" s="137" t="s">
        <v>133</v>
      </c>
      <c r="D126" s="180" t="s">
        <v>134</v>
      </c>
      <c r="E126" s="180"/>
      <c r="G126" s="10"/>
    </row>
    <row r="127" spans="1:10">
      <c r="B127" s="78"/>
      <c r="C127" s="78"/>
      <c r="D127" s="84"/>
      <c r="E127" s="84"/>
      <c r="F127" s="84"/>
      <c r="H127" s="78"/>
      <c r="I127" s="78"/>
      <c r="J127" s="78"/>
    </row>
    <row r="128" spans="1:10">
      <c r="B128" s="78"/>
      <c r="C128" s="78"/>
      <c r="D128" s="84"/>
      <c r="E128" s="84"/>
      <c r="F128" s="84"/>
      <c r="H128" s="78"/>
      <c r="I128" s="78"/>
      <c r="J128" s="78"/>
    </row>
    <row r="129" spans="2:10">
      <c r="B129" s="78"/>
      <c r="C129" s="78"/>
      <c r="D129" s="78"/>
      <c r="E129" s="78"/>
      <c r="F129" s="78"/>
      <c r="H129" s="78"/>
      <c r="I129" s="78"/>
      <c r="J129" s="78"/>
    </row>
  </sheetData>
  <mergeCells count="24">
    <mergeCell ref="D125:E125"/>
    <mergeCell ref="D126:E126"/>
    <mergeCell ref="B83:C83"/>
    <mergeCell ref="B94:E94"/>
    <mergeCell ref="B96:C96"/>
    <mergeCell ref="B106:E106"/>
    <mergeCell ref="B112:E112"/>
    <mergeCell ref="D123:E123"/>
    <mergeCell ref="D124:E124"/>
    <mergeCell ref="B6:B9"/>
    <mergeCell ref="B81:E81"/>
    <mergeCell ref="B1:E1"/>
    <mergeCell ref="B2:E2"/>
    <mergeCell ref="B3:E3"/>
    <mergeCell ref="B4:D4"/>
    <mergeCell ref="B5:E5"/>
    <mergeCell ref="B61:E61"/>
    <mergeCell ref="B67:E67"/>
    <mergeCell ref="A10:M10"/>
    <mergeCell ref="A23:M23"/>
    <mergeCell ref="A39:M39"/>
    <mergeCell ref="F6:G6"/>
    <mergeCell ref="F7:G7"/>
    <mergeCell ref="A50:C50"/>
  </mergeCells>
  <pageMargins left="0.23622047244094491" right="0.28000000000000003" top="0.51" bottom="0.39370078740157483" header="0.47" footer="0.19685039370078741"/>
  <pageSetup paperSize="5" scale="70" orientation="landscape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M126"/>
  <sheetViews>
    <sheetView showGridLines="0" zoomScale="80" zoomScaleNormal="80" workbookViewId="0">
      <pane xSplit="2" ySplit="10" topLeftCell="C29" activePane="bottomRight" state="frozen"/>
      <selection pane="topRight" activeCell="C1" sqref="C1"/>
      <selection pane="bottomLeft" activeCell="A11" sqref="A11"/>
      <selection pane="bottomRight" activeCell="A50" sqref="A50:C50"/>
    </sheetView>
  </sheetViews>
  <sheetFormatPr defaultRowHeight="12.75"/>
  <cols>
    <col min="1" max="1" width="8.625" style="1" bestFit="1" customWidth="1"/>
    <col min="2" max="2" width="36.5" style="1" customWidth="1"/>
    <col min="3" max="3" width="24" style="1" bestFit="1" customWidth="1"/>
    <col min="4" max="4" width="17" style="1" bestFit="1" customWidth="1"/>
    <col min="5" max="5" width="18.5" style="1" customWidth="1"/>
    <col min="6" max="6" width="16.875" style="1" bestFit="1" customWidth="1"/>
    <col min="7" max="7" width="16.875" style="10" customWidth="1"/>
    <col min="8" max="8" width="7.5" style="1" bestFit="1" customWidth="1"/>
    <col min="9" max="9" width="17.125" style="1" bestFit="1" customWidth="1"/>
    <col min="10" max="10" width="16.125" style="1" bestFit="1" customWidth="1"/>
    <col min="11" max="11" width="15.125" style="1" bestFit="1" customWidth="1"/>
    <col min="12" max="12" width="20.125" style="1" bestFit="1" customWidth="1"/>
    <col min="13" max="13" width="15.875" style="1" bestFit="1" customWidth="1"/>
    <col min="14" max="16384" width="9" style="1"/>
  </cols>
  <sheetData>
    <row r="1" spans="1:13" ht="12.75" customHeight="1">
      <c r="B1" s="154" t="s">
        <v>170</v>
      </c>
      <c r="C1" s="154"/>
      <c r="D1" s="154"/>
      <c r="E1" s="154"/>
    </row>
    <row r="2" spans="1:13">
      <c r="B2" s="154" t="s">
        <v>140</v>
      </c>
      <c r="C2" s="154"/>
      <c r="D2" s="154"/>
      <c r="E2" s="154"/>
    </row>
    <row r="3" spans="1:13" ht="12.75" customHeight="1">
      <c r="B3" s="154" t="s">
        <v>222</v>
      </c>
      <c r="C3" s="154"/>
      <c r="D3" s="154"/>
      <c r="E3" s="154"/>
    </row>
    <row r="4" spans="1:13">
      <c r="B4" s="154"/>
      <c r="C4" s="154"/>
      <c r="D4" s="154"/>
    </row>
    <row r="5" spans="1:13">
      <c r="B5" s="178" t="s">
        <v>1</v>
      </c>
      <c r="C5" s="179"/>
      <c r="D5" s="179"/>
      <c r="E5" s="179"/>
    </row>
    <row r="6" spans="1:13" s="22" customFormat="1">
      <c r="A6" s="14" t="s">
        <v>149</v>
      </c>
      <c r="B6" s="149" t="s">
        <v>3</v>
      </c>
      <c r="C6" s="15" t="s">
        <v>179</v>
      </c>
      <c r="D6" s="15" t="s">
        <v>4</v>
      </c>
      <c r="E6" s="16" t="s">
        <v>150</v>
      </c>
      <c r="F6" s="163" t="s">
        <v>177</v>
      </c>
      <c r="G6" s="164"/>
      <c r="H6" s="17" t="s">
        <v>151</v>
      </c>
      <c r="I6" s="18" t="s">
        <v>152</v>
      </c>
      <c r="J6" s="19" t="s">
        <v>153</v>
      </c>
      <c r="K6" s="20" t="s">
        <v>150</v>
      </c>
      <c r="L6" s="21" t="s">
        <v>154</v>
      </c>
      <c r="M6" s="21" t="s">
        <v>154</v>
      </c>
    </row>
    <row r="7" spans="1:13" s="22" customFormat="1">
      <c r="A7" s="23" t="s">
        <v>3</v>
      </c>
      <c r="B7" s="150"/>
      <c r="C7" s="24" t="s">
        <v>5</v>
      </c>
      <c r="D7" s="24" t="s">
        <v>6</v>
      </c>
      <c r="E7" s="25" t="s">
        <v>168</v>
      </c>
      <c r="F7" s="165" t="s">
        <v>158</v>
      </c>
      <c r="G7" s="166"/>
      <c r="H7" s="26" t="s">
        <v>155</v>
      </c>
      <c r="I7" s="27" t="s">
        <v>223</v>
      </c>
      <c r="J7" s="28" t="s">
        <v>224</v>
      </c>
      <c r="K7" s="29" t="s">
        <v>153</v>
      </c>
      <c r="L7" s="30" t="s">
        <v>156</v>
      </c>
      <c r="M7" s="30" t="s">
        <v>157</v>
      </c>
    </row>
    <row r="8" spans="1:13" s="22" customFormat="1">
      <c r="A8" s="23"/>
      <c r="B8" s="150"/>
      <c r="C8" s="24"/>
      <c r="D8" s="24"/>
      <c r="E8" s="31" t="s">
        <v>169</v>
      </c>
      <c r="F8" s="104" t="s">
        <v>184</v>
      </c>
      <c r="G8" s="104" t="s">
        <v>183</v>
      </c>
      <c r="H8" s="26">
        <v>2560</v>
      </c>
      <c r="I8" s="32"/>
      <c r="J8" s="28"/>
      <c r="K8" s="29"/>
      <c r="L8" s="30" t="s">
        <v>159</v>
      </c>
      <c r="M8" s="30" t="s">
        <v>159</v>
      </c>
    </row>
    <row r="9" spans="1:13" s="22" customFormat="1">
      <c r="A9" s="33"/>
      <c r="B9" s="151"/>
      <c r="C9" s="34" t="s">
        <v>160</v>
      </c>
      <c r="D9" s="34" t="s">
        <v>161</v>
      </c>
      <c r="E9" s="36" t="s">
        <v>162</v>
      </c>
      <c r="F9" s="68" t="s">
        <v>185</v>
      </c>
      <c r="G9" s="68" t="s">
        <v>185</v>
      </c>
      <c r="H9" s="35"/>
      <c r="I9" s="36" t="s">
        <v>163</v>
      </c>
      <c r="J9" s="37" t="s">
        <v>164</v>
      </c>
      <c r="K9" s="38" t="s">
        <v>165</v>
      </c>
      <c r="L9" s="37" t="s">
        <v>166</v>
      </c>
      <c r="M9" s="37" t="s">
        <v>167</v>
      </c>
    </row>
    <row r="10" spans="1:13">
      <c r="A10" s="157" t="s">
        <v>7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9"/>
    </row>
    <row r="11" spans="1:13">
      <c r="A11" s="2" t="s">
        <v>8</v>
      </c>
      <c r="B11" s="12" t="s">
        <v>9</v>
      </c>
      <c r="C11" s="4">
        <v>87337245.75</v>
      </c>
      <c r="D11" s="4">
        <v>64405387.689999998</v>
      </c>
      <c r="E11" s="39">
        <f>D11-C11</f>
        <v>-22931858.060000002</v>
      </c>
      <c r="F11" s="66">
        <v>69286870.046077996</v>
      </c>
      <c r="G11" s="105">
        <v>19822094.896398999</v>
      </c>
      <c r="H11" s="69">
        <v>0</v>
      </c>
      <c r="I11" s="40">
        <f>(D11/12)*12</f>
        <v>64405387.689999998</v>
      </c>
      <c r="J11" s="41">
        <f>'ผลการดำเนินงาน Planfin 60'!F6</f>
        <v>71150221.110000014</v>
      </c>
      <c r="K11" s="42">
        <f>J11-I11</f>
        <v>6744833.4200000167</v>
      </c>
      <c r="L11" s="42">
        <f>(J11*100)/I11-100</f>
        <v>10.472467695505031</v>
      </c>
      <c r="M11" s="43">
        <f>(J11*100)/D11</f>
        <v>110.47246769550503</v>
      </c>
    </row>
    <row r="12" spans="1:13">
      <c r="A12" s="2" t="s">
        <v>10</v>
      </c>
      <c r="B12" s="12" t="s">
        <v>11</v>
      </c>
      <c r="C12" s="4">
        <v>417466.67</v>
      </c>
      <c r="D12" s="4">
        <v>334800</v>
      </c>
      <c r="E12" s="39">
        <f t="shared" ref="E12:E21" si="0">D12-C12</f>
        <v>-82666.669999999984</v>
      </c>
      <c r="F12" s="66">
        <v>192693.52406848001</v>
      </c>
      <c r="G12" s="105">
        <v>219426.64173105999</v>
      </c>
      <c r="H12" s="69">
        <v>1</v>
      </c>
      <c r="I12" s="40">
        <f t="shared" ref="I12:I21" si="1">(D12/12)*11</f>
        <v>306900</v>
      </c>
      <c r="J12" s="41">
        <f>'ผลการดำเนินงาน Planfin 60'!F7</f>
        <v>390450</v>
      </c>
      <c r="K12" s="42">
        <f>J12-I12</f>
        <v>83550</v>
      </c>
      <c r="L12" s="42">
        <f t="shared" ref="L12:L21" si="2">(J12*100)/I12-100</f>
        <v>27.2238514173998</v>
      </c>
      <c r="M12" s="43">
        <f t="shared" ref="M12:M22" si="3">(J12*100)/D12</f>
        <v>116.62186379928315</v>
      </c>
    </row>
    <row r="13" spans="1:13">
      <c r="A13" s="2" t="s">
        <v>12</v>
      </c>
      <c r="B13" s="12" t="s">
        <v>13</v>
      </c>
      <c r="C13" s="4">
        <v>1773577.33</v>
      </c>
      <c r="D13" s="4">
        <v>120000</v>
      </c>
      <c r="E13" s="39">
        <f t="shared" si="0"/>
        <v>-1653577.33</v>
      </c>
      <c r="F13" s="66">
        <v>339074.98332340998</v>
      </c>
      <c r="G13" s="105">
        <v>490343.43949343002</v>
      </c>
      <c r="H13" s="69">
        <v>0</v>
      </c>
      <c r="I13" s="40">
        <f t="shared" si="1"/>
        <v>110000</v>
      </c>
      <c r="J13" s="41">
        <f>'ผลการดำเนินงาน Planfin 60'!F8</f>
        <v>353377</v>
      </c>
      <c r="K13" s="42">
        <f t="shared" ref="K13:K22" si="4">J13-I13</f>
        <v>243377</v>
      </c>
      <c r="L13" s="42">
        <f t="shared" si="2"/>
        <v>221.25181818181818</v>
      </c>
      <c r="M13" s="43">
        <f t="shared" si="3"/>
        <v>294.48083333333335</v>
      </c>
    </row>
    <row r="14" spans="1:13">
      <c r="A14" s="2" t="s">
        <v>14</v>
      </c>
      <c r="B14" s="12" t="s">
        <v>15</v>
      </c>
      <c r="C14" s="4">
        <v>861418.67</v>
      </c>
      <c r="D14" s="4">
        <v>1000000</v>
      </c>
      <c r="E14" s="39">
        <f t="shared" si="0"/>
        <v>138581.32999999996</v>
      </c>
      <c r="F14" s="66">
        <v>1622032.3655471001</v>
      </c>
      <c r="G14" s="105">
        <v>1150574.5180587999</v>
      </c>
      <c r="H14" s="69">
        <v>0</v>
      </c>
      <c r="I14" s="40">
        <f t="shared" si="1"/>
        <v>916666.66666666663</v>
      </c>
      <c r="J14" s="41">
        <f>'ผลการดำเนินงาน Planfin 60'!F9</f>
        <v>1088006.75</v>
      </c>
      <c r="K14" s="42">
        <f t="shared" si="4"/>
        <v>171340.08333333337</v>
      </c>
      <c r="L14" s="42">
        <f t="shared" si="2"/>
        <v>18.691645454545466</v>
      </c>
      <c r="M14" s="43">
        <f t="shared" si="3"/>
        <v>108.800675</v>
      </c>
    </row>
    <row r="15" spans="1:13">
      <c r="A15" s="2" t="s">
        <v>16</v>
      </c>
      <c r="B15" s="12" t="s">
        <v>17</v>
      </c>
      <c r="C15" s="4">
        <v>4658910.7</v>
      </c>
      <c r="D15" s="4">
        <v>4544440.8</v>
      </c>
      <c r="E15" s="39">
        <f t="shared" si="0"/>
        <v>-114469.90000000037</v>
      </c>
      <c r="F15" s="66">
        <v>12232975.582255</v>
      </c>
      <c r="G15" s="105">
        <v>8364865.0307635004</v>
      </c>
      <c r="H15" s="69">
        <v>0</v>
      </c>
      <c r="I15" s="40">
        <f t="shared" si="1"/>
        <v>4165737.3999999994</v>
      </c>
      <c r="J15" s="41">
        <f>'ผลการดำเนินงาน Planfin 60'!F10</f>
        <v>5113240</v>
      </c>
      <c r="K15" s="42">
        <f t="shared" si="4"/>
        <v>947502.60000000056</v>
      </c>
      <c r="L15" s="42">
        <f t="shared" si="2"/>
        <v>22.745135111013013</v>
      </c>
      <c r="M15" s="43">
        <f t="shared" si="3"/>
        <v>112.51637385176193</v>
      </c>
    </row>
    <row r="16" spans="1:13">
      <c r="A16" s="2" t="s">
        <v>18</v>
      </c>
      <c r="B16" s="12" t="s">
        <v>19</v>
      </c>
      <c r="C16" s="4">
        <v>4942331.78</v>
      </c>
      <c r="D16" s="4">
        <v>2612646.6</v>
      </c>
      <c r="E16" s="39">
        <f t="shared" si="0"/>
        <v>-2329685.1800000002</v>
      </c>
      <c r="F16" s="66">
        <v>3434054.8811332998</v>
      </c>
      <c r="G16" s="105">
        <v>4177681.0584387998</v>
      </c>
      <c r="H16" s="69">
        <v>0</v>
      </c>
      <c r="I16" s="40">
        <f t="shared" si="1"/>
        <v>2394926.0500000003</v>
      </c>
      <c r="J16" s="41">
        <f>'ผลการดำเนินงาน Planfin 60'!F11</f>
        <v>2519571.7599999998</v>
      </c>
      <c r="K16" s="42">
        <f t="shared" si="4"/>
        <v>124645.7099999995</v>
      </c>
      <c r="L16" s="42">
        <f t="shared" si="2"/>
        <v>5.204574479449974</v>
      </c>
      <c r="M16" s="43">
        <f t="shared" si="3"/>
        <v>96.437526606162493</v>
      </c>
    </row>
    <row r="17" spans="1:13">
      <c r="A17" s="2" t="s">
        <v>20</v>
      </c>
      <c r="B17" s="12" t="s">
        <v>21</v>
      </c>
      <c r="C17" s="4">
        <v>2966702.83</v>
      </c>
      <c r="D17" s="4">
        <v>1449739.06</v>
      </c>
      <c r="E17" s="39">
        <f t="shared" si="0"/>
        <v>-1516963.77</v>
      </c>
      <c r="F17" s="66">
        <v>978827.26632654003</v>
      </c>
      <c r="G17" s="105">
        <v>2325875.5076174</v>
      </c>
      <c r="H17" s="69">
        <v>1</v>
      </c>
      <c r="I17" s="40">
        <f t="shared" si="1"/>
        <v>1328927.4716666667</v>
      </c>
      <c r="J17" s="41">
        <f>'ผลการดำเนินงาน Planfin 60'!F12</f>
        <v>1916613.06</v>
      </c>
      <c r="K17" s="42">
        <f t="shared" si="4"/>
        <v>587685.58833333338</v>
      </c>
      <c r="L17" s="42">
        <f t="shared" si="2"/>
        <v>44.222547946600201</v>
      </c>
      <c r="M17" s="43">
        <f t="shared" si="3"/>
        <v>132.20400228438351</v>
      </c>
    </row>
    <row r="18" spans="1:13">
      <c r="A18" s="2" t="s">
        <v>22</v>
      </c>
      <c r="B18" s="12" t="s">
        <v>23</v>
      </c>
      <c r="C18" s="4">
        <v>11985876</v>
      </c>
      <c r="D18" s="4">
        <v>7267600.4000000004</v>
      </c>
      <c r="E18" s="39">
        <f t="shared" si="0"/>
        <v>-4718275.5999999996</v>
      </c>
      <c r="F18" s="66">
        <v>8848987.3160587996</v>
      </c>
      <c r="G18" s="105">
        <v>5191228.4414269999</v>
      </c>
      <c r="H18" s="69">
        <v>0</v>
      </c>
      <c r="I18" s="40">
        <f t="shared" si="1"/>
        <v>6661967.0333333332</v>
      </c>
      <c r="J18" s="41">
        <f>'ผลการดำเนินงาน Planfin 60'!F13</f>
        <v>13823428.66</v>
      </c>
      <c r="K18" s="42">
        <f t="shared" si="4"/>
        <v>7161461.6266666669</v>
      </c>
      <c r="L18" s="42">
        <f t="shared" si="2"/>
        <v>107.49770436920656</v>
      </c>
      <c r="M18" s="43">
        <f t="shared" si="3"/>
        <v>190.206229005106</v>
      </c>
    </row>
    <row r="19" spans="1:13">
      <c r="A19" s="2" t="s">
        <v>24</v>
      </c>
      <c r="B19" s="12" t="s">
        <v>25</v>
      </c>
      <c r="C19" s="4">
        <v>43333550.090000004</v>
      </c>
      <c r="D19" s="4">
        <v>40928701.18</v>
      </c>
      <c r="E19" s="39">
        <f t="shared" si="0"/>
        <v>-2404848.9100000039</v>
      </c>
      <c r="F19" s="66">
        <v>51415756.702744998</v>
      </c>
      <c r="G19" s="105">
        <v>11255263.467551</v>
      </c>
      <c r="H19" s="69">
        <v>0</v>
      </c>
      <c r="I19" s="40">
        <f t="shared" si="1"/>
        <v>37517976.081666663</v>
      </c>
      <c r="J19" s="41">
        <f>'ผลการดำเนินงาน Planfin 60'!F14</f>
        <v>42144833.18</v>
      </c>
      <c r="K19" s="42">
        <f t="shared" si="4"/>
        <v>4626857.0983333364</v>
      </c>
      <c r="L19" s="42">
        <f t="shared" si="2"/>
        <v>12.332373921935172</v>
      </c>
      <c r="M19" s="43">
        <f t="shared" si="3"/>
        <v>102.9713427617739</v>
      </c>
    </row>
    <row r="20" spans="1:13">
      <c r="A20" s="2" t="s">
        <v>26</v>
      </c>
      <c r="B20" s="12" t="s">
        <v>27</v>
      </c>
      <c r="C20" s="4">
        <v>6159909.3600000003</v>
      </c>
      <c r="D20" s="4">
        <v>7485931.4800000004</v>
      </c>
      <c r="E20" s="39">
        <f t="shared" si="0"/>
        <v>1326022.1200000001</v>
      </c>
      <c r="F20" s="66">
        <v>11127987.680881999</v>
      </c>
      <c r="G20" s="105">
        <v>7845412.8133578999</v>
      </c>
      <c r="H20" s="69">
        <v>0</v>
      </c>
      <c r="I20" s="40">
        <f t="shared" si="1"/>
        <v>6862103.8566666674</v>
      </c>
      <c r="J20" s="41">
        <f>'ผลการดำเนินงาน Planfin 60'!F15</f>
        <v>23651431.93</v>
      </c>
      <c r="K20" s="42">
        <f t="shared" si="4"/>
        <v>16789328.07333333</v>
      </c>
      <c r="L20" s="42">
        <f t="shared" si="2"/>
        <v>244.66735601825923</v>
      </c>
      <c r="M20" s="43">
        <f t="shared" si="3"/>
        <v>315.94507635007096</v>
      </c>
    </row>
    <row r="21" spans="1:13">
      <c r="A21" s="2" t="s">
        <v>28</v>
      </c>
      <c r="B21" s="12" t="s">
        <v>29</v>
      </c>
      <c r="C21" s="4">
        <v>11922544.859999999</v>
      </c>
      <c r="D21" s="4">
        <v>31434653</v>
      </c>
      <c r="E21" s="39">
        <f t="shared" si="0"/>
        <v>19512108.140000001</v>
      </c>
      <c r="F21" s="66">
        <v>7658857.5717754997</v>
      </c>
      <c r="G21" s="105">
        <v>5687248.6704088002</v>
      </c>
      <c r="H21" s="69">
        <v>5</v>
      </c>
      <c r="I21" s="40">
        <f t="shared" si="1"/>
        <v>28815098.583333332</v>
      </c>
      <c r="J21" s="41">
        <f>'ผลการดำเนินงาน Planfin 60'!F16</f>
        <v>162533.14000000001</v>
      </c>
      <c r="K21" s="42">
        <f>J21-I21</f>
        <v>-28652565.443333331</v>
      </c>
      <c r="L21" s="42">
        <f t="shared" si="2"/>
        <v>-99.435944529115687</v>
      </c>
      <c r="M21" s="43">
        <f t="shared" si="3"/>
        <v>0.51705084831062087</v>
      </c>
    </row>
    <row r="22" spans="1:13">
      <c r="A22" s="2" t="s">
        <v>30</v>
      </c>
      <c r="B22" s="5" t="s">
        <v>31</v>
      </c>
      <c r="C22" s="6">
        <f>SUM(C11:C21)</f>
        <v>176359534.04000002</v>
      </c>
      <c r="D22" s="6">
        <f>SUM(D11:D21)</f>
        <v>161583900.20999998</v>
      </c>
      <c r="E22" s="44">
        <f>D22-C22</f>
        <v>-14775633.830000043</v>
      </c>
      <c r="F22" s="67">
        <v>166779740.76078001</v>
      </c>
      <c r="G22" s="106">
        <v>33029611.075810999</v>
      </c>
      <c r="H22" s="70">
        <v>0</v>
      </c>
      <c r="I22" s="45">
        <f>(D22/12)*12</f>
        <v>161583900.20999998</v>
      </c>
      <c r="J22" s="51">
        <f>'ผลการดำเนินงาน Planfin 60'!F17</f>
        <v>162313706.59</v>
      </c>
      <c r="K22" s="47">
        <f t="shared" si="4"/>
        <v>729806.38000002503</v>
      </c>
      <c r="L22" s="47">
        <f>(J22*100)/I22-100</f>
        <v>0.45165785641486877</v>
      </c>
      <c r="M22" s="48">
        <f t="shared" si="3"/>
        <v>100.45165785641487</v>
      </c>
    </row>
    <row r="23" spans="1:13">
      <c r="A23" s="157" t="s">
        <v>32</v>
      </c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9"/>
    </row>
    <row r="24" spans="1:13">
      <c r="A24" s="2" t="s">
        <v>33</v>
      </c>
      <c r="B24" s="12" t="s">
        <v>34</v>
      </c>
      <c r="C24" s="4">
        <v>10577616</v>
      </c>
      <c r="D24" s="4">
        <v>14000000</v>
      </c>
      <c r="E24" s="39">
        <f t="shared" ref="E24:E38" si="5">D24-C24</f>
        <v>3422384</v>
      </c>
      <c r="F24" s="66">
        <v>16333411.291235</v>
      </c>
      <c r="G24" s="105">
        <v>6121442.9624180999</v>
      </c>
      <c r="H24" s="69">
        <v>0</v>
      </c>
      <c r="I24" s="40">
        <f>(D24/12)*12</f>
        <v>14000000</v>
      </c>
      <c r="J24" s="41">
        <f>'ผลการดำเนินงาน Planfin 60'!F19</f>
        <v>13721224.689999999</v>
      </c>
      <c r="K24" s="42">
        <f t="shared" ref="K24:K37" si="6">J24-I24</f>
        <v>-278775.31000000052</v>
      </c>
      <c r="L24" s="42">
        <f t="shared" ref="L24:L38" si="7">(J24*100)/I24-100</f>
        <v>-1.9912522142857085</v>
      </c>
      <c r="M24" s="43">
        <f t="shared" ref="M24:M38" si="8">(J24*100)/D24</f>
        <v>98.008747785714291</v>
      </c>
    </row>
    <row r="25" spans="1:13">
      <c r="A25" s="2" t="s">
        <v>35</v>
      </c>
      <c r="B25" s="12" t="s">
        <v>36</v>
      </c>
      <c r="C25" s="4">
        <v>3251153.87</v>
      </c>
      <c r="D25" s="4">
        <v>3894194.4</v>
      </c>
      <c r="E25" s="39">
        <f t="shared" si="5"/>
        <v>643040.5299999998</v>
      </c>
      <c r="F25" s="66">
        <v>5358050.7569019999</v>
      </c>
      <c r="G25" s="105">
        <v>2313820.5112174</v>
      </c>
      <c r="H25" s="69">
        <v>0</v>
      </c>
      <c r="I25" s="40">
        <f t="shared" ref="I25:I37" si="9">(D25/12)*12</f>
        <v>3894194.4000000004</v>
      </c>
      <c r="J25" s="41">
        <f>'ผลการดำเนินงาน Planfin 60'!F20</f>
        <v>5288216.1399999997</v>
      </c>
      <c r="K25" s="42">
        <f t="shared" si="6"/>
        <v>1394021.7399999993</v>
      </c>
      <c r="L25" s="42">
        <f t="shared" si="7"/>
        <v>35.79743579313859</v>
      </c>
      <c r="M25" s="43">
        <f t="shared" si="8"/>
        <v>135.79743579313862</v>
      </c>
    </row>
    <row r="26" spans="1:13">
      <c r="A26" s="2" t="s">
        <v>37</v>
      </c>
      <c r="B26" s="12" t="s">
        <v>38</v>
      </c>
      <c r="C26" s="4">
        <v>860016.11</v>
      </c>
      <c r="D26" s="4">
        <v>845434</v>
      </c>
      <c r="E26" s="39">
        <f t="shared" si="5"/>
        <v>-14582.109999999986</v>
      </c>
      <c r="F26" s="66">
        <v>867346.81469599996</v>
      </c>
      <c r="G26" s="105">
        <v>711970.93524805002</v>
      </c>
      <c r="H26" s="69">
        <v>0</v>
      </c>
      <c r="I26" s="40">
        <f t="shared" si="9"/>
        <v>845434</v>
      </c>
      <c r="J26" s="41">
        <f>'ผลการดำเนินงาน Planfin 60'!F21</f>
        <v>529181</v>
      </c>
      <c r="K26" s="42">
        <f t="shared" si="6"/>
        <v>-316253</v>
      </c>
      <c r="L26" s="42">
        <f t="shared" si="7"/>
        <v>-37.407177851848871</v>
      </c>
      <c r="M26" s="43">
        <f t="shared" si="8"/>
        <v>62.592822148151129</v>
      </c>
    </row>
    <row r="27" spans="1:13">
      <c r="A27" s="2" t="s">
        <v>39</v>
      </c>
      <c r="B27" s="12" t="s">
        <v>40</v>
      </c>
      <c r="C27" s="4">
        <v>6742655.5899999999</v>
      </c>
      <c r="D27" s="4">
        <v>5200000</v>
      </c>
      <c r="E27" s="39">
        <f t="shared" si="5"/>
        <v>-1542655.5899999999</v>
      </c>
      <c r="F27" s="66">
        <v>6087308.0537647</v>
      </c>
      <c r="G27" s="105">
        <v>3034266.3860960002</v>
      </c>
      <c r="H27" s="69">
        <v>0</v>
      </c>
      <c r="I27" s="40">
        <f t="shared" si="9"/>
        <v>5200000</v>
      </c>
      <c r="J27" s="41">
        <f>'ผลการดำเนินงาน Planfin 60'!F22</f>
        <v>7629114.6799999997</v>
      </c>
      <c r="K27" s="42">
        <f t="shared" si="6"/>
        <v>2429114.6799999997</v>
      </c>
      <c r="L27" s="42">
        <f t="shared" si="7"/>
        <v>46.713743846153847</v>
      </c>
      <c r="M27" s="43">
        <f t="shared" si="8"/>
        <v>146.71374384615385</v>
      </c>
    </row>
    <row r="28" spans="1:13">
      <c r="A28" s="2" t="s">
        <v>41</v>
      </c>
      <c r="B28" s="12" t="s">
        <v>42</v>
      </c>
      <c r="C28" s="4">
        <v>43439436.189999998</v>
      </c>
      <c r="D28" s="4">
        <v>40928701.18</v>
      </c>
      <c r="E28" s="39">
        <f t="shared" si="5"/>
        <v>-2510735.0099999979</v>
      </c>
      <c r="F28" s="66">
        <v>51664427.764902003</v>
      </c>
      <c r="G28" s="105">
        <v>11897207.476059999</v>
      </c>
      <c r="H28" s="69">
        <v>0</v>
      </c>
      <c r="I28" s="40">
        <f t="shared" si="9"/>
        <v>40928701.18</v>
      </c>
      <c r="J28" s="41">
        <f>'ผลการดำเนินงาน Planfin 60'!F23</f>
        <v>42408353.380000003</v>
      </c>
      <c r="K28" s="42">
        <f t="shared" si="6"/>
        <v>1479652.200000003</v>
      </c>
      <c r="L28" s="42">
        <f t="shared" si="7"/>
        <v>3.6151946124375058</v>
      </c>
      <c r="M28" s="43">
        <f t="shared" si="8"/>
        <v>103.61519461243751</v>
      </c>
    </row>
    <row r="29" spans="1:13">
      <c r="A29" s="2" t="s">
        <v>43</v>
      </c>
      <c r="B29" s="12" t="s">
        <v>44</v>
      </c>
      <c r="C29" s="4">
        <v>15533753.210000001</v>
      </c>
      <c r="D29" s="4">
        <v>15568224</v>
      </c>
      <c r="E29" s="39">
        <f t="shared" si="5"/>
        <v>34470.789999999106</v>
      </c>
      <c r="F29" s="66">
        <v>14172091.213842999</v>
      </c>
      <c r="G29" s="105">
        <v>3718813.6261006002</v>
      </c>
      <c r="H29" s="69">
        <v>1</v>
      </c>
      <c r="I29" s="40">
        <f t="shared" si="9"/>
        <v>15568224</v>
      </c>
      <c r="J29" s="41">
        <f>'ผลการดำเนินงาน Planfin 60'!F24</f>
        <v>15749192</v>
      </c>
      <c r="K29" s="42">
        <f t="shared" si="6"/>
        <v>180968</v>
      </c>
      <c r="L29" s="42">
        <f t="shared" si="7"/>
        <v>1.1624190402193619</v>
      </c>
      <c r="M29" s="43">
        <f t="shared" si="8"/>
        <v>101.16241904021936</v>
      </c>
    </row>
    <row r="30" spans="1:13">
      <c r="A30" s="2" t="s">
        <v>45</v>
      </c>
      <c r="B30" s="12" t="s">
        <v>46</v>
      </c>
      <c r="C30" s="4">
        <v>27548336.239999998</v>
      </c>
      <c r="D30" s="4">
        <v>21030000</v>
      </c>
      <c r="E30" s="39">
        <f t="shared" si="5"/>
        <v>-6518336.2399999984</v>
      </c>
      <c r="F30" s="66">
        <v>24709071.847059</v>
      </c>
      <c r="G30" s="105">
        <v>6110855.9832734996</v>
      </c>
      <c r="H30" s="69">
        <v>0</v>
      </c>
      <c r="I30" s="40">
        <f t="shared" si="9"/>
        <v>21030000</v>
      </c>
      <c r="J30" s="41">
        <f>'ผลการดำเนินงาน Planfin 60'!F25</f>
        <v>23452834.5</v>
      </c>
      <c r="K30" s="42">
        <f t="shared" si="6"/>
        <v>2422834.5</v>
      </c>
      <c r="L30" s="42">
        <f t="shared" si="7"/>
        <v>11.520848787446511</v>
      </c>
      <c r="M30" s="43">
        <f t="shared" si="8"/>
        <v>111.52084878744651</v>
      </c>
    </row>
    <row r="31" spans="1:13">
      <c r="A31" s="2" t="s">
        <v>47</v>
      </c>
      <c r="B31" s="12" t="s">
        <v>48</v>
      </c>
      <c r="C31" s="4">
        <v>2669108.35</v>
      </c>
      <c r="D31" s="4">
        <v>2394830.7999999998</v>
      </c>
      <c r="E31" s="39">
        <f t="shared" si="5"/>
        <v>-274277.55000000028</v>
      </c>
      <c r="F31" s="66">
        <v>3263004.3477451</v>
      </c>
      <c r="G31" s="105">
        <v>1278031.3610181999</v>
      </c>
      <c r="H31" s="69">
        <v>0</v>
      </c>
      <c r="I31" s="40">
        <f t="shared" si="9"/>
        <v>2394830.7999999998</v>
      </c>
      <c r="J31" s="41">
        <f>'ผลการดำเนินงาน Planfin 60'!F26</f>
        <v>2524068.14</v>
      </c>
      <c r="K31" s="42">
        <f t="shared" si="6"/>
        <v>129237.34000000032</v>
      </c>
      <c r="L31" s="42">
        <f t="shared" si="7"/>
        <v>5.3965123548603202</v>
      </c>
      <c r="M31" s="43">
        <f t="shared" si="8"/>
        <v>105.39651235486032</v>
      </c>
    </row>
    <row r="32" spans="1:13">
      <c r="A32" s="2" t="s">
        <v>49</v>
      </c>
      <c r="B32" s="12" t="s">
        <v>50</v>
      </c>
      <c r="C32" s="4">
        <v>12642205.279999999</v>
      </c>
      <c r="D32" s="4">
        <v>8705269.9199999999</v>
      </c>
      <c r="E32" s="39">
        <f t="shared" si="5"/>
        <v>-3936935.3599999994</v>
      </c>
      <c r="F32" s="66">
        <v>7741612.9026667001</v>
      </c>
      <c r="G32" s="105">
        <v>3725910.6197527</v>
      </c>
      <c r="H32" s="69">
        <v>1</v>
      </c>
      <c r="I32" s="40">
        <f t="shared" si="9"/>
        <v>8705269.9199999999</v>
      </c>
      <c r="J32" s="41">
        <f>'ผลการดำเนินงาน Planfin 60'!F27</f>
        <v>10371802.48</v>
      </c>
      <c r="K32" s="42">
        <f t="shared" si="6"/>
        <v>1666532.5600000005</v>
      </c>
      <c r="L32" s="42">
        <f t="shared" si="7"/>
        <v>19.143950449729417</v>
      </c>
      <c r="M32" s="43">
        <f t="shared" si="8"/>
        <v>119.14395044972942</v>
      </c>
    </row>
    <row r="33" spans="1:13">
      <c r="A33" s="2" t="s">
        <v>51</v>
      </c>
      <c r="B33" s="12" t="s">
        <v>52</v>
      </c>
      <c r="C33" s="4">
        <v>3574091.8</v>
      </c>
      <c r="D33" s="4">
        <v>3732061.44</v>
      </c>
      <c r="E33" s="39">
        <f t="shared" si="5"/>
        <v>157969.64000000013</v>
      </c>
      <c r="F33" s="66">
        <v>4075337.5764314001</v>
      </c>
      <c r="G33" s="105">
        <v>985568.11180643004</v>
      </c>
      <c r="H33" s="69">
        <v>0</v>
      </c>
      <c r="I33" s="40">
        <f t="shared" si="9"/>
        <v>3732061.44</v>
      </c>
      <c r="J33" s="41">
        <f>'ผลการดำเนินงาน Planfin 60'!F28</f>
        <v>3717404.04</v>
      </c>
      <c r="K33" s="42">
        <f t="shared" si="6"/>
        <v>-14657.399999999907</v>
      </c>
      <c r="L33" s="42">
        <f t="shared" si="7"/>
        <v>-0.39274273040906849</v>
      </c>
      <c r="M33" s="43">
        <f t="shared" si="8"/>
        <v>99.607257269590932</v>
      </c>
    </row>
    <row r="34" spans="1:13">
      <c r="A34" s="2" t="s">
        <v>53</v>
      </c>
      <c r="B34" s="12" t="s">
        <v>54</v>
      </c>
      <c r="C34" s="4">
        <v>7168108.8700000001</v>
      </c>
      <c r="D34" s="4">
        <v>6734177.29</v>
      </c>
      <c r="E34" s="39">
        <f t="shared" si="5"/>
        <v>-433931.58000000007</v>
      </c>
      <c r="F34" s="66">
        <v>5848988.8819156997</v>
      </c>
      <c r="G34" s="105">
        <v>2109880.5615834999</v>
      </c>
      <c r="H34" s="69">
        <v>1</v>
      </c>
      <c r="I34" s="40">
        <f t="shared" si="9"/>
        <v>6734177.2899999991</v>
      </c>
      <c r="J34" s="41">
        <f>'ผลการดำเนินงาน Planfin 60'!F29</f>
        <v>8218008.4399999995</v>
      </c>
      <c r="K34" s="42">
        <f t="shared" si="6"/>
        <v>1483831.1500000004</v>
      </c>
      <c r="L34" s="42">
        <f t="shared" si="7"/>
        <v>22.034334501460705</v>
      </c>
      <c r="M34" s="43">
        <f t="shared" si="8"/>
        <v>122.03433450146068</v>
      </c>
    </row>
    <row r="35" spans="1:13">
      <c r="A35" s="2" t="s">
        <v>55</v>
      </c>
      <c r="B35" s="12" t="s">
        <v>56</v>
      </c>
      <c r="C35" s="4">
        <v>13356187.34</v>
      </c>
      <c r="D35" s="4">
        <v>12241583.17</v>
      </c>
      <c r="E35" s="39">
        <f t="shared" si="5"/>
        <v>-1114604.17</v>
      </c>
      <c r="F35" s="66">
        <v>10341779.248784</v>
      </c>
      <c r="G35" s="105">
        <v>3716172.1788419001</v>
      </c>
      <c r="H35" s="69">
        <v>1</v>
      </c>
      <c r="I35" s="40">
        <f t="shared" si="9"/>
        <v>12241583.17</v>
      </c>
      <c r="J35" s="41">
        <f>'ผลการดำเนินงาน Planfin 60'!F30</f>
        <v>10111960.149999999</v>
      </c>
      <c r="K35" s="42">
        <f t="shared" si="6"/>
        <v>-2129623.0200000014</v>
      </c>
      <c r="L35" s="42">
        <f t="shared" si="7"/>
        <v>-17.396630733343301</v>
      </c>
      <c r="M35" s="43">
        <f t="shared" si="8"/>
        <v>82.603369266656699</v>
      </c>
    </row>
    <row r="36" spans="1:13">
      <c r="A36" s="2" t="s">
        <v>57</v>
      </c>
      <c r="B36" s="12" t="s">
        <v>58</v>
      </c>
      <c r="C36" s="4">
        <v>193895.29</v>
      </c>
      <c r="D36" s="4">
        <v>2560842.2200000002</v>
      </c>
      <c r="E36" s="39">
        <f t="shared" si="5"/>
        <v>2366946.9300000002</v>
      </c>
      <c r="F36" s="66">
        <v>1298173.9822426001</v>
      </c>
      <c r="G36" s="105">
        <v>1351493.9112203999</v>
      </c>
      <c r="H36" s="69">
        <v>1</v>
      </c>
      <c r="I36" s="40">
        <f t="shared" si="9"/>
        <v>2560842.2200000002</v>
      </c>
      <c r="J36" s="41">
        <f>'ผลการดำเนินงาน Planfin 60'!F31</f>
        <v>1203257.9300000002</v>
      </c>
      <c r="K36" s="42">
        <f t="shared" si="6"/>
        <v>-1357584.29</v>
      </c>
      <c r="L36" s="42">
        <f t="shared" si="7"/>
        <v>-53.013195401003657</v>
      </c>
      <c r="M36" s="43">
        <f t="shared" si="8"/>
        <v>46.986804598996343</v>
      </c>
    </row>
    <row r="37" spans="1:13">
      <c r="A37" s="2" t="s">
        <v>59</v>
      </c>
      <c r="B37" s="12" t="s">
        <v>60</v>
      </c>
      <c r="C37" s="4">
        <v>20276903.32</v>
      </c>
      <c r="D37" s="4">
        <v>24847427.579999998</v>
      </c>
      <c r="E37" s="39">
        <f t="shared" si="5"/>
        <v>4570524.2599999979</v>
      </c>
      <c r="F37" s="66">
        <v>12218588.298</v>
      </c>
      <c r="G37" s="105">
        <v>7036001.6706168</v>
      </c>
      <c r="H37" s="69">
        <v>2</v>
      </c>
      <c r="I37" s="40">
        <f t="shared" si="9"/>
        <v>24847427.579999998</v>
      </c>
      <c r="J37" s="41">
        <f>'ผลการดำเนินงาน Planfin 60'!F32</f>
        <v>20818115.629999999</v>
      </c>
      <c r="K37" s="42">
        <f t="shared" si="6"/>
        <v>-4029311.9499999993</v>
      </c>
      <c r="L37" s="42">
        <f t="shared" si="7"/>
        <v>-16.216213678567044</v>
      </c>
      <c r="M37" s="43">
        <f t="shared" si="8"/>
        <v>83.783786321432956</v>
      </c>
    </row>
    <row r="38" spans="1:13">
      <c r="A38" s="2" t="s">
        <v>61</v>
      </c>
      <c r="B38" s="5" t="s">
        <v>62</v>
      </c>
      <c r="C38" s="6">
        <f>SUM(C24:C37)</f>
        <v>167833467.45999998</v>
      </c>
      <c r="D38" s="6">
        <f>SUM(D24:D37)</f>
        <v>162682746</v>
      </c>
      <c r="E38" s="44">
        <f t="shared" si="5"/>
        <v>-5150721.4599999785</v>
      </c>
      <c r="F38" s="67">
        <v>163580370.30000001</v>
      </c>
      <c r="G38" s="106">
        <v>30628082.645061001</v>
      </c>
      <c r="H38" s="70">
        <v>0</v>
      </c>
      <c r="I38" s="45">
        <f>(D38/12)*12</f>
        <v>162682746</v>
      </c>
      <c r="J38" s="51">
        <f>'ผลการดำเนินงาน Planfin 60'!F33</f>
        <v>165742733.20000002</v>
      </c>
      <c r="K38" s="47">
        <f>J38-I38</f>
        <v>3059987.2000000179</v>
      </c>
      <c r="L38" s="47">
        <f t="shared" si="7"/>
        <v>1.8809537429371943</v>
      </c>
      <c r="M38" s="48">
        <f t="shared" si="8"/>
        <v>101.88095374293719</v>
      </c>
    </row>
    <row r="39" spans="1:13">
      <c r="A39" s="160"/>
      <c r="B39" s="161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2"/>
    </row>
    <row r="40" spans="1:13" ht="14.25">
      <c r="A40" s="2" t="s">
        <v>63</v>
      </c>
      <c r="B40" s="5" t="s">
        <v>64</v>
      </c>
      <c r="C40" s="6">
        <f>C22-C38</f>
        <v>8526066.5800000429</v>
      </c>
      <c r="D40" s="6">
        <f>D22-D38</f>
        <v>-1098845.7900000215</v>
      </c>
      <c r="E40" s="44">
        <f>E25-E39</f>
        <v>643040.5299999998</v>
      </c>
      <c r="F40" s="67">
        <v>3199370.4595431001</v>
      </c>
      <c r="G40" s="108">
        <v>13143298.273775</v>
      </c>
      <c r="H40" s="70">
        <v>0</v>
      </c>
      <c r="I40" s="45">
        <f>(D40/12)*12</f>
        <v>-1098845.7900000215</v>
      </c>
      <c r="J40" s="46">
        <f>J22-J38</f>
        <v>-3429026.6100000143</v>
      </c>
      <c r="K40" s="44">
        <f>J40-I40</f>
        <v>-2330180.8199999928</v>
      </c>
      <c r="L40" s="47">
        <f>(J40*100)/I40-100</f>
        <v>212.05712768849463</v>
      </c>
      <c r="M40" s="48">
        <f t="shared" ref="M40:M41" si="10">(J40*100)/D40</f>
        <v>312.05712768849463</v>
      </c>
    </row>
    <row r="41" spans="1:13">
      <c r="A41" s="2" t="s">
        <v>65</v>
      </c>
      <c r="B41" s="12" t="s">
        <v>66</v>
      </c>
      <c r="C41" s="4">
        <f>C40-C21+C35</f>
        <v>9959709.0600000434</v>
      </c>
      <c r="D41" s="4">
        <f>D40-D21+D35</f>
        <v>-20291915.62000002</v>
      </c>
      <c r="E41" s="49">
        <f>E40-E24+E37</f>
        <v>1791180.7899999977</v>
      </c>
      <c r="F41" s="99">
        <v>6152378.6441823998</v>
      </c>
      <c r="G41" s="109">
        <v>12919983.942241</v>
      </c>
      <c r="H41" s="101">
        <v>0</v>
      </c>
      <c r="I41" s="40">
        <f>(D41/12)*12</f>
        <v>-20291915.62000002</v>
      </c>
      <c r="J41" s="49">
        <f>J40-J21+J35</f>
        <v>6520400.3999999836</v>
      </c>
      <c r="K41" s="49">
        <f>J41-I41</f>
        <v>26812316.020000003</v>
      </c>
      <c r="L41" s="42">
        <f>(J41*100)/I41-100</f>
        <v>-132.13299582999142</v>
      </c>
      <c r="M41" s="43">
        <f t="shared" si="10"/>
        <v>-32.132995829991415</v>
      </c>
    </row>
    <row r="42" spans="1:13">
      <c r="A42" s="2" t="s">
        <v>67</v>
      </c>
      <c r="B42" s="12" t="s">
        <v>68</v>
      </c>
      <c r="C42" s="4">
        <f>(C22-C21)-(C38-C35)</f>
        <v>9959709.0600000322</v>
      </c>
      <c r="D42" s="4">
        <f>(D22-D21)-(D38-D35)</f>
        <v>-20291915.620000035</v>
      </c>
      <c r="E42" s="96"/>
    </row>
    <row r="43" spans="1:13">
      <c r="A43" s="2"/>
      <c r="B43" s="12" t="s">
        <v>69</v>
      </c>
      <c r="C43" s="7">
        <v>0</v>
      </c>
      <c r="D43" s="4">
        <v>-4058383.12</v>
      </c>
      <c r="E43" s="75"/>
    </row>
    <row r="44" spans="1:13">
      <c r="A44" s="2"/>
      <c r="B44" s="12" t="s">
        <v>70</v>
      </c>
      <c r="C44" s="7" t="s">
        <v>138</v>
      </c>
      <c r="D44" s="4">
        <v>-1500000</v>
      </c>
      <c r="E44" s="75"/>
    </row>
    <row r="45" spans="1:13">
      <c r="A45" s="2" t="s">
        <v>72</v>
      </c>
      <c r="B45" s="12" t="s">
        <v>73</v>
      </c>
      <c r="C45" s="4">
        <v>26715368.989999998</v>
      </c>
      <c r="D45" s="127">
        <v>4360506.3299999982</v>
      </c>
      <c r="E45" s="75"/>
    </row>
    <row r="46" spans="1:13">
      <c r="A46" s="2" t="s">
        <v>74</v>
      </c>
      <c r="B46" s="12" t="s">
        <v>75</v>
      </c>
      <c r="C46" s="4">
        <v>29542233.699999999</v>
      </c>
      <c r="D46" s="132">
        <v>-1319227.950000003</v>
      </c>
      <c r="E46" s="75"/>
    </row>
    <row r="47" spans="1:13">
      <c r="A47" s="2" t="s">
        <v>76</v>
      </c>
      <c r="B47" s="12" t="s">
        <v>77</v>
      </c>
      <c r="C47" s="8">
        <v>24831680.66</v>
      </c>
      <c r="D47" s="128">
        <v>-38670477.060000002</v>
      </c>
      <c r="E47" s="75"/>
    </row>
    <row r="48" spans="1:13">
      <c r="A48" s="71"/>
      <c r="B48" s="72"/>
      <c r="C48" s="73"/>
      <c r="D48" s="74"/>
      <c r="E48" s="75"/>
      <c r="G48" s="1"/>
      <c r="H48" s="53"/>
    </row>
    <row r="49" spans="1:8" ht="14.25">
      <c r="A49" t="s">
        <v>221</v>
      </c>
      <c r="B49" s="9"/>
      <c r="G49" s="1"/>
      <c r="H49" s="53"/>
    </row>
    <row r="50" spans="1:8">
      <c r="A50" s="167" t="s">
        <v>226</v>
      </c>
      <c r="B50" s="167"/>
      <c r="C50" s="167"/>
      <c r="G50" s="1"/>
      <c r="H50" s="53"/>
    </row>
    <row r="51" spans="1:8" ht="14.25">
      <c r="A51"/>
      <c r="B51" s="9"/>
      <c r="G51" s="1"/>
      <c r="H51" s="53"/>
    </row>
    <row r="52" spans="1:8" ht="14.25">
      <c r="A52"/>
      <c r="B52" s="9"/>
      <c r="G52" s="1"/>
      <c r="H52" s="53"/>
    </row>
    <row r="53" spans="1:8" ht="14.25">
      <c r="A53"/>
      <c r="B53" s="9"/>
      <c r="G53" s="1"/>
      <c r="H53" s="53"/>
    </row>
    <row r="54" spans="1:8" ht="14.25">
      <c r="A54"/>
      <c r="B54" s="9"/>
      <c r="G54" s="1"/>
      <c r="H54" s="53"/>
    </row>
    <row r="55" spans="1:8" ht="14.25">
      <c r="A55"/>
      <c r="B55" s="9"/>
      <c r="G55" s="1"/>
      <c r="H55" s="53"/>
    </row>
    <row r="56" spans="1:8" ht="14.25">
      <c r="A56"/>
      <c r="B56" s="9"/>
      <c r="G56" s="1"/>
      <c r="H56" s="53"/>
    </row>
    <row r="57" spans="1:8" ht="14.25">
      <c r="A57"/>
      <c r="B57" s="9"/>
      <c r="G57" s="1"/>
      <c r="H57" s="53"/>
    </row>
    <row r="58" spans="1:8" ht="14.25">
      <c r="A58"/>
      <c r="B58" s="9"/>
      <c r="G58" s="1"/>
      <c r="H58" s="53"/>
    </row>
    <row r="59" spans="1:8" ht="14.25">
      <c r="A59"/>
      <c r="B59" s="9"/>
      <c r="G59" s="1"/>
      <c r="H59" s="53"/>
    </row>
    <row r="60" spans="1:8">
      <c r="B60" s="9"/>
    </row>
    <row r="61" spans="1:8" s="10" customFormat="1">
      <c r="A61" s="1"/>
      <c r="B61" s="152" t="s">
        <v>78</v>
      </c>
      <c r="C61" s="153"/>
      <c r="D61" s="153"/>
      <c r="E61" s="153"/>
    </row>
    <row r="62" spans="1:8" s="10" customFormat="1">
      <c r="A62" s="1"/>
      <c r="B62" s="11" t="s">
        <v>3</v>
      </c>
      <c r="C62" s="11" t="s">
        <v>79</v>
      </c>
      <c r="D62" s="1"/>
      <c r="E62" s="1"/>
    </row>
    <row r="63" spans="1:8" s="10" customFormat="1">
      <c r="A63" s="1"/>
      <c r="B63" s="123" t="s">
        <v>80</v>
      </c>
      <c r="C63" s="4">
        <v>11036801</v>
      </c>
      <c r="D63" s="1"/>
      <c r="E63" s="1"/>
    </row>
    <row r="64" spans="1:8" s="10" customFormat="1" ht="25.5">
      <c r="A64" s="1"/>
      <c r="B64" s="123" t="s">
        <v>81</v>
      </c>
      <c r="C64" s="4">
        <v>5098034.18</v>
      </c>
      <c r="D64" s="1"/>
      <c r="E64" s="1"/>
    </row>
    <row r="65" spans="1:5" s="10" customFormat="1" ht="25.5">
      <c r="A65" s="1"/>
      <c r="B65" s="123" t="s">
        <v>82</v>
      </c>
      <c r="C65" s="4">
        <v>7419719.0199999996</v>
      </c>
      <c r="D65" s="1"/>
      <c r="E65" s="1"/>
    </row>
    <row r="66" spans="1:5" s="10" customFormat="1">
      <c r="A66" s="1"/>
      <c r="B66" s="9"/>
      <c r="C66" s="1"/>
      <c r="D66" s="1"/>
      <c r="E66" s="1"/>
    </row>
    <row r="67" spans="1:5" s="10" customFormat="1">
      <c r="A67" s="1"/>
      <c r="B67" s="152" t="s">
        <v>83</v>
      </c>
      <c r="C67" s="153"/>
      <c r="D67" s="153"/>
      <c r="E67" s="153"/>
    </row>
    <row r="68" spans="1:5" s="10" customFormat="1">
      <c r="A68" s="1"/>
      <c r="B68" s="11" t="s">
        <v>3</v>
      </c>
      <c r="C68" s="11" t="s">
        <v>79</v>
      </c>
      <c r="D68" s="1"/>
      <c r="E68" s="1"/>
    </row>
    <row r="69" spans="1:5" s="10" customFormat="1">
      <c r="A69" s="1"/>
      <c r="B69" s="123" t="s">
        <v>84</v>
      </c>
      <c r="C69" s="4">
        <v>874980</v>
      </c>
      <c r="D69" s="1"/>
      <c r="E69" s="1"/>
    </row>
    <row r="70" spans="1:5" s="10" customFormat="1">
      <c r="A70" s="1"/>
      <c r="B70" s="123" t="s">
        <v>85</v>
      </c>
      <c r="C70" s="4">
        <v>16800</v>
      </c>
      <c r="D70" s="1"/>
      <c r="E70" s="1"/>
    </row>
    <row r="71" spans="1:5" s="10" customFormat="1">
      <c r="A71" s="1"/>
      <c r="B71" s="123" t="s">
        <v>86</v>
      </c>
      <c r="C71" s="4">
        <v>1231531</v>
      </c>
      <c r="D71" s="1"/>
      <c r="E71" s="1"/>
    </row>
    <row r="72" spans="1:5" s="10" customFormat="1">
      <c r="A72" s="1"/>
      <c r="B72" s="123" t="s">
        <v>87</v>
      </c>
      <c r="C72" s="4">
        <v>176000</v>
      </c>
      <c r="D72" s="1"/>
      <c r="E72" s="1"/>
    </row>
    <row r="73" spans="1:5" s="10" customFormat="1">
      <c r="A73" s="1"/>
      <c r="B73" s="123" t="s">
        <v>88</v>
      </c>
      <c r="C73" s="4">
        <v>37000</v>
      </c>
      <c r="D73" s="1"/>
      <c r="E73" s="1"/>
    </row>
    <row r="74" spans="1:5" s="10" customFormat="1">
      <c r="A74" s="1"/>
      <c r="B74" s="123" t="s">
        <v>89</v>
      </c>
      <c r="C74" s="4">
        <v>177000</v>
      </c>
      <c r="D74" s="1"/>
      <c r="E74" s="1"/>
    </row>
    <row r="75" spans="1:5" s="10" customFormat="1">
      <c r="A75" s="1"/>
      <c r="B75" s="123" t="s">
        <v>90</v>
      </c>
      <c r="C75" s="4">
        <v>1470100</v>
      </c>
      <c r="D75" s="1"/>
      <c r="E75" s="1"/>
    </row>
    <row r="76" spans="1:5" s="10" customFormat="1">
      <c r="A76" s="1"/>
      <c r="B76" s="123" t="s">
        <v>91</v>
      </c>
      <c r="C76" s="4">
        <v>600000</v>
      </c>
      <c r="D76" s="1"/>
      <c r="E76" s="1"/>
    </row>
    <row r="77" spans="1:5" s="10" customFormat="1">
      <c r="A77" s="1"/>
      <c r="B77" s="123" t="s">
        <v>92</v>
      </c>
      <c r="C77" s="4">
        <v>83330</v>
      </c>
      <c r="D77" s="1"/>
      <c r="E77" s="1"/>
    </row>
    <row r="78" spans="1:5" s="10" customFormat="1">
      <c r="A78" s="1"/>
      <c r="B78" s="123" t="s">
        <v>93</v>
      </c>
      <c r="C78" s="4">
        <v>100000</v>
      </c>
      <c r="D78" s="1"/>
      <c r="E78" s="1"/>
    </row>
    <row r="79" spans="1:5" s="10" customFormat="1">
      <c r="A79" s="1"/>
      <c r="B79" s="123" t="s">
        <v>94</v>
      </c>
      <c r="C79" s="4">
        <v>1115643.97</v>
      </c>
      <c r="D79" s="1"/>
      <c r="E79" s="1"/>
    </row>
    <row r="80" spans="1:5" s="10" customFormat="1">
      <c r="A80" s="1"/>
      <c r="B80" s="9"/>
      <c r="C80" s="1"/>
      <c r="D80" s="1"/>
      <c r="E80" s="1"/>
    </row>
    <row r="81" spans="1:5" s="10" customFormat="1">
      <c r="A81" s="1"/>
      <c r="B81" s="152" t="s">
        <v>95</v>
      </c>
      <c r="C81" s="153"/>
      <c r="D81" s="153"/>
      <c r="E81" s="153"/>
    </row>
    <row r="82" spans="1:5" s="10" customFormat="1">
      <c r="A82" s="1"/>
      <c r="B82" s="11" t="s">
        <v>3</v>
      </c>
      <c r="C82" s="11" t="s">
        <v>96</v>
      </c>
      <c r="D82" s="1"/>
      <c r="E82" s="1"/>
    </row>
    <row r="83" spans="1:5" s="10" customFormat="1">
      <c r="A83" s="1"/>
      <c r="B83" s="169" t="s">
        <v>97</v>
      </c>
      <c r="C83" s="169"/>
      <c r="D83" s="13"/>
      <c r="E83" s="1"/>
    </row>
    <row r="84" spans="1:5" s="10" customFormat="1">
      <c r="A84" s="1"/>
      <c r="B84" s="123" t="s">
        <v>98</v>
      </c>
      <c r="C84" s="6">
        <v>39684600</v>
      </c>
      <c r="D84" s="1"/>
      <c r="E84" s="1"/>
    </row>
    <row r="85" spans="1:5" s="10" customFormat="1">
      <c r="A85" s="1"/>
      <c r="B85" s="123" t="s">
        <v>99</v>
      </c>
      <c r="C85" s="4">
        <v>12000000</v>
      </c>
      <c r="D85" s="1"/>
      <c r="E85" s="1"/>
    </row>
    <row r="86" spans="1:5" s="10" customFormat="1">
      <c r="A86" s="1"/>
      <c r="B86" s="123" t="s">
        <v>100</v>
      </c>
      <c r="C86" s="4">
        <v>3000000</v>
      </c>
      <c r="D86" s="1"/>
      <c r="E86" s="1"/>
    </row>
    <row r="87" spans="1:5" s="10" customFormat="1">
      <c r="A87" s="1"/>
      <c r="B87" s="123" t="s">
        <v>101</v>
      </c>
      <c r="C87" s="4">
        <v>5000000</v>
      </c>
      <c r="D87" s="1"/>
      <c r="E87" s="1"/>
    </row>
    <row r="88" spans="1:5" s="10" customFormat="1">
      <c r="A88" s="1"/>
      <c r="B88" s="123" t="s">
        <v>102</v>
      </c>
      <c r="C88" s="4">
        <v>6500000</v>
      </c>
      <c r="D88" s="1"/>
      <c r="E88" s="1"/>
    </row>
    <row r="89" spans="1:5" s="10" customFormat="1">
      <c r="A89" s="1"/>
      <c r="B89" s="123" t="s">
        <v>103</v>
      </c>
      <c r="C89" s="4">
        <v>2684600</v>
      </c>
      <c r="D89" s="1"/>
      <c r="E89" s="1"/>
    </row>
    <row r="90" spans="1:5" s="10" customFormat="1">
      <c r="A90" s="1"/>
      <c r="B90" s="123" t="s">
        <v>104</v>
      </c>
      <c r="C90" s="4">
        <v>4500000</v>
      </c>
      <c r="D90" s="1"/>
      <c r="E90" s="1"/>
    </row>
    <row r="91" spans="1:5" s="10" customFormat="1">
      <c r="A91" s="1"/>
      <c r="B91" s="123" t="s">
        <v>105</v>
      </c>
      <c r="C91" s="4">
        <v>2500000</v>
      </c>
      <c r="D91" s="1"/>
      <c r="E91" s="1"/>
    </row>
    <row r="92" spans="1:5" s="10" customFormat="1">
      <c r="A92" s="1"/>
      <c r="B92" s="123" t="s">
        <v>106</v>
      </c>
      <c r="C92" s="4">
        <v>3500000</v>
      </c>
      <c r="D92" s="1"/>
      <c r="E92" s="1"/>
    </row>
    <row r="93" spans="1:5" s="10" customFormat="1">
      <c r="A93" s="1"/>
      <c r="B93" s="9"/>
      <c r="C93" s="1"/>
      <c r="D93" s="1"/>
      <c r="E93" s="1"/>
    </row>
    <row r="94" spans="1:5" s="10" customFormat="1">
      <c r="A94" s="1"/>
      <c r="B94" s="152" t="s">
        <v>107</v>
      </c>
      <c r="C94" s="153"/>
      <c r="D94" s="153"/>
      <c r="E94" s="153"/>
    </row>
    <row r="95" spans="1:5" s="10" customFormat="1">
      <c r="A95" s="1"/>
      <c r="B95" s="11" t="s">
        <v>3</v>
      </c>
      <c r="C95" s="11" t="s">
        <v>96</v>
      </c>
      <c r="D95" s="1"/>
      <c r="E95" s="1"/>
    </row>
    <row r="96" spans="1:5" s="10" customFormat="1">
      <c r="A96" s="1"/>
      <c r="B96" s="169" t="s">
        <v>108</v>
      </c>
      <c r="C96" s="169"/>
      <c r="D96" s="13"/>
      <c r="E96" s="1"/>
    </row>
    <row r="97" spans="1:5" s="10" customFormat="1">
      <c r="A97" s="1"/>
      <c r="B97" s="123" t="s">
        <v>109</v>
      </c>
      <c r="C97" s="6">
        <v>23565000</v>
      </c>
      <c r="D97" s="1"/>
      <c r="E97" s="1"/>
    </row>
    <row r="98" spans="1:5" s="10" customFormat="1">
      <c r="A98" s="1"/>
      <c r="B98" s="123" t="s">
        <v>110</v>
      </c>
      <c r="C98" s="4">
        <v>5000000</v>
      </c>
      <c r="D98" s="1"/>
      <c r="E98" s="1"/>
    </row>
    <row r="99" spans="1:5" s="10" customFormat="1">
      <c r="A99" s="1"/>
      <c r="B99" s="123" t="s">
        <v>111</v>
      </c>
      <c r="C99" s="4">
        <v>7000000</v>
      </c>
      <c r="D99" s="1"/>
      <c r="E99" s="1"/>
    </row>
    <row r="100" spans="1:5" s="10" customFormat="1">
      <c r="A100" s="1"/>
      <c r="B100" s="123" t="s">
        <v>112</v>
      </c>
      <c r="C100" s="4">
        <v>2500000</v>
      </c>
      <c r="D100" s="1"/>
      <c r="E100" s="1"/>
    </row>
    <row r="101" spans="1:5" s="10" customFormat="1">
      <c r="A101" s="1"/>
      <c r="B101" s="123" t="s">
        <v>113</v>
      </c>
      <c r="C101" s="4">
        <v>450000</v>
      </c>
      <c r="D101" s="1"/>
      <c r="E101" s="1"/>
    </row>
    <row r="102" spans="1:5" s="10" customFormat="1">
      <c r="A102" s="1"/>
      <c r="B102" s="123" t="s">
        <v>114</v>
      </c>
      <c r="C102" s="4">
        <v>15000</v>
      </c>
      <c r="D102" s="1"/>
      <c r="E102" s="1"/>
    </row>
    <row r="103" spans="1:5" s="10" customFormat="1">
      <c r="A103" s="1"/>
      <c r="B103" s="123" t="s">
        <v>115</v>
      </c>
      <c r="C103" s="4">
        <v>600000</v>
      </c>
      <c r="D103" s="1"/>
      <c r="E103" s="1"/>
    </row>
    <row r="104" spans="1:5" s="10" customFormat="1">
      <c r="A104" s="1"/>
      <c r="B104" s="123" t="s">
        <v>116</v>
      </c>
      <c r="C104" s="4">
        <v>8000000</v>
      </c>
      <c r="D104" s="1"/>
      <c r="E104" s="1"/>
    </row>
    <row r="105" spans="1:5" s="10" customFormat="1">
      <c r="A105" s="1"/>
      <c r="B105" s="9"/>
      <c r="C105" s="1"/>
      <c r="D105" s="1"/>
      <c r="E105" s="1"/>
    </row>
    <row r="106" spans="1:5" s="10" customFormat="1">
      <c r="A106" s="1"/>
      <c r="B106" s="152" t="s">
        <v>117</v>
      </c>
      <c r="C106" s="153"/>
      <c r="D106" s="153"/>
      <c r="E106" s="153"/>
    </row>
    <row r="107" spans="1:5" s="10" customFormat="1">
      <c r="A107" s="1"/>
      <c r="B107" s="11" t="s">
        <v>3</v>
      </c>
      <c r="C107" s="11" t="s">
        <v>96</v>
      </c>
      <c r="D107" s="1"/>
      <c r="E107" s="1"/>
    </row>
    <row r="108" spans="1:5" s="10" customFormat="1">
      <c r="A108" s="1"/>
      <c r="B108" s="123" t="s">
        <v>118</v>
      </c>
      <c r="C108" s="4">
        <v>1500000</v>
      </c>
      <c r="D108" s="1"/>
      <c r="E108" s="1"/>
    </row>
    <row r="109" spans="1:5" s="10" customFormat="1">
      <c r="A109" s="1"/>
      <c r="B109" s="123" t="s">
        <v>119</v>
      </c>
      <c r="C109" s="4">
        <v>543353</v>
      </c>
      <c r="D109" s="1"/>
      <c r="E109" s="1"/>
    </row>
    <row r="110" spans="1:5" s="10" customFormat="1">
      <c r="A110" s="1"/>
      <c r="B110" s="123" t="s">
        <v>120</v>
      </c>
      <c r="C110" s="4">
        <v>30891300</v>
      </c>
      <c r="D110" s="1"/>
      <c r="E110" s="1"/>
    </row>
    <row r="111" spans="1:5" s="10" customFormat="1">
      <c r="A111" s="1"/>
      <c r="B111" s="9"/>
      <c r="C111" s="1"/>
      <c r="D111" s="1"/>
      <c r="E111" s="1"/>
    </row>
    <row r="112" spans="1:5" s="10" customFormat="1">
      <c r="A112" s="1"/>
      <c r="B112" s="152" t="s">
        <v>121</v>
      </c>
      <c r="C112" s="153"/>
      <c r="D112" s="153"/>
      <c r="E112" s="153"/>
    </row>
    <row r="113" spans="1:5" s="10" customFormat="1">
      <c r="A113" s="1"/>
      <c r="B113" s="11" t="s">
        <v>3</v>
      </c>
      <c r="C113" s="11" t="s">
        <v>122</v>
      </c>
      <c r="D113" s="1"/>
      <c r="E113" s="1"/>
    </row>
    <row r="114" spans="1:5" s="10" customFormat="1" ht="25.5">
      <c r="A114" s="1"/>
      <c r="B114" s="123" t="s">
        <v>123</v>
      </c>
      <c r="C114" s="4">
        <v>2280000</v>
      </c>
      <c r="D114" s="1"/>
      <c r="E114" s="1"/>
    </row>
    <row r="115" spans="1:5" s="10" customFormat="1">
      <c r="A115" s="1"/>
      <c r="B115" s="123" t="s">
        <v>124</v>
      </c>
      <c r="C115" s="4">
        <v>6955726.5499999998</v>
      </c>
      <c r="D115" s="1"/>
      <c r="E115" s="1"/>
    </row>
    <row r="116" spans="1:5" s="10" customFormat="1" ht="25.5">
      <c r="A116" s="1"/>
      <c r="B116" s="123" t="s">
        <v>125</v>
      </c>
      <c r="C116" s="4">
        <v>2898380</v>
      </c>
      <c r="D116" s="1"/>
      <c r="E116" s="1"/>
    </row>
    <row r="117" spans="1:5" s="10" customFormat="1">
      <c r="A117" s="1"/>
      <c r="B117" s="123" t="s">
        <v>126</v>
      </c>
      <c r="C117" s="4">
        <v>3000000</v>
      </c>
      <c r="D117" s="1"/>
      <c r="E117" s="1"/>
    </row>
    <row r="118" spans="1:5">
      <c r="B118" s="9"/>
    </row>
    <row r="119" spans="1:5">
      <c r="B119" s="9"/>
    </row>
    <row r="120" spans="1:5">
      <c r="B120" s="9"/>
    </row>
    <row r="121" spans="1:5">
      <c r="B121" s="9"/>
    </row>
    <row r="122" spans="1:5">
      <c r="B122" s="9"/>
    </row>
    <row r="123" spans="1:5" s="129" customFormat="1">
      <c r="B123" s="136" t="s">
        <v>198</v>
      </c>
      <c r="C123" s="139" t="s">
        <v>128</v>
      </c>
      <c r="D123" s="176" t="s">
        <v>187</v>
      </c>
      <c r="E123" s="176" t="s">
        <v>187</v>
      </c>
    </row>
    <row r="124" spans="1:5" s="129" customFormat="1" ht="15">
      <c r="B124" s="144" t="s">
        <v>199</v>
      </c>
      <c r="C124" s="131" t="s">
        <v>200</v>
      </c>
      <c r="D124" s="182" t="s">
        <v>201</v>
      </c>
      <c r="E124" s="182"/>
    </row>
    <row r="125" spans="1:5" s="129" customFormat="1">
      <c r="B125" s="136" t="s">
        <v>129</v>
      </c>
      <c r="C125" s="136" t="s">
        <v>130</v>
      </c>
      <c r="D125" s="168" t="s">
        <v>131</v>
      </c>
      <c r="E125" s="168"/>
    </row>
    <row r="126" spans="1:5" s="129" customFormat="1">
      <c r="B126" s="136" t="s">
        <v>132</v>
      </c>
      <c r="C126" s="136" t="s">
        <v>133</v>
      </c>
      <c r="D126" s="168" t="s">
        <v>134</v>
      </c>
      <c r="E126" s="168"/>
    </row>
  </sheetData>
  <mergeCells count="24">
    <mergeCell ref="D125:E125"/>
    <mergeCell ref="D126:E126"/>
    <mergeCell ref="B83:C83"/>
    <mergeCell ref="B94:E94"/>
    <mergeCell ref="B96:C96"/>
    <mergeCell ref="B106:E106"/>
    <mergeCell ref="B112:E112"/>
    <mergeCell ref="D123:E123"/>
    <mergeCell ref="D124:E124"/>
    <mergeCell ref="B6:B9"/>
    <mergeCell ref="B81:E81"/>
    <mergeCell ref="B1:E1"/>
    <mergeCell ref="B2:E2"/>
    <mergeCell ref="B3:E3"/>
    <mergeCell ref="B4:D4"/>
    <mergeCell ref="B5:E5"/>
    <mergeCell ref="B61:E61"/>
    <mergeCell ref="B67:E67"/>
    <mergeCell ref="A10:M10"/>
    <mergeCell ref="A23:M23"/>
    <mergeCell ref="A39:M39"/>
    <mergeCell ref="F6:G6"/>
    <mergeCell ref="F7:G7"/>
    <mergeCell ref="A50:C50"/>
  </mergeCells>
  <pageMargins left="0.15748031496062992" right="0.28000000000000003" top="0.45" bottom="0.38" header="0.36" footer="0.19685039370078741"/>
  <pageSetup paperSize="5" scale="70" orientation="landscape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M126"/>
  <sheetViews>
    <sheetView showGridLines="0" zoomScale="80" zoomScaleNormal="80" workbookViewId="0">
      <pane xSplit="2" ySplit="10" topLeftCell="C32" activePane="bottomRight" state="frozen"/>
      <selection pane="topRight" activeCell="C1" sqref="C1"/>
      <selection pane="bottomLeft" activeCell="A11" sqref="A11"/>
      <selection pane="bottomRight" activeCell="A50" sqref="A50:C50"/>
    </sheetView>
  </sheetViews>
  <sheetFormatPr defaultRowHeight="12.75"/>
  <cols>
    <col min="1" max="1" width="8.625" style="1" bestFit="1" customWidth="1"/>
    <col min="2" max="2" width="36.125" style="1" customWidth="1"/>
    <col min="3" max="3" width="23.625" style="1" bestFit="1" customWidth="1"/>
    <col min="4" max="4" width="16.375" style="1" bestFit="1" customWidth="1"/>
    <col min="5" max="5" width="15.25" style="1" bestFit="1" customWidth="1"/>
    <col min="6" max="6" width="16.5" style="1" customWidth="1"/>
    <col min="7" max="7" width="17.75" style="10" customWidth="1"/>
    <col min="8" max="8" width="7.375" style="1" bestFit="1" customWidth="1"/>
    <col min="9" max="9" width="16.375" style="1" bestFit="1" customWidth="1"/>
    <col min="10" max="10" width="18" style="1" customWidth="1"/>
    <col min="11" max="11" width="17.125" style="1" customWidth="1"/>
    <col min="12" max="12" width="21.5" style="1" customWidth="1"/>
    <col min="13" max="13" width="15.375" style="1" bestFit="1" customWidth="1"/>
    <col min="14" max="16384" width="9" style="1"/>
  </cols>
  <sheetData>
    <row r="1" spans="1:13" ht="12.75" customHeight="1">
      <c r="B1" s="154" t="s">
        <v>170</v>
      </c>
      <c r="C1" s="154"/>
      <c r="D1" s="154"/>
      <c r="E1" s="154"/>
    </row>
    <row r="2" spans="1:13">
      <c r="B2" s="154" t="s">
        <v>141</v>
      </c>
      <c r="C2" s="154"/>
      <c r="D2" s="154"/>
    </row>
    <row r="3" spans="1:13" ht="12.75" customHeight="1">
      <c r="B3" s="154" t="s">
        <v>222</v>
      </c>
      <c r="C3" s="154"/>
      <c r="D3" s="154"/>
      <c r="E3" s="154"/>
    </row>
    <row r="4" spans="1:13">
      <c r="B4" s="154"/>
      <c r="C4" s="154"/>
      <c r="D4" s="154"/>
    </row>
    <row r="5" spans="1:13">
      <c r="B5" s="178" t="s">
        <v>1</v>
      </c>
      <c r="C5" s="179"/>
      <c r="D5" s="179"/>
      <c r="E5" s="179"/>
    </row>
    <row r="6" spans="1:13" s="22" customFormat="1">
      <c r="A6" s="14" t="s">
        <v>149</v>
      </c>
      <c r="B6" s="149" t="s">
        <v>3</v>
      </c>
      <c r="C6" s="15" t="s">
        <v>179</v>
      </c>
      <c r="D6" s="15" t="s">
        <v>4</v>
      </c>
      <c r="E6" s="16" t="s">
        <v>150</v>
      </c>
      <c r="F6" s="163" t="s">
        <v>177</v>
      </c>
      <c r="G6" s="164"/>
      <c r="H6" s="17" t="s">
        <v>151</v>
      </c>
      <c r="I6" s="18" t="s">
        <v>152</v>
      </c>
      <c r="J6" s="19" t="s">
        <v>153</v>
      </c>
      <c r="K6" s="20" t="s">
        <v>150</v>
      </c>
      <c r="L6" s="21" t="s">
        <v>154</v>
      </c>
      <c r="M6" s="21" t="s">
        <v>154</v>
      </c>
    </row>
    <row r="7" spans="1:13" s="22" customFormat="1">
      <c r="A7" s="23" t="s">
        <v>3</v>
      </c>
      <c r="B7" s="150"/>
      <c r="C7" s="24" t="s">
        <v>5</v>
      </c>
      <c r="D7" s="24" t="s">
        <v>6</v>
      </c>
      <c r="E7" s="25" t="s">
        <v>168</v>
      </c>
      <c r="F7" s="165" t="s">
        <v>158</v>
      </c>
      <c r="G7" s="166"/>
      <c r="H7" s="26" t="s">
        <v>155</v>
      </c>
      <c r="I7" s="27" t="s">
        <v>223</v>
      </c>
      <c r="J7" s="28" t="s">
        <v>224</v>
      </c>
      <c r="K7" s="29" t="s">
        <v>153</v>
      </c>
      <c r="L7" s="30" t="s">
        <v>156</v>
      </c>
      <c r="M7" s="30" t="s">
        <v>157</v>
      </c>
    </row>
    <row r="8" spans="1:13" s="22" customFormat="1">
      <c r="A8" s="23"/>
      <c r="B8" s="150"/>
      <c r="C8" s="24"/>
      <c r="D8" s="24"/>
      <c r="E8" s="31" t="s">
        <v>169</v>
      </c>
      <c r="F8" s="104" t="s">
        <v>184</v>
      </c>
      <c r="G8" s="104" t="s">
        <v>183</v>
      </c>
      <c r="H8" s="26">
        <v>2560</v>
      </c>
      <c r="I8" s="32"/>
      <c r="J8" s="28"/>
      <c r="K8" s="29"/>
      <c r="L8" s="30" t="s">
        <v>159</v>
      </c>
      <c r="M8" s="30" t="s">
        <v>159</v>
      </c>
    </row>
    <row r="9" spans="1:13" s="22" customFormat="1">
      <c r="A9" s="33"/>
      <c r="B9" s="151"/>
      <c r="C9" s="34" t="s">
        <v>160</v>
      </c>
      <c r="D9" s="34" t="s">
        <v>161</v>
      </c>
      <c r="E9" s="36" t="s">
        <v>162</v>
      </c>
      <c r="F9" s="68" t="s">
        <v>185</v>
      </c>
      <c r="G9" s="68" t="s">
        <v>185</v>
      </c>
      <c r="H9" s="35"/>
      <c r="I9" s="36" t="s">
        <v>163</v>
      </c>
      <c r="J9" s="37" t="s">
        <v>164</v>
      </c>
      <c r="K9" s="38" t="s">
        <v>165</v>
      </c>
      <c r="L9" s="37" t="s">
        <v>166</v>
      </c>
      <c r="M9" s="37" t="s">
        <v>167</v>
      </c>
    </row>
    <row r="10" spans="1:13">
      <c r="A10" s="157" t="s">
        <v>7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9"/>
    </row>
    <row r="11" spans="1:13">
      <c r="A11" s="2" t="s">
        <v>8</v>
      </c>
      <c r="B11" s="12" t="s">
        <v>9</v>
      </c>
      <c r="C11" s="4">
        <v>51066548.82</v>
      </c>
      <c r="D11" s="4">
        <v>52855164.899999999</v>
      </c>
      <c r="E11" s="39">
        <f>D11-C11</f>
        <v>1788616.0799999982</v>
      </c>
      <c r="F11" s="66">
        <v>57387369.849592</v>
      </c>
      <c r="G11" s="105">
        <v>16046220.333548</v>
      </c>
      <c r="H11" s="69">
        <v>0</v>
      </c>
      <c r="I11" s="40">
        <f>(D11/12)*12</f>
        <v>52855164.900000006</v>
      </c>
      <c r="J11" s="41">
        <f>'ผลการดำเนินงาน Planfin 60'!G6</f>
        <v>49983527.240000002</v>
      </c>
      <c r="K11" s="42">
        <f>J11-I11</f>
        <v>-2871637.6600000039</v>
      </c>
      <c r="L11" s="42">
        <f>(J11*100)/I11-100</f>
        <v>-5.433031313842335</v>
      </c>
      <c r="M11" s="43">
        <f>(J11*100)/D11</f>
        <v>94.566968686157679</v>
      </c>
    </row>
    <row r="12" spans="1:13">
      <c r="A12" s="2" t="s">
        <v>10</v>
      </c>
      <c r="B12" s="12" t="s">
        <v>11</v>
      </c>
      <c r="C12" s="4">
        <v>243200</v>
      </c>
      <c r="D12" s="4">
        <v>228450</v>
      </c>
      <c r="E12" s="39">
        <f t="shared" ref="E12:E21" si="0">D12-C12</f>
        <v>-14750</v>
      </c>
      <c r="F12" s="66">
        <v>181282.49275115001</v>
      </c>
      <c r="G12" s="105">
        <v>176235.40505875999</v>
      </c>
      <c r="H12" s="69">
        <v>1</v>
      </c>
      <c r="I12" s="40">
        <f t="shared" ref="I12:I21" si="1">(D12/12)*11</f>
        <v>209412.5</v>
      </c>
      <c r="J12" s="41">
        <f>'ผลการดำเนินงาน Planfin 60'!G7</f>
        <v>270650</v>
      </c>
      <c r="K12" s="42">
        <f>J12-I12</f>
        <v>61237.5</v>
      </c>
      <c r="L12" s="42">
        <f t="shared" ref="L12:L21" si="2">(J12*100)/I12-100</f>
        <v>29.242523727093641</v>
      </c>
      <c r="M12" s="43">
        <f t="shared" ref="M12:M22" si="3">(J12*100)/D12</f>
        <v>118.47231341650252</v>
      </c>
    </row>
    <row r="13" spans="1:13">
      <c r="A13" s="2" t="s">
        <v>12</v>
      </c>
      <c r="B13" s="12" t="s">
        <v>13</v>
      </c>
      <c r="C13" s="4">
        <v>225629.33</v>
      </c>
      <c r="D13" s="4">
        <v>23000</v>
      </c>
      <c r="E13" s="39">
        <f t="shared" si="0"/>
        <v>-202629.33</v>
      </c>
      <c r="F13" s="66">
        <v>143701.62790225999</v>
      </c>
      <c r="G13" s="105">
        <v>233510.61991996001</v>
      </c>
      <c r="H13" s="69">
        <v>0</v>
      </c>
      <c r="I13" s="40">
        <f t="shared" si="1"/>
        <v>21083.333333333336</v>
      </c>
      <c r="J13" s="41">
        <f>'ผลการดำเนินงาน Planfin 60'!G8</f>
        <v>55938</v>
      </c>
      <c r="K13" s="42">
        <f t="shared" ref="K13:K22" si="4">J13-I13</f>
        <v>34854.666666666664</v>
      </c>
      <c r="L13" s="42">
        <f t="shared" si="2"/>
        <v>165.3185770750988</v>
      </c>
      <c r="M13" s="43">
        <f t="shared" si="3"/>
        <v>243.2086956521739</v>
      </c>
    </row>
    <row r="14" spans="1:13">
      <c r="A14" s="2" t="s">
        <v>14</v>
      </c>
      <c r="B14" s="12" t="s">
        <v>15</v>
      </c>
      <c r="C14" s="4">
        <v>781662.88</v>
      </c>
      <c r="D14" s="4">
        <v>1045066.92</v>
      </c>
      <c r="E14" s="39">
        <f t="shared" si="0"/>
        <v>263404.04000000004</v>
      </c>
      <c r="F14" s="66">
        <v>952851.37295071001</v>
      </c>
      <c r="G14" s="105">
        <v>546811.32504231005</v>
      </c>
      <c r="H14" s="69">
        <v>1</v>
      </c>
      <c r="I14" s="40">
        <f t="shared" si="1"/>
        <v>957978.01</v>
      </c>
      <c r="J14" s="41">
        <f>'ผลการดำเนินงาน Planfin 60'!G9</f>
        <v>970762.0199999999</v>
      </c>
      <c r="K14" s="42">
        <f t="shared" si="4"/>
        <v>12784.009999999893</v>
      </c>
      <c r="L14" s="42">
        <f t="shared" si="2"/>
        <v>1.3344784396460057</v>
      </c>
      <c r="M14" s="43">
        <f t="shared" si="3"/>
        <v>92.889938569675508</v>
      </c>
    </row>
    <row r="15" spans="1:13">
      <c r="A15" s="2" t="s">
        <v>16</v>
      </c>
      <c r="B15" s="12" t="s">
        <v>17</v>
      </c>
      <c r="C15" s="4">
        <v>8867487.7300000004</v>
      </c>
      <c r="D15" s="4">
        <v>10687098.960000001</v>
      </c>
      <c r="E15" s="39">
        <f t="shared" si="0"/>
        <v>1819611.2300000004</v>
      </c>
      <c r="F15" s="66">
        <v>7362611.7884050999</v>
      </c>
      <c r="G15" s="105">
        <v>4663611.3752715997</v>
      </c>
      <c r="H15" s="69">
        <v>1</v>
      </c>
      <c r="I15" s="40">
        <f t="shared" si="1"/>
        <v>9796507.3800000008</v>
      </c>
      <c r="J15" s="41">
        <f>'ผลการดำเนินงาน Planfin 60'!G10</f>
        <v>10369608.51</v>
      </c>
      <c r="K15" s="42">
        <f t="shared" si="4"/>
        <v>573101.12999999896</v>
      </c>
      <c r="L15" s="42">
        <f t="shared" si="2"/>
        <v>5.8500556144122413</v>
      </c>
      <c r="M15" s="43">
        <f t="shared" si="3"/>
        <v>97.029217646544552</v>
      </c>
    </row>
    <row r="16" spans="1:13">
      <c r="A16" s="2" t="s">
        <v>18</v>
      </c>
      <c r="B16" s="12" t="s">
        <v>19</v>
      </c>
      <c r="C16" s="4">
        <v>2465967.54</v>
      </c>
      <c r="D16" s="4">
        <v>2577343.41</v>
      </c>
      <c r="E16" s="39">
        <f t="shared" si="0"/>
        <v>111375.87000000011</v>
      </c>
      <c r="F16" s="66">
        <v>1835359.5230184</v>
      </c>
      <c r="G16" s="105">
        <v>1261192.4828516</v>
      </c>
      <c r="H16" s="69">
        <v>1</v>
      </c>
      <c r="I16" s="40">
        <f t="shared" si="1"/>
        <v>2362564.7925000004</v>
      </c>
      <c r="J16" s="41">
        <f>'ผลการดำเนินงาน Planfin 60'!G11</f>
        <v>3207192.01</v>
      </c>
      <c r="K16" s="42">
        <f t="shared" si="4"/>
        <v>844627.21749999933</v>
      </c>
      <c r="L16" s="42">
        <f t="shared" si="2"/>
        <v>35.75043614385865</v>
      </c>
      <c r="M16" s="43">
        <f t="shared" si="3"/>
        <v>124.43789979853712</v>
      </c>
    </row>
    <row r="17" spans="1:13">
      <c r="A17" s="2" t="s">
        <v>20</v>
      </c>
      <c r="B17" s="12" t="s">
        <v>21</v>
      </c>
      <c r="C17" s="4">
        <v>3156378.66</v>
      </c>
      <c r="D17" s="4">
        <v>7023653.6900000004</v>
      </c>
      <c r="E17" s="39">
        <f t="shared" si="0"/>
        <v>3867275.0300000003</v>
      </c>
      <c r="F17" s="66">
        <v>559981.83847336995</v>
      </c>
      <c r="G17" s="105">
        <v>1179036.5485022999</v>
      </c>
      <c r="H17" s="69">
        <v>6</v>
      </c>
      <c r="I17" s="40">
        <f t="shared" si="1"/>
        <v>6438349.2158333343</v>
      </c>
      <c r="J17" s="41">
        <f>'ผลการดำเนินงาน Planfin 60'!G12</f>
        <v>9852284.5700000003</v>
      </c>
      <c r="K17" s="42">
        <f t="shared" si="4"/>
        <v>3413935.354166666</v>
      </c>
      <c r="L17" s="42">
        <f t="shared" si="2"/>
        <v>53.025010600093566</v>
      </c>
      <c r="M17" s="43">
        <f t="shared" si="3"/>
        <v>140.2729263834191</v>
      </c>
    </row>
    <row r="18" spans="1:13">
      <c r="A18" s="2" t="s">
        <v>22</v>
      </c>
      <c r="B18" s="12" t="s">
        <v>23</v>
      </c>
      <c r="C18" s="4">
        <v>9902929.3300000001</v>
      </c>
      <c r="D18" s="4">
        <v>8761531.9100000001</v>
      </c>
      <c r="E18" s="39">
        <f t="shared" si="0"/>
        <v>-1141397.42</v>
      </c>
      <c r="F18" s="66">
        <v>5966842.7971633002</v>
      </c>
      <c r="G18" s="105">
        <v>3384576.4577327999</v>
      </c>
      <c r="H18" s="69">
        <v>1</v>
      </c>
      <c r="I18" s="40">
        <f t="shared" si="1"/>
        <v>8031404.2508333335</v>
      </c>
      <c r="J18" s="41">
        <f>'ผลการดำเนินงาน Planfin 60'!G13</f>
        <v>8185369.7400000002</v>
      </c>
      <c r="K18" s="42">
        <f t="shared" si="4"/>
        <v>153965.48916666675</v>
      </c>
      <c r="L18" s="42">
        <f t="shared" si="2"/>
        <v>1.9170432013889922</v>
      </c>
      <c r="M18" s="43">
        <f t="shared" si="3"/>
        <v>93.4239562679399</v>
      </c>
    </row>
    <row r="19" spans="1:13">
      <c r="A19" s="2" t="s">
        <v>24</v>
      </c>
      <c r="B19" s="12" t="s">
        <v>25</v>
      </c>
      <c r="C19" s="4">
        <v>41062320.549999997</v>
      </c>
      <c r="D19" s="4">
        <v>42651576.479999997</v>
      </c>
      <c r="E19" s="39">
        <f t="shared" si="0"/>
        <v>1589255.9299999997</v>
      </c>
      <c r="F19" s="66">
        <v>39872730.429286003</v>
      </c>
      <c r="G19" s="105">
        <v>10209951.99866</v>
      </c>
      <c r="H19" s="69">
        <v>1</v>
      </c>
      <c r="I19" s="40">
        <f t="shared" si="1"/>
        <v>39097278.439999998</v>
      </c>
      <c r="J19" s="41">
        <f>'ผลการดำเนินงาน Planfin 60'!G14</f>
        <v>42271189.200000003</v>
      </c>
      <c r="K19" s="42">
        <f t="shared" si="4"/>
        <v>3173910.7600000054</v>
      </c>
      <c r="L19" s="42">
        <f t="shared" si="2"/>
        <v>8.117983876731472</v>
      </c>
      <c r="M19" s="43">
        <f t="shared" si="3"/>
        <v>99.108151887003842</v>
      </c>
    </row>
    <row r="20" spans="1:13">
      <c r="A20" s="2" t="s">
        <v>26</v>
      </c>
      <c r="B20" s="12" t="s">
        <v>27</v>
      </c>
      <c r="C20" s="4">
        <v>4895142.0199999996</v>
      </c>
      <c r="D20" s="4">
        <v>10665784.560000001</v>
      </c>
      <c r="E20" s="39">
        <f t="shared" si="0"/>
        <v>5770642.540000001</v>
      </c>
      <c r="F20" s="66">
        <v>9180958.8161836993</v>
      </c>
      <c r="G20" s="105">
        <v>10661430.33004</v>
      </c>
      <c r="H20" s="69">
        <v>1</v>
      </c>
      <c r="I20" s="40">
        <f t="shared" si="1"/>
        <v>9776969.1799999997</v>
      </c>
      <c r="J20" s="41">
        <f>'ผลการดำเนินงาน Planfin 60'!G15</f>
        <v>12649229.710000001</v>
      </c>
      <c r="K20" s="42">
        <f t="shared" si="4"/>
        <v>2872260.5300000012</v>
      </c>
      <c r="L20" s="42">
        <f t="shared" si="2"/>
        <v>29.377821256464273</v>
      </c>
      <c r="M20" s="43">
        <f t="shared" si="3"/>
        <v>118.5963361517589</v>
      </c>
    </row>
    <row r="21" spans="1:13">
      <c r="A21" s="2" t="s">
        <v>28</v>
      </c>
      <c r="B21" s="12" t="s">
        <v>29</v>
      </c>
      <c r="C21" s="4">
        <v>9954571.7699999996</v>
      </c>
      <c r="D21" s="4">
        <v>4510060.82</v>
      </c>
      <c r="E21" s="39">
        <f t="shared" si="0"/>
        <v>-5444510.9499999993</v>
      </c>
      <c r="F21" s="66">
        <v>6384866.6746592</v>
      </c>
      <c r="G21" s="105">
        <v>6704275.0358237997</v>
      </c>
      <c r="H21" s="69">
        <v>0</v>
      </c>
      <c r="I21" s="40">
        <f t="shared" si="1"/>
        <v>4134222.4183333335</v>
      </c>
      <c r="J21" s="41">
        <f>'ผลการดำเนินงาน Planfin 60'!G16</f>
        <v>4510060.82</v>
      </c>
      <c r="K21" s="42">
        <f>J21-I21</f>
        <v>375838.40166666685</v>
      </c>
      <c r="L21" s="42">
        <f t="shared" si="2"/>
        <v>9.0909090909090935</v>
      </c>
      <c r="M21" s="43">
        <f t="shared" si="3"/>
        <v>100</v>
      </c>
    </row>
    <row r="22" spans="1:13">
      <c r="A22" s="2" t="s">
        <v>30</v>
      </c>
      <c r="B22" s="5" t="s">
        <v>31</v>
      </c>
      <c r="C22" s="6">
        <f>SUM(C11:C21)</f>
        <v>132621838.63</v>
      </c>
      <c r="D22" s="6">
        <f>SUM(D11:D21)</f>
        <v>141028731.64999998</v>
      </c>
      <c r="E22" s="44">
        <f>D22-C22</f>
        <v>8406893.0199999809</v>
      </c>
      <c r="F22" s="67">
        <v>129788433.96827</v>
      </c>
      <c r="G22" s="106">
        <v>30412877.199336998</v>
      </c>
      <c r="H22" s="70">
        <v>1</v>
      </c>
      <c r="I22" s="45">
        <f>(D22/12)*12</f>
        <v>141028731.64999998</v>
      </c>
      <c r="J22" s="51">
        <f>'ผลการดำเนินงาน Planfin 60'!G17</f>
        <v>142325811.81999999</v>
      </c>
      <c r="K22" s="47">
        <f t="shared" si="4"/>
        <v>1297080.1700000167</v>
      </c>
      <c r="L22" s="47">
        <f>(J22*100)/I22-100</f>
        <v>0.91972760076937732</v>
      </c>
      <c r="M22" s="48">
        <f t="shared" si="3"/>
        <v>100.91972760076938</v>
      </c>
    </row>
    <row r="23" spans="1:13">
      <c r="A23" s="157" t="s">
        <v>32</v>
      </c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9"/>
    </row>
    <row r="24" spans="1:13">
      <c r="A24" s="2" t="s">
        <v>33</v>
      </c>
      <c r="B24" s="12" t="s">
        <v>34</v>
      </c>
      <c r="C24" s="4">
        <v>10741503.15</v>
      </c>
      <c r="D24" s="4">
        <v>13466473.07</v>
      </c>
      <c r="E24" s="39">
        <f t="shared" ref="E24:E38" si="5">D24-C24</f>
        <v>2724969.92</v>
      </c>
      <c r="F24" s="66">
        <v>12171229.365194</v>
      </c>
      <c r="G24" s="105">
        <v>4254296.5347838001</v>
      </c>
      <c r="H24" s="69">
        <v>1</v>
      </c>
      <c r="I24" s="40">
        <f>(D24/12)*12</f>
        <v>13466473.07</v>
      </c>
      <c r="J24" s="41">
        <f>'ผลการดำเนินงาน Planfin 60'!G19</f>
        <v>12118767.439999999</v>
      </c>
      <c r="K24" s="42">
        <f t="shared" ref="K24:K37" si="6">J24-I24</f>
        <v>-1347705.6300000008</v>
      </c>
      <c r="L24" s="42">
        <f t="shared" ref="L24:L38" si="7">(J24*100)/I24-100</f>
        <v>-10.007858947138558</v>
      </c>
      <c r="M24" s="43">
        <f t="shared" ref="M24:M38" si="8">(J24*100)/D24</f>
        <v>89.992141052861442</v>
      </c>
    </row>
    <row r="25" spans="1:13">
      <c r="A25" s="2" t="s">
        <v>35</v>
      </c>
      <c r="B25" s="12" t="s">
        <v>36</v>
      </c>
      <c r="C25" s="4">
        <v>2264953.19</v>
      </c>
      <c r="D25" s="4">
        <v>3220611.98</v>
      </c>
      <c r="E25" s="39">
        <f t="shared" si="5"/>
        <v>955658.79</v>
      </c>
      <c r="F25" s="66">
        <v>3749909.9555815998</v>
      </c>
      <c r="G25" s="105">
        <v>2018776.8195199999</v>
      </c>
      <c r="H25" s="69">
        <v>0</v>
      </c>
      <c r="I25" s="40">
        <f t="shared" ref="I25:I37" si="9">(D25/12)*12</f>
        <v>3220611.98</v>
      </c>
      <c r="J25" s="41">
        <f>'ผลการดำเนินงาน Planfin 60'!G20</f>
        <v>2318629.58</v>
      </c>
      <c r="K25" s="42">
        <f t="shared" si="6"/>
        <v>-901982.39999999991</v>
      </c>
      <c r="L25" s="42">
        <f t="shared" si="7"/>
        <v>-28.006552965750316</v>
      </c>
      <c r="M25" s="43">
        <f t="shared" si="8"/>
        <v>71.993447034249684</v>
      </c>
    </row>
    <row r="26" spans="1:13">
      <c r="A26" s="2" t="s">
        <v>37</v>
      </c>
      <c r="B26" s="12" t="s">
        <v>38</v>
      </c>
      <c r="C26" s="4">
        <v>827670.67</v>
      </c>
      <c r="D26" s="4">
        <v>500000</v>
      </c>
      <c r="E26" s="39">
        <f t="shared" si="5"/>
        <v>-327670.67000000004</v>
      </c>
      <c r="F26" s="66">
        <v>694031.34159129998</v>
      </c>
      <c r="G26" s="105">
        <v>394506.45446133998</v>
      </c>
      <c r="H26" s="69">
        <v>0</v>
      </c>
      <c r="I26" s="40">
        <f t="shared" si="9"/>
        <v>500000</v>
      </c>
      <c r="J26" s="41">
        <f>'ผลการดำเนินงาน Planfin 60'!G21</f>
        <v>389496.52</v>
      </c>
      <c r="K26" s="42">
        <f t="shared" si="6"/>
        <v>-110503.47999999998</v>
      </c>
      <c r="L26" s="42">
        <f t="shared" si="7"/>
        <v>-22.100695999999999</v>
      </c>
      <c r="M26" s="43">
        <f t="shared" si="8"/>
        <v>77.899304000000001</v>
      </c>
    </row>
    <row r="27" spans="1:13">
      <c r="A27" s="2" t="s">
        <v>39</v>
      </c>
      <c r="B27" s="12" t="s">
        <v>40</v>
      </c>
      <c r="C27" s="4">
        <v>4021350.08</v>
      </c>
      <c r="D27" s="4">
        <v>4332807.25</v>
      </c>
      <c r="E27" s="39">
        <f t="shared" si="5"/>
        <v>311457.16999999993</v>
      </c>
      <c r="F27" s="66">
        <v>4752140.4453264996</v>
      </c>
      <c r="G27" s="105">
        <v>2004279.7658428999</v>
      </c>
      <c r="H27" s="69">
        <v>0</v>
      </c>
      <c r="I27" s="40">
        <f t="shared" si="9"/>
        <v>4332807.25</v>
      </c>
      <c r="J27" s="41">
        <f>'ผลการดำเนินงาน Planfin 60'!G22</f>
        <v>3963351.74</v>
      </c>
      <c r="K27" s="42">
        <f t="shared" si="6"/>
        <v>-369455.50999999978</v>
      </c>
      <c r="L27" s="42">
        <f t="shared" si="7"/>
        <v>-8.5269315869059312</v>
      </c>
      <c r="M27" s="43">
        <f t="shared" si="8"/>
        <v>91.473068413094069</v>
      </c>
    </row>
    <row r="28" spans="1:13">
      <c r="A28" s="2" t="s">
        <v>41</v>
      </c>
      <c r="B28" s="12" t="s">
        <v>42</v>
      </c>
      <c r="C28" s="4">
        <v>41091082.009999998</v>
      </c>
      <c r="D28" s="4">
        <v>42651576.479999997</v>
      </c>
      <c r="E28" s="39">
        <f t="shared" si="5"/>
        <v>1560494.4699999988</v>
      </c>
      <c r="F28" s="66">
        <v>40016938.921939</v>
      </c>
      <c r="G28" s="105">
        <v>10425041.009880001</v>
      </c>
      <c r="H28" s="69">
        <v>1</v>
      </c>
      <c r="I28" s="40">
        <f t="shared" si="9"/>
        <v>42651576.479999997</v>
      </c>
      <c r="J28" s="41">
        <f>'ผลการดำเนินงาน Planfin 60'!G23</f>
        <v>42275480.400000006</v>
      </c>
      <c r="K28" s="42">
        <f t="shared" si="6"/>
        <v>-376096.07999999076</v>
      </c>
      <c r="L28" s="42">
        <f t="shared" si="7"/>
        <v>-0.88178705463876383</v>
      </c>
      <c r="M28" s="43">
        <f t="shared" si="8"/>
        <v>99.118212945361236</v>
      </c>
    </row>
    <row r="29" spans="1:13">
      <c r="A29" s="2" t="s">
        <v>43</v>
      </c>
      <c r="B29" s="12" t="s">
        <v>44</v>
      </c>
      <c r="C29" s="4">
        <v>12801577.34</v>
      </c>
      <c r="D29" s="4">
        <v>15110985.6</v>
      </c>
      <c r="E29" s="39">
        <f t="shared" si="5"/>
        <v>2309408.2599999998</v>
      </c>
      <c r="F29" s="66">
        <v>11540517.572276</v>
      </c>
      <c r="G29" s="105">
        <v>3694715.4817503998</v>
      </c>
      <c r="H29" s="69">
        <v>1</v>
      </c>
      <c r="I29" s="40">
        <f t="shared" si="9"/>
        <v>15110985.600000001</v>
      </c>
      <c r="J29" s="41">
        <f>'ผลการดำเนินงาน Planfin 60'!G24</f>
        <v>16264999.68</v>
      </c>
      <c r="K29" s="42">
        <f t="shared" si="6"/>
        <v>1154014.0799999982</v>
      </c>
      <c r="L29" s="42">
        <f t="shared" si="7"/>
        <v>7.636921313722894</v>
      </c>
      <c r="M29" s="43">
        <f t="shared" si="8"/>
        <v>107.63692131372291</v>
      </c>
    </row>
    <row r="30" spans="1:13">
      <c r="A30" s="2" t="s">
        <v>45</v>
      </c>
      <c r="B30" s="12" t="s">
        <v>46</v>
      </c>
      <c r="C30" s="4">
        <v>18772754</v>
      </c>
      <c r="D30" s="4">
        <v>17991880</v>
      </c>
      <c r="E30" s="39">
        <f t="shared" si="5"/>
        <v>-780874</v>
      </c>
      <c r="F30" s="66">
        <v>18245200.449255001</v>
      </c>
      <c r="G30" s="105">
        <v>4116515.6046727002</v>
      </c>
      <c r="H30" s="69">
        <v>0</v>
      </c>
      <c r="I30" s="40">
        <f t="shared" si="9"/>
        <v>17991880</v>
      </c>
      <c r="J30" s="41">
        <f>'ผลการดำเนินงาน Planfin 60'!G25</f>
        <v>21346292</v>
      </c>
      <c r="K30" s="42">
        <f t="shared" si="6"/>
        <v>3354412</v>
      </c>
      <c r="L30" s="42">
        <f t="shared" si="7"/>
        <v>18.644032752552818</v>
      </c>
      <c r="M30" s="43">
        <f t="shared" si="8"/>
        <v>118.64403275255282</v>
      </c>
    </row>
    <row r="31" spans="1:13">
      <c r="A31" s="2" t="s">
        <v>47</v>
      </c>
      <c r="B31" s="12" t="s">
        <v>48</v>
      </c>
      <c r="C31" s="4">
        <v>1977815.3</v>
      </c>
      <c r="D31" s="4">
        <v>2470846.54</v>
      </c>
      <c r="E31" s="39">
        <f t="shared" si="5"/>
        <v>493031.24</v>
      </c>
      <c r="F31" s="66">
        <v>2323036.3584040999</v>
      </c>
      <c r="G31" s="105">
        <v>994819.00617584004</v>
      </c>
      <c r="H31" s="69">
        <v>1</v>
      </c>
      <c r="I31" s="40">
        <f t="shared" si="9"/>
        <v>2470846.54</v>
      </c>
      <c r="J31" s="41">
        <f>'ผลการดำเนินงาน Planfin 60'!G26</f>
        <v>2681147.16</v>
      </c>
      <c r="K31" s="42">
        <f t="shared" si="6"/>
        <v>210300.62000000011</v>
      </c>
      <c r="L31" s="42">
        <f t="shared" si="7"/>
        <v>8.5112780820455214</v>
      </c>
      <c r="M31" s="43">
        <f t="shared" si="8"/>
        <v>108.51127808204552</v>
      </c>
    </row>
    <row r="32" spans="1:13">
      <c r="A32" s="2" t="s">
        <v>49</v>
      </c>
      <c r="B32" s="12" t="s">
        <v>50</v>
      </c>
      <c r="C32" s="4">
        <v>5249034.95</v>
      </c>
      <c r="D32" s="4">
        <v>6377062.6200000001</v>
      </c>
      <c r="E32" s="39">
        <f t="shared" si="5"/>
        <v>1128027.67</v>
      </c>
      <c r="F32" s="66">
        <v>5454620.1767041003</v>
      </c>
      <c r="G32" s="105">
        <v>3002898.612255</v>
      </c>
      <c r="H32" s="69">
        <v>1</v>
      </c>
      <c r="I32" s="40">
        <f t="shared" si="9"/>
        <v>6377062.6200000001</v>
      </c>
      <c r="J32" s="41">
        <f>'ผลการดำเนินงาน Planfin 60'!G27</f>
        <v>5227772.9800000004</v>
      </c>
      <c r="K32" s="42">
        <f t="shared" si="6"/>
        <v>-1149289.6399999997</v>
      </c>
      <c r="L32" s="42">
        <f t="shared" si="7"/>
        <v>-18.02224171980923</v>
      </c>
      <c r="M32" s="43">
        <f t="shared" si="8"/>
        <v>81.97775828019077</v>
      </c>
    </row>
    <row r="33" spans="1:13">
      <c r="A33" s="2" t="s">
        <v>51</v>
      </c>
      <c r="B33" s="12" t="s">
        <v>52</v>
      </c>
      <c r="C33" s="4">
        <v>4534016.42</v>
      </c>
      <c r="D33" s="4">
        <v>4314564.42</v>
      </c>
      <c r="E33" s="39">
        <f t="shared" si="5"/>
        <v>-219452</v>
      </c>
      <c r="F33" s="66">
        <v>3048703.1016223999</v>
      </c>
      <c r="G33" s="105">
        <v>845340.10329172004</v>
      </c>
      <c r="H33" s="69">
        <v>2</v>
      </c>
      <c r="I33" s="40">
        <f t="shared" si="9"/>
        <v>4314564.42</v>
      </c>
      <c r="J33" s="41">
        <f>'ผลการดำเนินงาน Planfin 60'!G28</f>
        <v>4591031.76</v>
      </c>
      <c r="K33" s="42">
        <f t="shared" si="6"/>
        <v>276467.33999999985</v>
      </c>
      <c r="L33" s="42">
        <f t="shared" si="7"/>
        <v>6.4077694313346285</v>
      </c>
      <c r="M33" s="43">
        <f t="shared" si="8"/>
        <v>106.40776943133463</v>
      </c>
    </row>
    <row r="34" spans="1:13">
      <c r="A34" s="2" t="s">
        <v>53</v>
      </c>
      <c r="B34" s="12" t="s">
        <v>54</v>
      </c>
      <c r="C34" s="4">
        <v>4107433.33</v>
      </c>
      <c r="D34" s="4">
        <v>3939267.74</v>
      </c>
      <c r="E34" s="39">
        <f t="shared" si="5"/>
        <v>-168165.58999999985</v>
      </c>
      <c r="F34" s="66">
        <v>4624534.5006020004</v>
      </c>
      <c r="G34" s="105">
        <v>1926772.5079534999</v>
      </c>
      <c r="H34" s="69">
        <v>0</v>
      </c>
      <c r="I34" s="40">
        <f t="shared" si="9"/>
        <v>3939267.74</v>
      </c>
      <c r="J34" s="41">
        <f>'ผลการดำเนินงาน Planfin 60'!G29</f>
        <v>4142483.9800000004</v>
      </c>
      <c r="K34" s="42">
        <f t="shared" si="6"/>
        <v>203216.24000000022</v>
      </c>
      <c r="L34" s="42">
        <f t="shared" si="7"/>
        <v>5.1587313534570853</v>
      </c>
      <c r="M34" s="43">
        <f t="shared" si="8"/>
        <v>105.15873135345709</v>
      </c>
    </row>
    <row r="35" spans="1:13">
      <c r="A35" s="2" t="s">
        <v>55</v>
      </c>
      <c r="B35" s="12" t="s">
        <v>56</v>
      </c>
      <c r="C35" s="4">
        <v>10072244.83</v>
      </c>
      <c r="D35" s="4">
        <v>9618702.8599999994</v>
      </c>
      <c r="E35" s="39">
        <f t="shared" si="5"/>
        <v>-453541.97000000067</v>
      </c>
      <c r="F35" s="66">
        <v>7312130.7441429002</v>
      </c>
      <c r="G35" s="105">
        <v>2539020.4933814998</v>
      </c>
      <c r="H35" s="69">
        <v>1</v>
      </c>
      <c r="I35" s="40">
        <f t="shared" si="9"/>
        <v>9618702.8599999994</v>
      </c>
      <c r="J35" s="41">
        <f>'ผลการดำเนินงาน Planfin 60'!G30</f>
        <v>9781776.5399999991</v>
      </c>
      <c r="K35" s="42">
        <f t="shared" si="6"/>
        <v>163073.6799999997</v>
      </c>
      <c r="L35" s="42">
        <f t="shared" si="7"/>
        <v>1.6953812002879545</v>
      </c>
      <c r="M35" s="43">
        <f t="shared" si="8"/>
        <v>101.69538120028795</v>
      </c>
    </row>
    <row r="36" spans="1:13">
      <c r="A36" s="2" t="s">
        <v>57</v>
      </c>
      <c r="B36" s="12" t="s">
        <v>58</v>
      </c>
      <c r="C36" s="4">
        <v>751399.18</v>
      </c>
      <c r="D36" s="4">
        <v>1882249.4</v>
      </c>
      <c r="E36" s="39">
        <f t="shared" si="5"/>
        <v>1130850.2199999997</v>
      </c>
      <c r="F36" s="66">
        <v>848411.52137530001</v>
      </c>
      <c r="G36" s="105">
        <v>1147300.5682810999</v>
      </c>
      <c r="H36" s="69">
        <v>1</v>
      </c>
      <c r="I36" s="40">
        <f t="shared" si="9"/>
        <v>1882249.4</v>
      </c>
      <c r="J36" s="41">
        <f>'ผลการดำเนินงาน Planfin 60'!G31</f>
        <v>1894689.3499999999</v>
      </c>
      <c r="K36" s="42">
        <f t="shared" si="6"/>
        <v>12439.949999999953</v>
      </c>
      <c r="L36" s="42">
        <f t="shared" si="7"/>
        <v>0.66090869785907103</v>
      </c>
      <c r="M36" s="43">
        <f t="shared" si="8"/>
        <v>100.66090869785907</v>
      </c>
    </row>
    <row r="37" spans="1:13">
      <c r="A37" s="2" t="s">
        <v>59</v>
      </c>
      <c r="B37" s="12" t="s">
        <v>60</v>
      </c>
      <c r="C37" s="4">
        <v>12057283.07</v>
      </c>
      <c r="D37" s="4">
        <v>9421000</v>
      </c>
      <c r="E37" s="39">
        <f t="shared" si="5"/>
        <v>-2636283.0700000003</v>
      </c>
      <c r="F37" s="66">
        <v>11164383.838551</v>
      </c>
      <c r="G37" s="105">
        <v>7493239.4703165004</v>
      </c>
      <c r="H37" s="69">
        <v>0</v>
      </c>
      <c r="I37" s="40">
        <f t="shared" si="9"/>
        <v>9421000</v>
      </c>
      <c r="J37" s="41">
        <f>'ผลการดำเนินงาน Planfin 60'!G32</f>
        <v>14333323.789999999</v>
      </c>
      <c r="K37" s="42">
        <f t="shared" si="6"/>
        <v>4912323.7899999991</v>
      </c>
      <c r="L37" s="42">
        <f t="shared" si="7"/>
        <v>52.142275660757889</v>
      </c>
      <c r="M37" s="43">
        <f t="shared" si="8"/>
        <v>152.14227566075789</v>
      </c>
    </row>
    <row r="38" spans="1:13">
      <c r="A38" s="2" t="s">
        <v>61</v>
      </c>
      <c r="B38" s="5" t="s">
        <v>62</v>
      </c>
      <c r="C38" s="6">
        <f>SUM(C24:C37)</f>
        <v>129270117.52000001</v>
      </c>
      <c r="D38" s="6">
        <f>SUM(D24:D37)</f>
        <v>135298027.96000001</v>
      </c>
      <c r="E38" s="44">
        <f t="shared" si="5"/>
        <v>6027910.4399999976</v>
      </c>
      <c r="F38" s="67">
        <v>125834038.49305999</v>
      </c>
      <c r="G38" s="106">
        <v>25558751.751238</v>
      </c>
      <c r="H38" s="70">
        <v>1</v>
      </c>
      <c r="I38" s="45">
        <f>(D38/12)*12</f>
        <v>135298027.96000001</v>
      </c>
      <c r="J38" s="51">
        <f>'ผลการดำเนินงาน Planfin 60'!G33</f>
        <v>141329242.92000002</v>
      </c>
      <c r="K38" s="47">
        <f>J38-I38</f>
        <v>6031214.9600000083</v>
      </c>
      <c r="L38" s="47">
        <f t="shared" si="7"/>
        <v>4.457725697068625</v>
      </c>
      <c r="M38" s="48">
        <f t="shared" si="8"/>
        <v>104.45772569706862</v>
      </c>
    </row>
    <row r="39" spans="1:13">
      <c r="A39" s="160"/>
      <c r="B39" s="161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2"/>
    </row>
    <row r="40" spans="1:13" ht="14.25">
      <c r="A40" s="2" t="s">
        <v>63</v>
      </c>
      <c r="B40" s="5" t="s">
        <v>64</v>
      </c>
      <c r="C40" s="6">
        <f>C22-C38</f>
        <v>3351721.1099999845</v>
      </c>
      <c r="D40" s="6">
        <f>D22-D38</f>
        <v>5730703.6899999678</v>
      </c>
      <c r="E40" s="44">
        <f>E25-E39</f>
        <v>955658.79</v>
      </c>
      <c r="F40" s="67">
        <v>3954395.4691499998</v>
      </c>
      <c r="G40" s="108">
        <v>13733912.424187999</v>
      </c>
      <c r="H40" s="70">
        <v>1</v>
      </c>
      <c r="I40" s="45">
        <f>(D40/12)*12</f>
        <v>5730703.6899999678</v>
      </c>
      <c r="J40" s="46">
        <f>J22-J38</f>
        <v>996568.89999997616</v>
      </c>
      <c r="K40" s="44">
        <f>J40-I40</f>
        <v>-4734134.7899999917</v>
      </c>
      <c r="L40" s="47">
        <f>(J40*100)/I40-100</f>
        <v>-82.610008230944118</v>
      </c>
      <c r="M40" s="48">
        <f t="shared" ref="M40:M41" si="10">(J40*100)/D40</f>
        <v>17.389991769055882</v>
      </c>
    </row>
    <row r="41" spans="1:13">
      <c r="A41" s="2" t="s">
        <v>65</v>
      </c>
      <c r="B41" s="12" t="s">
        <v>66</v>
      </c>
      <c r="C41" s="4">
        <f>C40-C21+C35</f>
        <v>3469394.169999985</v>
      </c>
      <c r="D41" s="4">
        <f>D40-D21+D35</f>
        <v>10839345.729999967</v>
      </c>
      <c r="E41" s="49">
        <f>E40-E24+E37</f>
        <v>-4405594.2</v>
      </c>
      <c r="F41" s="99">
        <v>4873371.0592451999</v>
      </c>
      <c r="G41" s="109">
        <v>12188959.441305</v>
      </c>
      <c r="H41" s="101">
        <v>1</v>
      </c>
      <c r="I41" s="40">
        <f>(D41/12)*12</f>
        <v>10839345.729999967</v>
      </c>
      <c r="J41" s="49">
        <f>J40-J21+J35</f>
        <v>6268284.619999975</v>
      </c>
      <c r="K41" s="49">
        <f>J41-I41</f>
        <v>-4571061.109999992</v>
      </c>
      <c r="L41" s="42">
        <f>(J41*100)/I41-100</f>
        <v>-42.171005740214596</v>
      </c>
      <c r="M41" s="43">
        <f t="shared" si="10"/>
        <v>57.828994259785404</v>
      </c>
    </row>
    <row r="42" spans="1:13">
      <c r="A42" s="2" t="s">
        <v>67</v>
      </c>
      <c r="B42" s="12" t="s">
        <v>68</v>
      </c>
      <c r="C42" s="4">
        <f>(C22-C21)-(C38-C35)</f>
        <v>3469394.1699999869</v>
      </c>
      <c r="D42" s="4">
        <f>(D22-D21)-(D38-D35)</f>
        <v>10839345.729999974</v>
      </c>
      <c r="E42" s="96"/>
    </row>
    <row r="43" spans="1:13">
      <c r="A43" s="2"/>
      <c r="B43" s="12" t="s">
        <v>69</v>
      </c>
      <c r="C43" s="7">
        <v>0</v>
      </c>
      <c r="D43" s="4">
        <v>2167869.15</v>
      </c>
      <c r="E43" s="75"/>
    </row>
    <row r="44" spans="1:13">
      <c r="A44" s="2"/>
      <c r="B44" s="12" t="s">
        <v>70</v>
      </c>
      <c r="C44" s="7" t="s">
        <v>71</v>
      </c>
      <c r="D44" s="4">
        <v>1767869.15</v>
      </c>
      <c r="E44" s="75"/>
    </row>
    <row r="45" spans="1:13">
      <c r="A45" s="2" t="s">
        <v>72</v>
      </c>
      <c r="B45" s="12" t="s">
        <v>73</v>
      </c>
      <c r="C45" s="4">
        <v>4389912.18</v>
      </c>
      <c r="D45" s="127">
        <v>11042162.560000001</v>
      </c>
      <c r="E45" s="75"/>
    </row>
    <row r="46" spans="1:13">
      <c r="A46" s="2" t="s">
        <v>74</v>
      </c>
      <c r="B46" s="12" t="s">
        <v>75</v>
      </c>
      <c r="C46" s="4">
        <v>32651108.219999999</v>
      </c>
      <c r="D46" s="132">
        <v>36002797.590000004</v>
      </c>
      <c r="E46" s="75"/>
    </row>
    <row r="47" spans="1:13">
      <c r="A47" s="2" t="s">
        <v>76</v>
      </c>
      <c r="B47" s="12" t="s">
        <v>77</v>
      </c>
      <c r="C47" s="8">
        <v>31144411.93</v>
      </c>
      <c r="D47" s="128">
        <v>-57115110.780000001</v>
      </c>
      <c r="E47" s="75"/>
    </row>
    <row r="48" spans="1:13">
      <c r="A48" s="71"/>
      <c r="B48" s="72"/>
      <c r="C48" s="73"/>
      <c r="D48" s="74"/>
      <c r="E48" s="75"/>
      <c r="G48" s="1"/>
      <c r="H48" s="53"/>
    </row>
    <row r="49" spans="1:8" ht="14.25">
      <c r="A49" t="s">
        <v>221</v>
      </c>
      <c r="B49" s="9"/>
      <c r="G49" s="1"/>
      <c r="H49" s="53"/>
    </row>
    <row r="50" spans="1:8">
      <c r="A50" s="167" t="s">
        <v>226</v>
      </c>
      <c r="B50" s="167"/>
      <c r="C50" s="167"/>
      <c r="G50" s="1"/>
      <c r="H50" s="53"/>
    </row>
    <row r="51" spans="1:8" ht="14.25">
      <c r="A51"/>
      <c r="B51" s="9"/>
      <c r="G51" s="1"/>
      <c r="H51" s="53"/>
    </row>
    <row r="52" spans="1:8" ht="14.25">
      <c r="A52"/>
      <c r="B52" s="9"/>
      <c r="G52" s="1"/>
      <c r="H52" s="53"/>
    </row>
    <row r="53" spans="1:8" ht="14.25">
      <c r="A53"/>
      <c r="B53" s="9"/>
      <c r="G53" s="1"/>
      <c r="H53" s="53"/>
    </row>
    <row r="54" spans="1:8" ht="14.25">
      <c r="A54"/>
      <c r="B54" s="9"/>
      <c r="G54" s="1"/>
      <c r="H54" s="53"/>
    </row>
    <row r="55" spans="1:8" ht="14.25">
      <c r="A55"/>
      <c r="B55" s="9"/>
      <c r="G55" s="1"/>
      <c r="H55" s="53"/>
    </row>
    <row r="56" spans="1:8" ht="14.25">
      <c r="A56"/>
      <c r="B56" s="9"/>
      <c r="G56" s="1"/>
      <c r="H56" s="53"/>
    </row>
    <row r="57" spans="1:8" ht="14.25">
      <c r="A57"/>
      <c r="B57" s="9"/>
      <c r="G57" s="1"/>
      <c r="H57" s="53"/>
    </row>
    <row r="58" spans="1:8" ht="14.25">
      <c r="A58"/>
      <c r="B58" s="9"/>
      <c r="G58" s="1"/>
      <c r="H58" s="53"/>
    </row>
    <row r="59" spans="1:8" ht="14.25">
      <c r="A59"/>
      <c r="B59" s="9"/>
      <c r="G59" s="1"/>
      <c r="H59" s="53"/>
    </row>
    <row r="60" spans="1:8">
      <c r="B60" s="9"/>
    </row>
    <row r="61" spans="1:8" s="10" customFormat="1">
      <c r="A61" s="1"/>
      <c r="B61" s="152" t="s">
        <v>78</v>
      </c>
      <c r="C61" s="153"/>
      <c r="D61" s="153"/>
      <c r="E61" s="153"/>
    </row>
    <row r="62" spans="1:8" s="10" customFormat="1">
      <c r="A62" s="1"/>
      <c r="B62" s="11" t="s">
        <v>3</v>
      </c>
      <c r="C62" s="11" t="s">
        <v>79</v>
      </c>
      <c r="D62" s="1"/>
      <c r="E62" s="1"/>
    </row>
    <row r="63" spans="1:8" s="10" customFormat="1">
      <c r="A63" s="1"/>
      <c r="B63" s="123" t="s">
        <v>80</v>
      </c>
      <c r="C63" s="4">
        <v>16267949.08</v>
      </c>
      <c r="D63" s="1"/>
      <c r="E63" s="1"/>
    </row>
    <row r="64" spans="1:8" s="10" customFormat="1" ht="25.5">
      <c r="A64" s="1"/>
      <c r="B64" s="123" t="s">
        <v>81</v>
      </c>
      <c r="C64" s="4">
        <v>6188631.6699999999</v>
      </c>
      <c r="D64" s="1"/>
      <c r="E64" s="1"/>
    </row>
    <row r="65" spans="1:5" s="10" customFormat="1" ht="25.5">
      <c r="A65" s="1"/>
      <c r="B65" s="123" t="s">
        <v>82</v>
      </c>
      <c r="C65" s="4">
        <v>4703253.2</v>
      </c>
      <c r="D65" s="1"/>
      <c r="E65" s="1"/>
    </row>
    <row r="66" spans="1:5" s="10" customFormat="1">
      <c r="A66" s="1"/>
      <c r="B66" s="9"/>
      <c r="C66" s="1"/>
      <c r="D66" s="1"/>
      <c r="E66" s="1"/>
    </row>
    <row r="67" spans="1:5" s="10" customFormat="1">
      <c r="A67" s="1"/>
      <c r="B67" s="152" t="s">
        <v>83</v>
      </c>
      <c r="C67" s="153"/>
      <c r="D67" s="153"/>
      <c r="E67" s="153"/>
    </row>
    <row r="68" spans="1:5" s="10" customFormat="1">
      <c r="A68" s="1"/>
      <c r="B68" s="11" t="s">
        <v>3</v>
      </c>
      <c r="C68" s="11" t="s">
        <v>79</v>
      </c>
      <c r="D68" s="1"/>
      <c r="E68" s="1"/>
    </row>
    <row r="69" spans="1:5" s="10" customFormat="1">
      <c r="A69" s="1"/>
      <c r="B69" s="123" t="s">
        <v>84</v>
      </c>
      <c r="C69" s="4">
        <v>664926.38</v>
      </c>
      <c r="D69" s="1"/>
      <c r="E69" s="1"/>
    </row>
    <row r="70" spans="1:5" s="10" customFormat="1">
      <c r="A70" s="1"/>
      <c r="B70" s="123" t="s">
        <v>85</v>
      </c>
      <c r="C70" s="4">
        <v>9845.4500000000007</v>
      </c>
      <c r="D70" s="1"/>
      <c r="E70" s="1"/>
    </row>
    <row r="71" spans="1:5" s="10" customFormat="1">
      <c r="A71" s="1"/>
      <c r="B71" s="123" t="s">
        <v>86</v>
      </c>
      <c r="C71" s="4">
        <v>533378.94999999995</v>
      </c>
      <c r="D71" s="1"/>
      <c r="E71" s="1"/>
    </row>
    <row r="72" spans="1:5" s="10" customFormat="1">
      <c r="A72" s="1"/>
      <c r="B72" s="123" t="s">
        <v>87</v>
      </c>
      <c r="C72" s="4">
        <v>90142.2</v>
      </c>
      <c r="D72" s="1"/>
      <c r="E72" s="1"/>
    </row>
    <row r="73" spans="1:5" s="10" customFormat="1">
      <c r="A73" s="1"/>
      <c r="B73" s="123" t="s">
        <v>88</v>
      </c>
      <c r="C73" s="4">
        <v>24095.45</v>
      </c>
      <c r="D73" s="1"/>
      <c r="E73" s="1"/>
    </row>
    <row r="74" spans="1:5" s="10" customFormat="1">
      <c r="A74" s="1"/>
      <c r="B74" s="123" t="s">
        <v>89</v>
      </c>
      <c r="C74" s="4">
        <v>231336.53</v>
      </c>
      <c r="D74" s="1"/>
      <c r="E74" s="1"/>
    </row>
    <row r="75" spans="1:5" s="10" customFormat="1">
      <c r="A75" s="1"/>
      <c r="B75" s="123" t="s">
        <v>90</v>
      </c>
      <c r="C75" s="4">
        <v>539103.34</v>
      </c>
      <c r="D75" s="1"/>
      <c r="E75" s="1"/>
    </row>
    <row r="76" spans="1:5" s="10" customFormat="1">
      <c r="A76" s="1"/>
      <c r="B76" s="123" t="s">
        <v>91</v>
      </c>
      <c r="C76" s="4">
        <v>1063200.27</v>
      </c>
      <c r="D76" s="1"/>
      <c r="E76" s="1"/>
    </row>
    <row r="77" spans="1:5" s="10" customFormat="1">
      <c r="A77" s="1"/>
      <c r="B77" s="123" t="s">
        <v>92</v>
      </c>
      <c r="C77" s="4">
        <v>248903.45</v>
      </c>
      <c r="D77" s="1"/>
      <c r="E77" s="1"/>
    </row>
    <row r="78" spans="1:5" s="10" customFormat="1">
      <c r="A78" s="1"/>
      <c r="B78" s="123" t="s">
        <v>93</v>
      </c>
      <c r="C78" s="4">
        <v>246503.08</v>
      </c>
      <c r="D78" s="1"/>
      <c r="E78" s="1"/>
    </row>
    <row r="79" spans="1:5" s="10" customFormat="1">
      <c r="A79" s="1"/>
      <c r="B79" s="123" t="s">
        <v>94</v>
      </c>
      <c r="C79" s="4">
        <v>446779.47</v>
      </c>
      <c r="D79" s="1"/>
      <c r="E79" s="1"/>
    </row>
    <row r="80" spans="1:5" s="10" customFormat="1">
      <c r="A80" s="1"/>
      <c r="B80" s="9"/>
      <c r="C80" s="1"/>
      <c r="D80" s="1"/>
      <c r="E80" s="1"/>
    </row>
    <row r="81" spans="1:5" s="10" customFormat="1">
      <c r="A81" s="1"/>
      <c r="B81" s="152" t="s">
        <v>95</v>
      </c>
      <c r="C81" s="153"/>
      <c r="D81" s="153"/>
      <c r="E81" s="153"/>
    </row>
    <row r="82" spans="1:5" s="10" customFormat="1">
      <c r="A82" s="1"/>
      <c r="B82" s="11" t="s">
        <v>3</v>
      </c>
      <c r="C82" s="11" t="s">
        <v>96</v>
      </c>
      <c r="D82" s="1"/>
      <c r="E82" s="1"/>
    </row>
    <row r="83" spans="1:5" s="10" customFormat="1">
      <c r="A83" s="1"/>
      <c r="B83" s="169" t="s">
        <v>97</v>
      </c>
      <c r="C83" s="169"/>
      <c r="D83" s="13"/>
      <c r="E83" s="1"/>
    </row>
    <row r="84" spans="1:5" s="10" customFormat="1">
      <c r="A84" s="1"/>
      <c r="B84" s="123" t="s">
        <v>98</v>
      </c>
      <c r="C84" s="6">
        <v>51664650.710000001</v>
      </c>
      <c r="D84" s="1"/>
      <c r="E84" s="1"/>
    </row>
    <row r="85" spans="1:5" s="10" customFormat="1">
      <c r="A85" s="1"/>
      <c r="B85" s="123" t="s">
        <v>99</v>
      </c>
      <c r="C85" s="4">
        <v>14332826.4</v>
      </c>
      <c r="D85" s="1"/>
      <c r="E85" s="1"/>
    </row>
    <row r="86" spans="1:5" s="10" customFormat="1">
      <c r="A86" s="1"/>
      <c r="B86" s="123" t="s">
        <v>100</v>
      </c>
      <c r="C86" s="4">
        <v>3344328.3</v>
      </c>
      <c r="D86" s="1"/>
      <c r="E86" s="1"/>
    </row>
    <row r="87" spans="1:5" s="10" customFormat="1">
      <c r="A87" s="1"/>
      <c r="B87" s="123" t="s">
        <v>101</v>
      </c>
      <c r="C87" s="4">
        <v>4215311.8499999996</v>
      </c>
      <c r="D87" s="1"/>
      <c r="E87" s="1"/>
    </row>
    <row r="88" spans="1:5" s="10" customFormat="1">
      <c r="A88" s="1"/>
      <c r="B88" s="123" t="s">
        <v>102</v>
      </c>
      <c r="C88" s="4">
        <v>8942814</v>
      </c>
      <c r="D88" s="1"/>
      <c r="E88" s="1"/>
    </row>
    <row r="89" spans="1:5" s="10" customFormat="1">
      <c r="A89" s="1"/>
      <c r="B89" s="123" t="s">
        <v>103</v>
      </c>
      <c r="C89" s="4">
        <v>6024500</v>
      </c>
      <c r="D89" s="1"/>
      <c r="E89" s="1"/>
    </row>
    <row r="90" spans="1:5" s="10" customFormat="1">
      <c r="A90" s="1"/>
      <c r="B90" s="123" t="s">
        <v>104</v>
      </c>
      <c r="C90" s="4">
        <v>6455108.5</v>
      </c>
      <c r="D90" s="1"/>
      <c r="E90" s="1"/>
    </row>
    <row r="91" spans="1:5" s="10" customFormat="1">
      <c r="A91" s="1"/>
      <c r="B91" s="123" t="s">
        <v>105</v>
      </c>
      <c r="C91" s="4">
        <v>2679877.6</v>
      </c>
      <c r="D91" s="1"/>
      <c r="E91" s="1"/>
    </row>
    <row r="92" spans="1:5" s="10" customFormat="1">
      <c r="A92" s="1"/>
      <c r="B92" s="123" t="s">
        <v>106</v>
      </c>
      <c r="C92" s="4">
        <v>5669884.0599999996</v>
      </c>
      <c r="D92" s="1"/>
      <c r="E92" s="1"/>
    </row>
    <row r="93" spans="1:5" s="10" customFormat="1">
      <c r="A93" s="1"/>
      <c r="B93" s="9"/>
      <c r="C93" s="1"/>
      <c r="D93" s="1"/>
      <c r="E93" s="1"/>
    </row>
    <row r="94" spans="1:5" s="10" customFormat="1">
      <c r="A94" s="1"/>
      <c r="B94" s="152" t="s">
        <v>107</v>
      </c>
      <c r="C94" s="153"/>
      <c r="D94" s="153"/>
      <c r="E94" s="153"/>
    </row>
    <row r="95" spans="1:5" s="10" customFormat="1">
      <c r="A95" s="1"/>
      <c r="B95" s="11" t="s">
        <v>3</v>
      </c>
      <c r="C95" s="11" t="s">
        <v>96</v>
      </c>
      <c r="D95" s="1"/>
      <c r="E95" s="1"/>
    </row>
    <row r="96" spans="1:5" s="10" customFormat="1">
      <c r="A96" s="1"/>
      <c r="B96" s="169" t="s">
        <v>108</v>
      </c>
      <c r="C96" s="169"/>
      <c r="D96" s="13"/>
      <c r="E96" s="1"/>
    </row>
    <row r="97" spans="1:5" s="10" customFormat="1">
      <c r="A97" s="1"/>
      <c r="B97" s="123" t="s">
        <v>109</v>
      </c>
      <c r="C97" s="6">
        <v>75037401.349999994</v>
      </c>
      <c r="D97" s="1"/>
      <c r="E97" s="1"/>
    </row>
    <row r="98" spans="1:5" s="10" customFormat="1">
      <c r="A98" s="1"/>
      <c r="B98" s="123" t="s">
        <v>110</v>
      </c>
      <c r="C98" s="4">
        <v>50836644.810000002</v>
      </c>
      <c r="D98" s="1"/>
      <c r="E98" s="1"/>
    </row>
    <row r="99" spans="1:5" s="10" customFormat="1">
      <c r="A99" s="1"/>
      <c r="B99" s="123" t="s">
        <v>111</v>
      </c>
      <c r="C99" s="4">
        <v>2608531.61</v>
      </c>
      <c r="D99" s="1"/>
      <c r="E99" s="1"/>
    </row>
    <row r="100" spans="1:5" s="10" customFormat="1">
      <c r="A100" s="1"/>
      <c r="B100" s="123" t="s">
        <v>112</v>
      </c>
      <c r="C100" s="4">
        <v>10030417.470000001</v>
      </c>
      <c r="D100" s="1"/>
      <c r="E100" s="1"/>
    </row>
    <row r="101" spans="1:5" s="10" customFormat="1">
      <c r="A101" s="1"/>
      <c r="B101" s="123" t="s">
        <v>113</v>
      </c>
      <c r="C101" s="4">
        <v>7257398.6900000004</v>
      </c>
      <c r="D101" s="1"/>
      <c r="E101" s="1"/>
    </row>
    <row r="102" spans="1:5" s="10" customFormat="1">
      <c r="A102" s="1"/>
      <c r="B102" s="123" t="s">
        <v>114</v>
      </c>
      <c r="C102" s="7">
        <v>0</v>
      </c>
      <c r="D102" s="1"/>
      <c r="E102" s="1"/>
    </row>
    <row r="103" spans="1:5" s="10" customFormat="1">
      <c r="A103" s="1"/>
      <c r="B103" s="123" t="s">
        <v>115</v>
      </c>
      <c r="C103" s="4">
        <v>1017860.77</v>
      </c>
      <c r="D103" s="1"/>
      <c r="E103" s="1"/>
    </row>
    <row r="104" spans="1:5" s="10" customFormat="1">
      <c r="A104" s="1"/>
      <c r="B104" s="123" t="s">
        <v>116</v>
      </c>
      <c r="C104" s="4">
        <v>3286548</v>
      </c>
      <c r="D104" s="1"/>
      <c r="E104" s="1"/>
    </row>
    <row r="105" spans="1:5" s="10" customFormat="1">
      <c r="A105" s="1"/>
      <c r="B105" s="9"/>
      <c r="C105" s="1"/>
      <c r="D105" s="1"/>
      <c r="E105" s="1"/>
    </row>
    <row r="106" spans="1:5" s="10" customFormat="1">
      <c r="A106" s="1"/>
      <c r="B106" s="152" t="s">
        <v>117</v>
      </c>
      <c r="C106" s="153"/>
      <c r="D106" s="153"/>
      <c r="E106" s="153"/>
    </row>
    <row r="107" spans="1:5" s="10" customFormat="1">
      <c r="A107" s="1"/>
      <c r="B107" s="11" t="s">
        <v>3</v>
      </c>
      <c r="C107" s="11" t="s">
        <v>96</v>
      </c>
      <c r="D107" s="1"/>
      <c r="E107" s="1"/>
    </row>
    <row r="108" spans="1:5" s="10" customFormat="1">
      <c r="A108" s="1"/>
      <c r="B108" s="123" t="s">
        <v>118</v>
      </c>
      <c r="C108" s="4">
        <v>400000</v>
      </c>
      <c r="D108" s="1"/>
      <c r="E108" s="1"/>
    </row>
    <row r="109" spans="1:5" s="10" customFormat="1">
      <c r="A109" s="1"/>
      <c r="B109" s="123" t="s">
        <v>119</v>
      </c>
      <c r="C109" s="4">
        <v>4510060.82</v>
      </c>
      <c r="D109" s="1"/>
      <c r="E109" s="1"/>
    </row>
    <row r="110" spans="1:5" s="10" customFormat="1">
      <c r="A110" s="1"/>
      <c r="B110" s="123" t="s">
        <v>120</v>
      </c>
      <c r="C110" s="7">
        <v>0</v>
      </c>
      <c r="D110" s="1"/>
      <c r="E110" s="1"/>
    </row>
    <row r="111" spans="1:5" s="10" customFormat="1">
      <c r="A111" s="1"/>
      <c r="B111" s="9"/>
      <c r="C111" s="1"/>
      <c r="D111" s="1"/>
      <c r="E111" s="1"/>
    </row>
    <row r="112" spans="1:5" s="10" customFormat="1">
      <c r="A112" s="1"/>
      <c r="B112" s="152" t="s">
        <v>121</v>
      </c>
      <c r="C112" s="153"/>
      <c r="D112" s="153"/>
      <c r="E112" s="153"/>
    </row>
    <row r="113" spans="1:5" s="10" customFormat="1">
      <c r="A113" s="1"/>
      <c r="B113" s="11" t="s">
        <v>3</v>
      </c>
      <c r="C113" s="11" t="s">
        <v>122</v>
      </c>
      <c r="D113" s="1"/>
      <c r="E113" s="1"/>
    </row>
    <row r="114" spans="1:5" s="10" customFormat="1" ht="25.5">
      <c r="A114" s="1"/>
      <c r="B114" s="123" t="s">
        <v>123</v>
      </c>
      <c r="C114" s="4">
        <v>6630000</v>
      </c>
      <c r="D114" s="1"/>
      <c r="E114" s="1"/>
    </row>
    <row r="115" spans="1:5" s="10" customFormat="1">
      <c r="A115" s="1"/>
      <c r="B115" s="123" t="s">
        <v>124</v>
      </c>
      <c r="C115" s="4">
        <v>6695220</v>
      </c>
      <c r="D115" s="1"/>
      <c r="E115" s="1"/>
    </row>
    <row r="116" spans="1:5" s="10" customFormat="1" ht="25.5">
      <c r="A116" s="1"/>
      <c r="B116" s="123" t="s">
        <v>125</v>
      </c>
      <c r="C116" s="4">
        <v>4000000</v>
      </c>
      <c r="D116" s="1"/>
      <c r="E116" s="1"/>
    </row>
    <row r="117" spans="1:5" s="10" customFormat="1">
      <c r="A117" s="1"/>
      <c r="B117" s="123" t="s">
        <v>126</v>
      </c>
      <c r="C117" s="7">
        <v>0</v>
      </c>
      <c r="D117" s="1"/>
      <c r="E117" s="1"/>
    </row>
    <row r="118" spans="1:5">
      <c r="B118" s="9"/>
    </row>
    <row r="119" spans="1:5">
      <c r="B119" s="9"/>
    </row>
    <row r="120" spans="1:5">
      <c r="B120" s="9"/>
    </row>
    <row r="121" spans="1:5">
      <c r="B121" s="9"/>
    </row>
    <row r="122" spans="1:5">
      <c r="B122" s="9"/>
    </row>
    <row r="123" spans="1:5" s="129" customFormat="1">
      <c r="B123" s="136" t="s">
        <v>202</v>
      </c>
      <c r="C123" s="139" t="s">
        <v>128</v>
      </c>
      <c r="D123" s="176" t="s">
        <v>187</v>
      </c>
      <c r="E123" s="176" t="s">
        <v>187</v>
      </c>
    </row>
    <row r="124" spans="1:5" s="129" customFormat="1">
      <c r="B124" s="136" t="s">
        <v>203</v>
      </c>
      <c r="C124" s="131" t="s">
        <v>204</v>
      </c>
      <c r="D124" s="183" t="s">
        <v>205</v>
      </c>
      <c r="E124" s="183"/>
    </row>
    <row r="125" spans="1:5" s="129" customFormat="1">
      <c r="B125" s="136" t="s">
        <v>129</v>
      </c>
      <c r="C125" s="136" t="s">
        <v>130</v>
      </c>
      <c r="D125" s="168" t="s">
        <v>131</v>
      </c>
      <c r="E125" s="168"/>
    </row>
    <row r="126" spans="1:5" s="129" customFormat="1">
      <c r="B126" s="136" t="s">
        <v>132</v>
      </c>
      <c r="C126" s="136" t="s">
        <v>133</v>
      </c>
      <c r="D126" s="168" t="s">
        <v>134</v>
      </c>
      <c r="E126" s="168"/>
    </row>
  </sheetData>
  <mergeCells count="24">
    <mergeCell ref="D125:E125"/>
    <mergeCell ref="D126:E126"/>
    <mergeCell ref="B83:C83"/>
    <mergeCell ref="B94:E94"/>
    <mergeCell ref="B96:C96"/>
    <mergeCell ref="B106:E106"/>
    <mergeCell ref="B112:E112"/>
    <mergeCell ref="D123:E123"/>
    <mergeCell ref="D124:E124"/>
    <mergeCell ref="B6:B9"/>
    <mergeCell ref="B81:E81"/>
    <mergeCell ref="B1:E1"/>
    <mergeCell ref="B2:D2"/>
    <mergeCell ref="B3:E3"/>
    <mergeCell ref="B4:D4"/>
    <mergeCell ref="B5:E5"/>
    <mergeCell ref="B61:E61"/>
    <mergeCell ref="B67:E67"/>
    <mergeCell ref="A10:M10"/>
    <mergeCell ref="A23:M23"/>
    <mergeCell ref="A39:M39"/>
    <mergeCell ref="F6:G6"/>
    <mergeCell ref="F7:G7"/>
    <mergeCell ref="A50:C50"/>
  </mergeCells>
  <pageMargins left="0.17" right="0.28000000000000003" top="0.42" bottom="0.5" header="0.42" footer="0.2"/>
  <pageSetup paperSize="5" scale="70" orientation="landscape" r:id="rId1"/>
  <headerFoot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M125"/>
  <sheetViews>
    <sheetView showGridLines="0" zoomScale="70" zoomScaleNormal="70" workbookViewId="0">
      <pane xSplit="2" ySplit="10" topLeftCell="C32" activePane="bottomRight" state="frozen"/>
      <selection pane="topRight" activeCell="C1" sqref="C1"/>
      <selection pane="bottomLeft" activeCell="A11" sqref="A11"/>
      <selection pane="bottomRight" activeCell="A50" sqref="A50:C50"/>
    </sheetView>
  </sheetViews>
  <sheetFormatPr defaultRowHeight="12.75"/>
  <cols>
    <col min="1" max="1" width="8.625" style="1" bestFit="1" customWidth="1"/>
    <col min="2" max="2" width="38.625" style="1" customWidth="1"/>
    <col min="3" max="3" width="23.375" style="1" bestFit="1" customWidth="1"/>
    <col min="4" max="4" width="17.25" style="1" customWidth="1"/>
    <col min="5" max="5" width="16.875" style="1" customWidth="1"/>
    <col min="6" max="6" width="18" style="1" bestFit="1" customWidth="1"/>
    <col min="7" max="7" width="16.875" style="10" customWidth="1"/>
    <col min="8" max="8" width="7.75" style="53" bestFit="1" customWidth="1"/>
    <col min="9" max="9" width="18.375" style="1" bestFit="1" customWidth="1"/>
    <col min="10" max="10" width="16.875" style="1" bestFit="1" customWidth="1"/>
    <col min="11" max="11" width="18.375" style="1" bestFit="1" customWidth="1"/>
    <col min="12" max="12" width="14.875" style="1" customWidth="1"/>
    <col min="13" max="13" width="15.125" style="1" customWidth="1"/>
    <col min="14" max="16384" width="9" style="1"/>
  </cols>
  <sheetData>
    <row r="1" spans="1:13" ht="12.75" customHeight="1">
      <c r="B1" s="154" t="s">
        <v>170</v>
      </c>
      <c r="C1" s="154"/>
      <c r="D1" s="154"/>
      <c r="E1" s="154"/>
    </row>
    <row r="2" spans="1:13">
      <c r="B2" s="154" t="s">
        <v>142</v>
      </c>
      <c r="C2" s="154"/>
      <c r="D2" s="154"/>
      <c r="E2" s="154"/>
    </row>
    <row r="3" spans="1:13" ht="12.75" customHeight="1">
      <c r="B3" s="154" t="s">
        <v>222</v>
      </c>
      <c r="C3" s="154"/>
      <c r="D3" s="154"/>
      <c r="E3" s="154"/>
    </row>
    <row r="4" spans="1:13">
      <c r="B4" s="154"/>
      <c r="C4" s="154"/>
      <c r="D4" s="154"/>
    </row>
    <row r="5" spans="1:13">
      <c r="B5" s="178" t="s">
        <v>1</v>
      </c>
      <c r="C5" s="179"/>
      <c r="D5" s="179"/>
      <c r="E5" s="179"/>
    </row>
    <row r="6" spans="1:13" s="22" customFormat="1">
      <c r="A6" s="14" t="s">
        <v>149</v>
      </c>
      <c r="B6" s="149" t="s">
        <v>3</v>
      </c>
      <c r="C6" s="15" t="s">
        <v>179</v>
      </c>
      <c r="D6" s="15" t="s">
        <v>4</v>
      </c>
      <c r="E6" s="16" t="s">
        <v>150</v>
      </c>
      <c r="F6" s="163" t="s">
        <v>177</v>
      </c>
      <c r="G6" s="164"/>
      <c r="H6" s="17" t="s">
        <v>151</v>
      </c>
      <c r="I6" s="18" t="s">
        <v>152</v>
      </c>
      <c r="J6" s="19" t="s">
        <v>153</v>
      </c>
      <c r="K6" s="20" t="s">
        <v>150</v>
      </c>
      <c r="L6" s="21" t="s">
        <v>154</v>
      </c>
      <c r="M6" s="21" t="s">
        <v>154</v>
      </c>
    </row>
    <row r="7" spans="1:13" s="22" customFormat="1">
      <c r="A7" s="23" t="s">
        <v>3</v>
      </c>
      <c r="B7" s="150"/>
      <c r="C7" s="24" t="s">
        <v>5</v>
      </c>
      <c r="D7" s="24" t="s">
        <v>6</v>
      </c>
      <c r="E7" s="25" t="s">
        <v>168</v>
      </c>
      <c r="F7" s="165" t="s">
        <v>158</v>
      </c>
      <c r="G7" s="166"/>
      <c r="H7" s="26" t="s">
        <v>155</v>
      </c>
      <c r="I7" s="27" t="s">
        <v>223</v>
      </c>
      <c r="J7" s="28" t="s">
        <v>224</v>
      </c>
      <c r="K7" s="29" t="s">
        <v>153</v>
      </c>
      <c r="L7" s="30" t="s">
        <v>156</v>
      </c>
      <c r="M7" s="30" t="s">
        <v>157</v>
      </c>
    </row>
    <row r="8" spans="1:13" s="22" customFormat="1">
      <c r="A8" s="23"/>
      <c r="B8" s="150"/>
      <c r="C8" s="24"/>
      <c r="D8" s="24"/>
      <c r="E8" s="31" t="s">
        <v>169</v>
      </c>
      <c r="F8" s="104" t="s">
        <v>184</v>
      </c>
      <c r="G8" s="104" t="s">
        <v>183</v>
      </c>
      <c r="H8" s="26">
        <v>2560</v>
      </c>
      <c r="I8" s="32"/>
      <c r="J8" s="28"/>
      <c r="K8" s="29"/>
      <c r="L8" s="30" t="s">
        <v>159</v>
      </c>
      <c r="M8" s="30" t="s">
        <v>159</v>
      </c>
    </row>
    <row r="9" spans="1:13" s="22" customFormat="1">
      <c r="A9" s="33"/>
      <c r="B9" s="151"/>
      <c r="C9" s="34" t="s">
        <v>160</v>
      </c>
      <c r="D9" s="34" t="s">
        <v>161</v>
      </c>
      <c r="E9" s="36" t="s">
        <v>162</v>
      </c>
      <c r="F9" s="68" t="s">
        <v>185</v>
      </c>
      <c r="G9" s="68" t="s">
        <v>185</v>
      </c>
      <c r="H9" s="35"/>
      <c r="I9" s="36" t="s">
        <v>163</v>
      </c>
      <c r="J9" s="37" t="s">
        <v>164</v>
      </c>
      <c r="K9" s="38" t="s">
        <v>165</v>
      </c>
      <c r="L9" s="37" t="s">
        <v>166</v>
      </c>
      <c r="M9" s="37" t="s">
        <v>167</v>
      </c>
    </row>
    <row r="10" spans="1:13">
      <c r="A10" s="157" t="s">
        <v>7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9"/>
    </row>
    <row r="11" spans="1:13">
      <c r="A11" s="2" t="s">
        <v>8</v>
      </c>
      <c r="B11" s="3" t="s">
        <v>9</v>
      </c>
      <c r="C11" s="4">
        <v>95570926.700000003</v>
      </c>
      <c r="D11" s="4">
        <v>109519256.41</v>
      </c>
      <c r="E11" s="39">
        <f>D11-C11</f>
        <v>13948329.709999993</v>
      </c>
      <c r="F11" s="66">
        <v>121256933.55</v>
      </c>
      <c r="G11" s="105">
        <v>49658528.198545001</v>
      </c>
      <c r="H11" s="69">
        <v>0</v>
      </c>
      <c r="I11" s="40">
        <f>(D11/12)*12</f>
        <v>109519256.41</v>
      </c>
      <c r="J11" s="41">
        <f>'ผลการดำเนินงาน Planfin 60'!H6</f>
        <v>104490379.13</v>
      </c>
      <c r="K11" s="42">
        <f>J11-I11</f>
        <v>-5028877.2800000012</v>
      </c>
      <c r="L11" s="42">
        <f>(J11*100)/I11-100</f>
        <v>-4.591774492308204</v>
      </c>
      <c r="M11" s="43">
        <f>(J11*100)/D11</f>
        <v>95.408225507691796</v>
      </c>
    </row>
    <row r="12" spans="1:13">
      <c r="A12" s="2" t="s">
        <v>10</v>
      </c>
      <c r="B12" s="3" t="s">
        <v>11</v>
      </c>
      <c r="C12" s="4">
        <v>274266.67</v>
      </c>
      <c r="D12" s="4">
        <v>209847.2</v>
      </c>
      <c r="E12" s="39">
        <f t="shared" ref="E12:E21" si="0">D12-C12</f>
        <v>-64419.469999999972</v>
      </c>
      <c r="F12" s="66">
        <v>145342.22222687001</v>
      </c>
      <c r="G12" s="105">
        <v>89321.219308783999</v>
      </c>
      <c r="H12" s="69">
        <v>1</v>
      </c>
      <c r="I12" s="40">
        <f t="shared" ref="I12:I21" si="1">(D12/12)*11</f>
        <v>192359.93333333332</v>
      </c>
      <c r="J12" s="41">
        <f>'ผลการดำเนินงาน Planfin 60'!H7</f>
        <v>177550</v>
      </c>
      <c r="K12" s="42">
        <f>J12-I12</f>
        <v>-14809.93333333332</v>
      </c>
      <c r="L12" s="42">
        <f t="shared" ref="L12:L21" si="2">(J12*100)/I12-100</f>
        <v>-7.6990738542572359</v>
      </c>
      <c r="M12" s="43">
        <f t="shared" ref="M12:M22" si="3">(J12*100)/D12</f>
        <v>84.609182300264195</v>
      </c>
    </row>
    <row r="13" spans="1:13">
      <c r="A13" s="2" t="s">
        <v>12</v>
      </c>
      <c r="B13" s="3" t="s">
        <v>13</v>
      </c>
      <c r="C13" s="4">
        <v>1304765.3400000001</v>
      </c>
      <c r="D13" s="4">
        <v>672691.19999999995</v>
      </c>
      <c r="E13" s="39">
        <f t="shared" si="0"/>
        <v>-632074.14000000013</v>
      </c>
      <c r="F13" s="66">
        <v>1689025.1491874999</v>
      </c>
      <c r="G13" s="105">
        <v>2306936.6561819999</v>
      </c>
      <c r="H13" s="69">
        <v>0</v>
      </c>
      <c r="I13" s="40">
        <f t="shared" si="1"/>
        <v>616633.59999999998</v>
      </c>
      <c r="J13" s="41">
        <f>'ผลการดำเนินงาน Planfin 60'!H8</f>
        <v>723580</v>
      </c>
      <c r="K13" s="42">
        <f t="shared" ref="K13:K22" si="4">J13-I13</f>
        <v>106946.40000000002</v>
      </c>
      <c r="L13" s="42">
        <f t="shared" si="2"/>
        <v>17.343589450850558</v>
      </c>
      <c r="M13" s="43">
        <f t="shared" si="3"/>
        <v>107.56495699661302</v>
      </c>
    </row>
    <row r="14" spans="1:13">
      <c r="A14" s="2" t="s">
        <v>14</v>
      </c>
      <c r="B14" s="3" t="s">
        <v>15</v>
      </c>
      <c r="C14" s="4">
        <v>3474454.08</v>
      </c>
      <c r="D14" s="4">
        <v>3690049.52</v>
      </c>
      <c r="E14" s="39">
        <f t="shared" si="0"/>
        <v>215595.43999999994</v>
      </c>
      <c r="F14" s="66">
        <v>4296532.3352063</v>
      </c>
      <c r="G14" s="105">
        <v>2573110.8976647002</v>
      </c>
      <c r="H14" s="69">
        <v>0</v>
      </c>
      <c r="I14" s="40">
        <f t="shared" si="1"/>
        <v>3382545.3933333331</v>
      </c>
      <c r="J14" s="41">
        <f>'ผลการดำเนินงาน Planfin 60'!H9</f>
        <v>3799619.19</v>
      </c>
      <c r="K14" s="42">
        <f t="shared" si="4"/>
        <v>417073.79666666687</v>
      </c>
      <c r="L14" s="42">
        <f t="shared" si="2"/>
        <v>12.330175893239414</v>
      </c>
      <c r="M14" s="43">
        <f t="shared" si="3"/>
        <v>102.96932790213611</v>
      </c>
    </row>
    <row r="15" spans="1:13">
      <c r="A15" s="2" t="s">
        <v>16</v>
      </c>
      <c r="B15" s="3" t="s">
        <v>17</v>
      </c>
      <c r="C15" s="4">
        <v>27023943.870000001</v>
      </c>
      <c r="D15" s="4">
        <v>26154914.760000002</v>
      </c>
      <c r="E15" s="39">
        <f t="shared" si="0"/>
        <v>-869029.1099999994</v>
      </c>
      <c r="F15" s="66">
        <v>35648986.096874997</v>
      </c>
      <c r="G15" s="105">
        <v>16651311.464956</v>
      </c>
      <c r="H15" s="69">
        <v>0</v>
      </c>
      <c r="I15" s="40">
        <f t="shared" si="1"/>
        <v>23975338.530000001</v>
      </c>
      <c r="J15" s="41">
        <f>'ผลการดำเนินงาน Planfin 60'!H10</f>
        <v>30104576.960000001</v>
      </c>
      <c r="K15" s="42">
        <f t="shared" si="4"/>
        <v>6129238.4299999997</v>
      </c>
      <c r="L15" s="42">
        <f t="shared" si="2"/>
        <v>25.564762817970518</v>
      </c>
      <c r="M15" s="43">
        <f t="shared" si="3"/>
        <v>115.10103258313964</v>
      </c>
    </row>
    <row r="16" spans="1:13">
      <c r="A16" s="2" t="s">
        <v>18</v>
      </c>
      <c r="B16" s="3" t="s">
        <v>19</v>
      </c>
      <c r="C16" s="4">
        <v>8355394.7300000004</v>
      </c>
      <c r="D16" s="4">
        <v>7816807.9199999999</v>
      </c>
      <c r="E16" s="39">
        <f t="shared" si="0"/>
        <v>-538586.81000000052</v>
      </c>
      <c r="F16" s="66">
        <v>17758830.456813</v>
      </c>
      <c r="G16" s="105">
        <v>12405970.131792</v>
      </c>
      <c r="H16" s="69">
        <v>0</v>
      </c>
      <c r="I16" s="40">
        <f t="shared" si="1"/>
        <v>7165407.2600000007</v>
      </c>
      <c r="J16" s="41">
        <f>'ผลการดำเนินงาน Planfin 60'!H11</f>
        <v>6291579.1899999995</v>
      </c>
      <c r="K16" s="42">
        <f t="shared" si="4"/>
        <v>-873828.07000000123</v>
      </c>
      <c r="L16" s="42">
        <f t="shared" si="2"/>
        <v>-12.195092871804206</v>
      </c>
      <c r="M16" s="43">
        <f t="shared" si="3"/>
        <v>80.487831534179492</v>
      </c>
    </row>
    <row r="17" spans="1:13">
      <c r="A17" s="2" t="s">
        <v>20</v>
      </c>
      <c r="B17" s="3" t="s">
        <v>21</v>
      </c>
      <c r="C17" s="4">
        <v>2454183.0699999998</v>
      </c>
      <c r="D17" s="4">
        <v>1945674.4</v>
      </c>
      <c r="E17" s="39">
        <f t="shared" si="0"/>
        <v>-508508.66999999993</v>
      </c>
      <c r="F17" s="66">
        <v>5642653.0564583</v>
      </c>
      <c r="G17" s="105">
        <v>8522303.3090617992</v>
      </c>
      <c r="H17" s="69">
        <v>0</v>
      </c>
      <c r="I17" s="40">
        <f t="shared" si="1"/>
        <v>1783534.8666666667</v>
      </c>
      <c r="J17" s="41">
        <f>'ผลการดำเนินงาน Planfin 60'!H12</f>
        <v>3745808.05</v>
      </c>
      <c r="K17" s="42">
        <f t="shared" si="4"/>
        <v>1962273.1833333331</v>
      </c>
      <c r="L17" s="42">
        <f t="shared" si="2"/>
        <v>110.02157681395482</v>
      </c>
      <c r="M17" s="43">
        <f t="shared" si="3"/>
        <v>192.51977874612527</v>
      </c>
    </row>
    <row r="18" spans="1:13">
      <c r="A18" s="2" t="s">
        <v>22</v>
      </c>
      <c r="B18" s="3" t="s">
        <v>23</v>
      </c>
      <c r="C18" s="4">
        <v>36191465.340000004</v>
      </c>
      <c r="D18" s="4">
        <v>34549236.82</v>
      </c>
      <c r="E18" s="39">
        <f t="shared" si="0"/>
        <v>-1642228.5200000033</v>
      </c>
      <c r="F18" s="66">
        <v>37064854.405625001</v>
      </c>
      <c r="G18" s="105">
        <v>18123793.573679</v>
      </c>
      <c r="H18" s="69">
        <v>0</v>
      </c>
      <c r="I18" s="40">
        <f t="shared" si="1"/>
        <v>31670133.751666665</v>
      </c>
      <c r="J18" s="41">
        <f>'ผลการดำเนินงาน Planfin 60'!H13</f>
        <v>39391790.830000006</v>
      </c>
      <c r="K18" s="42">
        <f t="shared" si="4"/>
        <v>7721657.0783333406</v>
      </c>
      <c r="L18" s="42">
        <f t="shared" si="2"/>
        <v>24.381510791462887</v>
      </c>
      <c r="M18" s="43">
        <f t="shared" si="3"/>
        <v>114.01638489217432</v>
      </c>
    </row>
    <row r="19" spans="1:13">
      <c r="A19" s="2" t="s">
        <v>24</v>
      </c>
      <c r="B19" s="3" t="s">
        <v>25</v>
      </c>
      <c r="C19" s="4">
        <v>76156422.409999996</v>
      </c>
      <c r="D19" s="4">
        <v>75454715.870000005</v>
      </c>
      <c r="E19" s="39">
        <f t="shared" si="0"/>
        <v>-701706.53999999166</v>
      </c>
      <c r="F19" s="66">
        <v>87003764.006249994</v>
      </c>
      <c r="G19" s="105">
        <v>24472197.621580001</v>
      </c>
      <c r="H19" s="69">
        <v>0</v>
      </c>
      <c r="I19" s="40">
        <f t="shared" si="1"/>
        <v>69166822.880833328</v>
      </c>
      <c r="J19" s="41">
        <f>'ผลการดำเนินงาน Planfin 60'!H14</f>
        <v>75287499.030000001</v>
      </c>
      <c r="K19" s="42">
        <f t="shared" si="4"/>
        <v>6120676.1491666734</v>
      </c>
      <c r="L19" s="42">
        <f t="shared" si="2"/>
        <v>8.84915035017859</v>
      </c>
      <c r="M19" s="43">
        <f t="shared" si="3"/>
        <v>99.77838782099704</v>
      </c>
    </row>
    <row r="20" spans="1:13">
      <c r="A20" s="2" t="s">
        <v>26</v>
      </c>
      <c r="B20" s="3" t="s">
        <v>27</v>
      </c>
      <c r="C20" s="4">
        <v>12584112.210000001</v>
      </c>
      <c r="D20" s="4">
        <v>7105444.7699999996</v>
      </c>
      <c r="E20" s="39">
        <f t="shared" si="0"/>
        <v>-5478667.4400000013</v>
      </c>
      <c r="F20" s="66">
        <v>26218421.235624999</v>
      </c>
      <c r="G20" s="105">
        <v>20409480.395895001</v>
      </c>
      <c r="H20" s="69">
        <v>0</v>
      </c>
      <c r="I20" s="40">
        <f t="shared" si="1"/>
        <v>6513324.3724999996</v>
      </c>
      <c r="J20" s="41">
        <f>'ผลการดำเนินงาน Planfin 60'!H15</f>
        <v>14107187.83</v>
      </c>
      <c r="K20" s="42">
        <f t="shared" si="4"/>
        <v>7593863.4575000005</v>
      </c>
      <c r="L20" s="42">
        <f t="shared" si="2"/>
        <v>116.58967100674673</v>
      </c>
      <c r="M20" s="43">
        <f t="shared" si="3"/>
        <v>198.54053175618449</v>
      </c>
    </row>
    <row r="21" spans="1:13">
      <c r="A21" s="2" t="s">
        <v>28</v>
      </c>
      <c r="B21" s="3" t="s">
        <v>29</v>
      </c>
      <c r="C21" s="4">
        <v>23059928.289999999</v>
      </c>
      <c r="D21" s="4">
        <v>198187254.06999999</v>
      </c>
      <c r="E21" s="39">
        <f t="shared" si="0"/>
        <v>175127325.78</v>
      </c>
      <c r="F21" s="66">
        <v>25264794.434188001</v>
      </c>
      <c r="G21" s="105">
        <v>16355110.567398001</v>
      </c>
      <c r="H21" s="69">
        <v>11</v>
      </c>
      <c r="I21" s="40">
        <f t="shared" si="1"/>
        <v>181671649.56416667</v>
      </c>
      <c r="J21" s="41">
        <f>'ผลการดำเนินงาน Planfin 60'!H16</f>
        <v>8556569.0700000003</v>
      </c>
      <c r="K21" s="42">
        <f>J21-I21</f>
        <v>-173115080.49416667</v>
      </c>
      <c r="L21" s="42">
        <f t="shared" si="2"/>
        <v>-95.290091166933664</v>
      </c>
      <c r="M21" s="43">
        <f t="shared" si="3"/>
        <v>4.3174164303108054</v>
      </c>
    </row>
    <row r="22" spans="1:13" s="52" customFormat="1">
      <c r="A22" s="50" t="s">
        <v>30</v>
      </c>
      <c r="B22" s="5" t="s">
        <v>31</v>
      </c>
      <c r="C22" s="6">
        <f>SUM(C11:C21)</f>
        <v>286449862.71000004</v>
      </c>
      <c r="D22" s="6">
        <f>SUM(D11:D21)</f>
        <v>465305892.94</v>
      </c>
      <c r="E22" s="44">
        <f>D22-C22</f>
        <v>178856030.22999996</v>
      </c>
      <c r="F22" s="67">
        <v>361981053.05624998</v>
      </c>
      <c r="G22" s="106">
        <v>73750296.244962007</v>
      </c>
      <c r="H22" s="70">
        <v>2</v>
      </c>
      <c r="I22" s="45">
        <f>(D22/12)*12</f>
        <v>465305892.94</v>
      </c>
      <c r="J22" s="51">
        <f>'ผลการดำเนินงาน Planfin 60'!H17</f>
        <v>286676139.28000003</v>
      </c>
      <c r="K22" s="47">
        <f t="shared" si="4"/>
        <v>-178629753.65999997</v>
      </c>
      <c r="L22" s="47">
        <f>(J22*100)/I22-100</f>
        <v>-38.389746695736306</v>
      </c>
      <c r="M22" s="48">
        <f t="shared" si="3"/>
        <v>61.610253304263694</v>
      </c>
    </row>
    <row r="23" spans="1:13">
      <c r="A23" s="157" t="s">
        <v>32</v>
      </c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9"/>
    </row>
    <row r="24" spans="1:13">
      <c r="A24" s="2" t="s">
        <v>33</v>
      </c>
      <c r="B24" s="3" t="s">
        <v>34</v>
      </c>
      <c r="C24" s="4">
        <v>34122747.789999999</v>
      </c>
      <c r="D24" s="4">
        <v>30777495.41</v>
      </c>
      <c r="E24" s="39">
        <f t="shared" ref="E24:E38" si="5">D24-C24</f>
        <v>-3345252.379999999</v>
      </c>
      <c r="F24" s="66">
        <v>46444605.060625002</v>
      </c>
      <c r="G24" s="105">
        <v>18522966.959300999</v>
      </c>
      <c r="H24" s="69">
        <v>0</v>
      </c>
      <c r="I24" s="40">
        <f>(D24/12)*12</f>
        <v>30777495.41</v>
      </c>
      <c r="J24" s="41">
        <f>'ผลการดำเนินงาน Planfin 60'!H19</f>
        <v>32588893.309999999</v>
      </c>
      <c r="K24" s="42">
        <f t="shared" ref="K24:K37" si="6">J24-I24</f>
        <v>1811397.8999999985</v>
      </c>
      <c r="L24" s="42">
        <f t="shared" ref="L24:L38" si="7">(J24*100)/I24-100</f>
        <v>5.8854623349613178</v>
      </c>
      <c r="M24" s="43">
        <f t="shared" ref="M24:M38" si="8">(J24*100)/D24</f>
        <v>105.88546233496132</v>
      </c>
    </row>
    <row r="25" spans="1:13">
      <c r="A25" s="2" t="s">
        <v>35</v>
      </c>
      <c r="B25" s="3" t="s">
        <v>36</v>
      </c>
      <c r="C25" s="4">
        <v>16842870.149999999</v>
      </c>
      <c r="D25" s="4">
        <v>14398084.619999999</v>
      </c>
      <c r="E25" s="39">
        <f t="shared" si="5"/>
        <v>-2444785.5299999993</v>
      </c>
      <c r="F25" s="66">
        <v>23070114.833563</v>
      </c>
      <c r="G25" s="105">
        <v>8181485.2716835001</v>
      </c>
      <c r="H25" s="69">
        <v>0</v>
      </c>
      <c r="I25" s="40">
        <f t="shared" ref="I25:I37" si="9">(D25/12)*12</f>
        <v>14398084.620000001</v>
      </c>
      <c r="J25" s="41">
        <f>'ผลการดำเนินงาน Planfin 60'!H20</f>
        <v>14345244.949999999</v>
      </c>
      <c r="K25" s="42">
        <f t="shared" si="6"/>
        <v>-52839.670000001788</v>
      </c>
      <c r="L25" s="42">
        <f t="shared" si="7"/>
        <v>-0.36699096716380097</v>
      </c>
      <c r="M25" s="43">
        <f t="shared" si="8"/>
        <v>99.633009032836213</v>
      </c>
    </row>
    <row r="26" spans="1:13">
      <c r="A26" s="2" t="s">
        <v>37</v>
      </c>
      <c r="B26" s="3" t="s">
        <v>38</v>
      </c>
      <c r="C26" s="4">
        <v>718061.33</v>
      </c>
      <c r="D26" s="4">
        <v>678660</v>
      </c>
      <c r="E26" s="39">
        <f t="shared" si="5"/>
        <v>-39401.329999999958</v>
      </c>
      <c r="F26" s="66">
        <v>1162919.1630537999</v>
      </c>
      <c r="G26" s="105">
        <v>456250.90598775999</v>
      </c>
      <c r="H26" s="69">
        <v>0</v>
      </c>
      <c r="I26" s="40">
        <f t="shared" si="9"/>
        <v>678660</v>
      </c>
      <c r="J26" s="41">
        <f>'ผลการดำเนินงาน Planfin 60'!H21</f>
        <v>516334</v>
      </c>
      <c r="K26" s="42">
        <f t="shared" si="6"/>
        <v>-162326</v>
      </c>
      <c r="L26" s="42">
        <f t="shared" si="7"/>
        <v>-23.918604308490259</v>
      </c>
      <c r="M26" s="43">
        <f t="shared" si="8"/>
        <v>76.081395691509741</v>
      </c>
    </row>
    <row r="27" spans="1:13">
      <c r="A27" s="2" t="s">
        <v>39</v>
      </c>
      <c r="B27" s="3" t="s">
        <v>40</v>
      </c>
      <c r="C27" s="4">
        <v>9574315.4700000007</v>
      </c>
      <c r="D27" s="4">
        <v>12479124.35</v>
      </c>
      <c r="E27" s="39">
        <f t="shared" si="5"/>
        <v>2904808.879999999</v>
      </c>
      <c r="F27" s="66">
        <v>14206216.233562</v>
      </c>
      <c r="G27" s="105">
        <v>6984276.5699744001</v>
      </c>
      <c r="H27" s="69">
        <v>0</v>
      </c>
      <c r="I27" s="40">
        <f t="shared" si="9"/>
        <v>12479124.35</v>
      </c>
      <c r="J27" s="41">
        <f>'ผลการดำเนินงาน Planfin 60'!H22</f>
        <v>14529861.609999999</v>
      </c>
      <c r="K27" s="42">
        <f t="shared" si="6"/>
        <v>2050737.2599999998</v>
      </c>
      <c r="L27" s="42">
        <f t="shared" si="7"/>
        <v>16.433342616703712</v>
      </c>
      <c r="M27" s="43">
        <f t="shared" si="8"/>
        <v>116.43334261670371</v>
      </c>
    </row>
    <row r="28" spans="1:13">
      <c r="A28" s="2" t="s">
        <v>41</v>
      </c>
      <c r="B28" s="3" t="s">
        <v>42</v>
      </c>
      <c r="C28" s="4">
        <v>76337670.099999994</v>
      </c>
      <c r="D28" s="4">
        <v>75454715.870000005</v>
      </c>
      <c r="E28" s="39">
        <f t="shared" si="5"/>
        <v>-882954.22999998927</v>
      </c>
      <c r="F28" s="66">
        <v>87008117.741249993</v>
      </c>
      <c r="G28" s="105">
        <v>25375253.602251001</v>
      </c>
      <c r="H28" s="69">
        <v>0</v>
      </c>
      <c r="I28" s="40">
        <f t="shared" si="9"/>
        <v>75454715.870000005</v>
      </c>
      <c r="J28" s="41">
        <f>'ผลการดำเนินงาน Planfin 60'!H23</f>
        <v>75291790.230000004</v>
      </c>
      <c r="K28" s="42">
        <f t="shared" si="6"/>
        <v>-162925.6400000006</v>
      </c>
      <c r="L28" s="42">
        <f t="shared" si="7"/>
        <v>-0.21592505931731409</v>
      </c>
      <c r="M28" s="43">
        <f t="shared" si="8"/>
        <v>99.784074940682686</v>
      </c>
    </row>
    <row r="29" spans="1:13">
      <c r="A29" s="2" t="s">
        <v>43</v>
      </c>
      <c r="B29" s="3" t="s">
        <v>44</v>
      </c>
      <c r="C29" s="4">
        <v>22034983.73</v>
      </c>
      <c r="D29" s="4">
        <v>24079719.280000001</v>
      </c>
      <c r="E29" s="39">
        <f t="shared" si="5"/>
        <v>2044735.5500000007</v>
      </c>
      <c r="F29" s="66">
        <v>29807104.820625</v>
      </c>
      <c r="G29" s="105">
        <v>8949684.8560613003</v>
      </c>
      <c r="H29" s="69">
        <v>0</v>
      </c>
      <c r="I29" s="40">
        <f t="shared" si="9"/>
        <v>24079719.280000001</v>
      </c>
      <c r="J29" s="41">
        <f>'ผลการดำเนินงาน Planfin 60'!H24</f>
        <v>23241146.34</v>
      </c>
      <c r="K29" s="42">
        <f t="shared" si="6"/>
        <v>-838572.94000000134</v>
      </c>
      <c r="L29" s="42">
        <f t="shared" si="7"/>
        <v>-3.482486362274571</v>
      </c>
      <c r="M29" s="43">
        <f t="shared" si="8"/>
        <v>96.517513637725429</v>
      </c>
    </row>
    <row r="30" spans="1:13">
      <c r="A30" s="2" t="s">
        <v>45</v>
      </c>
      <c r="B30" s="3" t="s">
        <v>46</v>
      </c>
      <c r="C30" s="4">
        <v>29395008</v>
      </c>
      <c r="D30" s="4">
        <v>41883544</v>
      </c>
      <c r="E30" s="39">
        <f t="shared" si="5"/>
        <v>12488536</v>
      </c>
      <c r="F30" s="66">
        <v>55223795.308750004</v>
      </c>
      <c r="G30" s="105">
        <v>13826725.628745999</v>
      </c>
      <c r="H30" s="69">
        <v>0</v>
      </c>
      <c r="I30" s="40">
        <f t="shared" si="9"/>
        <v>41883544</v>
      </c>
      <c r="J30" s="41">
        <f>'ผลการดำเนินงาน Planfin 60'!H25</f>
        <v>42856890</v>
      </c>
      <c r="K30" s="42">
        <f t="shared" si="6"/>
        <v>973346</v>
      </c>
      <c r="L30" s="42">
        <f t="shared" si="7"/>
        <v>2.3239341923883075</v>
      </c>
      <c r="M30" s="43">
        <f t="shared" si="8"/>
        <v>102.32393419238831</v>
      </c>
    </row>
    <row r="31" spans="1:13">
      <c r="A31" s="2" t="s">
        <v>47</v>
      </c>
      <c r="B31" s="3" t="s">
        <v>48</v>
      </c>
      <c r="C31" s="4">
        <v>5741530.5700000003</v>
      </c>
      <c r="D31" s="4">
        <v>4069062.1</v>
      </c>
      <c r="E31" s="39">
        <f t="shared" si="5"/>
        <v>-1672468.4700000002</v>
      </c>
      <c r="F31" s="66">
        <v>6697695.1727499999</v>
      </c>
      <c r="G31" s="105">
        <v>2519310.2451364999</v>
      </c>
      <c r="H31" s="69">
        <v>0</v>
      </c>
      <c r="I31" s="40">
        <f t="shared" si="9"/>
        <v>4069062.1000000006</v>
      </c>
      <c r="J31" s="41">
        <f>'ผลการดำเนินงาน Planfin 60'!H26</f>
        <v>4519105.18</v>
      </c>
      <c r="K31" s="42">
        <f t="shared" si="6"/>
        <v>450043.07999999914</v>
      </c>
      <c r="L31" s="42">
        <f t="shared" si="7"/>
        <v>11.060118251820228</v>
      </c>
      <c r="M31" s="43">
        <f t="shared" si="8"/>
        <v>111.06011825182024</v>
      </c>
    </row>
    <row r="32" spans="1:13">
      <c r="A32" s="2" t="s">
        <v>49</v>
      </c>
      <c r="B32" s="3" t="s">
        <v>50</v>
      </c>
      <c r="C32" s="4">
        <v>25428151.059999999</v>
      </c>
      <c r="D32" s="4">
        <v>22556392.510000002</v>
      </c>
      <c r="E32" s="39">
        <f t="shared" si="5"/>
        <v>-2871758.549999997</v>
      </c>
      <c r="F32" s="66">
        <v>29062147.597938001</v>
      </c>
      <c r="G32" s="105">
        <v>21251657.188065</v>
      </c>
      <c r="H32" s="69">
        <v>0</v>
      </c>
      <c r="I32" s="40">
        <f t="shared" si="9"/>
        <v>22556392.510000002</v>
      </c>
      <c r="J32" s="41">
        <f>'ผลการดำเนินงาน Planfin 60'!H27</f>
        <v>27218458.23</v>
      </c>
      <c r="K32" s="42">
        <f t="shared" si="6"/>
        <v>4662065.7199999988</v>
      </c>
      <c r="L32" s="42">
        <f t="shared" si="7"/>
        <v>20.668489954380561</v>
      </c>
      <c r="M32" s="43">
        <f t="shared" si="8"/>
        <v>120.66848995438056</v>
      </c>
    </row>
    <row r="33" spans="1:13">
      <c r="A33" s="2" t="s">
        <v>51</v>
      </c>
      <c r="B33" s="3" t="s">
        <v>52</v>
      </c>
      <c r="C33" s="4">
        <v>9884047.4199999999</v>
      </c>
      <c r="D33" s="4">
        <v>8899247.9499999993</v>
      </c>
      <c r="E33" s="39">
        <f t="shared" si="5"/>
        <v>-984799.47000000067</v>
      </c>
      <c r="F33" s="66">
        <v>11092702.041063</v>
      </c>
      <c r="G33" s="105">
        <v>2545332.1805483</v>
      </c>
      <c r="H33" s="69">
        <v>0</v>
      </c>
      <c r="I33" s="40">
        <f t="shared" si="9"/>
        <v>8899247.9499999993</v>
      </c>
      <c r="J33" s="41">
        <f>'ผลการดำเนินงาน Planfin 60'!H28</f>
        <v>8504348.3899999987</v>
      </c>
      <c r="K33" s="42">
        <f t="shared" si="6"/>
        <v>-394899.56000000052</v>
      </c>
      <c r="L33" s="42">
        <f t="shared" si="7"/>
        <v>-4.4374486722779807</v>
      </c>
      <c r="M33" s="43">
        <f t="shared" si="8"/>
        <v>95.562551327722019</v>
      </c>
    </row>
    <row r="34" spans="1:13">
      <c r="A34" s="2" t="s">
        <v>53</v>
      </c>
      <c r="B34" s="3" t="s">
        <v>54</v>
      </c>
      <c r="C34" s="4">
        <v>11237513.77</v>
      </c>
      <c r="D34" s="4">
        <v>10891644.550000001</v>
      </c>
      <c r="E34" s="39">
        <f t="shared" si="5"/>
        <v>-345869.21999999881</v>
      </c>
      <c r="F34" s="66">
        <v>14193181.342937</v>
      </c>
      <c r="G34" s="105">
        <v>6188608.1657437999</v>
      </c>
      <c r="H34" s="69">
        <v>0</v>
      </c>
      <c r="I34" s="40">
        <f t="shared" si="9"/>
        <v>10891644.550000001</v>
      </c>
      <c r="J34" s="41">
        <f>'ผลการดำเนินงาน Planfin 60'!H29</f>
        <v>9314932.8200000003</v>
      </c>
      <c r="K34" s="42">
        <f t="shared" si="6"/>
        <v>-1576711.7300000004</v>
      </c>
      <c r="L34" s="42">
        <f t="shared" si="7"/>
        <v>-14.476342142472873</v>
      </c>
      <c r="M34" s="43">
        <f t="shared" si="8"/>
        <v>85.523657857527127</v>
      </c>
    </row>
    <row r="35" spans="1:13">
      <c r="A35" s="2" t="s">
        <v>55</v>
      </c>
      <c r="B35" s="3" t="s">
        <v>56</v>
      </c>
      <c r="C35" s="4">
        <v>33233155.890000001</v>
      </c>
      <c r="D35" s="4">
        <v>35826507.020000003</v>
      </c>
      <c r="E35" s="39">
        <f t="shared" si="5"/>
        <v>2593351.1300000027</v>
      </c>
      <c r="F35" s="66">
        <v>36991936.502499998</v>
      </c>
      <c r="G35" s="105">
        <v>14093458.513065999</v>
      </c>
      <c r="H35" s="69">
        <v>0</v>
      </c>
      <c r="I35" s="40">
        <f t="shared" si="9"/>
        <v>35826507.020000003</v>
      </c>
      <c r="J35" s="41">
        <f>'ผลการดำเนินงาน Planfin 60'!H30</f>
        <v>29919469.389999997</v>
      </c>
      <c r="K35" s="42">
        <f t="shared" si="6"/>
        <v>-5907037.6300000064</v>
      </c>
      <c r="L35" s="42">
        <f t="shared" si="7"/>
        <v>-16.487897150292739</v>
      </c>
      <c r="M35" s="43">
        <f t="shared" si="8"/>
        <v>83.512102849707261</v>
      </c>
    </row>
    <row r="36" spans="1:13">
      <c r="A36" s="2" t="s">
        <v>57</v>
      </c>
      <c r="B36" s="3" t="s">
        <v>58</v>
      </c>
      <c r="C36" s="4">
        <v>2380997.9500000002</v>
      </c>
      <c r="D36" s="4">
        <v>4687026.51</v>
      </c>
      <c r="E36" s="39">
        <f t="shared" si="5"/>
        <v>2306028.5599999996</v>
      </c>
      <c r="F36" s="66">
        <v>3464082.3550741002</v>
      </c>
      <c r="G36" s="105">
        <v>5198453.0446159998</v>
      </c>
      <c r="H36" s="69">
        <v>1</v>
      </c>
      <c r="I36" s="40">
        <f t="shared" si="9"/>
        <v>4687026.51</v>
      </c>
      <c r="J36" s="41">
        <f>'ผลการดำเนินงาน Planfin 60'!H31</f>
        <v>3209913.1700000004</v>
      </c>
      <c r="K36" s="42">
        <f t="shared" si="6"/>
        <v>-1477113.3399999994</v>
      </c>
      <c r="L36" s="42">
        <f t="shared" si="7"/>
        <v>-31.514934614696671</v>
      </c>
      <c r="M36" s="43">
        <f t="shared" si="8"/>
        <v>68.485065385303329</v>
      </c>
    </row>
    <row r="37" spans="1:13">
      <c r="A37" s="2" t="s">
        <v>59</v>
      </c>
      <c r="B37" s="3" t="s">
        <v>60</v>
      </c>
      <c r="C37" s="4">
        <v>6270850.1600000001</v>
      </c>
      <c r="D37" s="4">
        <v>12945616.23</v>
      </c>
      <c r="E37" s="39">
        <f t="shared" si="5"/>
        <v>6674766.0700000003</v>
      </c>
      <c r="F37" s="66">
        <v>11496144.401812</v>
      </c>
      <c r="G37" s="105">
        <v>9744549.2460718993</v>
      </c>
      <c r="H37" s="69">
        <v>1</v>
      </c>
      <c r="I37" s="40">
        <f t="shared" si="9"/>
        <v>12945616.23</v>
      </c>
      <c r="J37" s="41">
        <f>'ผลการดำเนินงาน Planfin 60'!H32</f>
        <v>11596214.35</v>
      </c>
      <c r="K37" s="42">
        <f t="shared" si="6"/>
        <v>-1349401.8800000008</v>
      </c>
      <c r="L37" s="42">
        <f t="shared" si="7"/>
        <v>-10.42362028987786</v>
      </c>
      <c r="M37" s="43">
        <f t="shared" si="8"/>
        <v>89.57637971012214</v>
      </c>
    </row>
    <row r="38" spans="1:13" s="52" customFormat="1">
      <c r="A38" s="50" t="s">
        <v>61</v>
      </c>
      <c r="B38" s="5" t="s">
        <v>62</v>
      </c>
      <c r="C38" s="6">
        <f>SUM(C24:C37)</f>
        <v>283201903.38999999</v>
      </c>
      <c r="D38" s="6">
        <f>SUM(D24:D37)</f>
        <v>299626840.39999998</v>
      </c>
      <c r="E38" s="44">
        <f t="shared" si="5"/>
        <v>16424937.00999999</v>
      </c>
      <c r="F38" s="67">
        <v>369269704.95625001</v>
      </c>
      <c r="G38" s="106">
        <v>76144276.787933007</v>
      </c>
      <c r="H38" s="70">
        <v>0</v>
      </c>
      <c r="I38" s="45">
        <f>(D38/12)*12</f>
        <v>299626840.39999998</v>
      </c>
      <c r="J38" s="51">
        <f>'ผลการดำเนินงาน Planfin 60'!H33</f>
        <v>297652601.97000003</v>
      </c>
      <c r="K38" s="47">
        <f>J38-I38</f>
        <v>-1974238.4299999475</v>
      </c>
      <c r="L38" s="47">
        <f t="shared" si="7"/>
        <v>-0.65889905836351659</v>
      </c>
      <c r="M38" s="48">
        <f t="shared" si="8"/>
        <v>99.341100941636483</v>
      </c>
    </row>
    <row r="39" spans="1:13">
      <c r="A39" s="160"/>
      <c r="B39" s="161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2"/>
    </row>
    <row r="40" spans="1:13" ht="14.25">
      <c r="A40" s="2" t="s">
        <v>63</v>
      </c>
      <c r="B40" s="5" t="s">
        <v>64</v>
      </c>
      <c r="C40" s="6">
        <f>C22-C38</f>
        <v>3247959.3200000525</v>
      </c>
      <c r="D40" s="6">
        <f>D22-D38</f>
        <v>165679052.54000002</v>
      </c>
      <c r="E40" s="44">
        <f>E25-E39</f>
        <v>-2444785.5299999993</v>
      </c>
      <c r="F40" s="67">
        <v>-7288651.8710000003</v>
      </c>
      <c r="G40" s="108">
        <v>33116364.337037001</v>
      </c>
      <c r="H40" s="70">
        <v>6</v>
      </c>
      <c r="I40" s="45">
        <f>(D40/12)*12</f>
        <v>165679052.54000002</v>
      </c>
      <c r="J40" s="46">
        <f>J22-J38</f>
        <v>-10976462.689999998</v>
      </c>
      <c r="K40" s="44">
        <f>J40-I40</f>
        <v>-176655515.23000002</v>
      </c>
      <c r="L40" s="47">
        <f>(J40*100)/I40-100</f>
        <v>-106.62513608191352</v>
      </c>
      <c r="M40" s="48">
        <f t="shared" ref="M40:M41" si="10">(J40*100)/D40</f>
        <v>-6.625136081913519</v>
      </c>
    </row>
    <row r="41" spans="1:13">
      <c r="A41" s="2" t="s">
        <v>65</v>
      </c>
      <c r="B41" s="3" t="s">
        <v>66</v>
      </c>
      <c r="C41" s="4">
        <f>C40-C21+C35</f>
        <v>13421186.920000054</v>
      </c>
      <c r="D41" s="4">
        <f>D40-D21+D35</f>
        <v>3318305.4900000319</v>
      </c>
      <c r="E41" s="49">
        <f>E40-E24+E37</f>
        <v>7575232.9199999999</v>
      </c>
      <c r="F41" s="99">
        <v>4208743.3241250003</v>
      </c>
      <c r="G41" s="109">
        <v>40980800.482524998</v>
      </c>
      <c r="H41" s="101">
        <v>0</v>
      </c>
      <c r="I41" s="40">
        <f>(D41/12)*12</f>
        <v>3318305.4900000319</v>
      </c>
      <c r="J41" s="49">
        <f>J40-J21+J35</f>
        <v>10386437.629999999</v>
      </c>
      <c r="K41" s="49">
        <f>J41-I41</f>
        <v>7068132.1399999671</v>
      </c>
      <c r="L41" s="42">
        <f>(J41*100)/I41-100</f>
        <v>213.004262606331</v>
      </c>
      <c r="M41" s="43">
        <f t="shared" si="10"/>
        <v>313.004262606331</v>
      </c>
    </row>
    <row r="42" spans="1:13">
      <c r="A42" s="2" t="s">
        <v>67</v>
      </c>
      <c r="B42" s="3" t="s">
        <v>68</v>
      </c>
      <c r="C42" s="4">
        <f>(C22-C21)-(C38-C35)</f>
        <v>13421186.920000046</v>
      </c>
      <c r="D42" s="4">
        <f>(D22-D21)-(D38-D35)</f>
        <v>3318305.4900000393</v>
      </c>
      <c r="E42" s="96"/>
    </row>
    <row r="43" spans="1:13">
      <c r="A43" s="2"/>
      <c r="B43" s="3" t="s">
        <v>69</v>
      </c>
      <c r="C43" s="7">
        <v>0</v>
      </c>
      <c r="D43" s="4">
        <v>663661.1</v>
      </c>
      <c r="E43" s="75"/>
    </row>
    <row r="44" spans="1:13">
      <c r="A44" s="2"/>
      <c r="B44" s="3" t="s">
        <v>70</v>
      </c>
      <c r="C44" s="7" t="s">
        <v>71</v>
      </c>
      <c r="D44" s="4">
        <v>9661.1</v>
      </c>
      <c r="E44" s="75"/>
    </row>
    <row r="45" spans="1:13">
      <c r="A45" s="2" t="s">
        <v>72</v>
      </c>
      <c r="B45" s="3" t="s">
        <v>73</v>
      </c>
      <c r="C45" s="4">
        <v>-3712088.01</v>
      </c>
      <c r="D45" s="127">
        <v>-5978883.8900000006</v>
      </c>
      <c r="E45" s="75"/>
    </row>
    <row r="46" spans="1:13">
      <c r="A46" s="2" t="s">
        <v>74</v>
      </c>
      <c r="B46" s="3" t="s">
        <v>75</v>
      </c>
      <c r="C46" s="4">
        <v>51306624.119999997</v>
      </c>
      <c r="D46" s="127">
        <v>29480213.160000004</v>
      </c>
      <c r="E46" s="75"/>
    </row>
    <row r="47" spans="1:13">
      <c r="A47" s="2" t="s">
        <v>76</v>
      </c>
      <c r="B47" s="3" t="s">
        <v>77</v>
      </c>
      <c r="C47" s="8">
        <v>73905985.400000006</v>
      </c>
      <c r="D47" s="128">
        <v>-109736668.27</v>
      </c>
      <c r="E47" s="75"/>
    </row>
    <row r="48" spans="1:13">
      <c r="A48" s="71"/>
      <c r="B48" s="72"/>
      <c r="C48" s="73"/>
      <c r="D48" s="74"/>
      <c r="E48" s="75"/>
      <c r="G48" s="1"/>
    </row>
    <row r="49" spans="1:7" ht="14.25">
      <c r="A49" t="s">
        <v>221</v>
      </c>
      <c r="B49" s="9"/>
      <c r="G49" s="1"/>
    </row>
    <row r="50" spans="1:7">
      <c r="A50" s="167" t="s">
        <v>226</v>
      </c>
      <c r="B50" s="167"/>
      <c r="C50" s="167"/>
      <c r="G50" s="1"/>
    </row>
    <row r="51" spans="1:7" ht="14.25">
      <c r="A51"/>
      <c r="B51" s="9"/>
      <c r="G51" s="1"/>
    </row>
    <row r="52" spans="1:7" ht="14.25">
      <c r="A52"/>
      <c r="B52" s="9"/>
      <c r="G52" s="1"/>
    </row>
    <row r="53" spans="1:7" ht="14.25">
      <c r="A53"/>
      <c r="B53" s="9"/>
      <c r="G53" s="1"/>
    </row>
    <row r="54" spans="1:7" ht="14.25">
      <c r="A54"/>
      <c r="B54" s="9"/>
      <c r="G54" s="1"/>
    </row>
    <row r="55" spans="1:7" ht="14.25">
      <c r="A55"/>
      <c r="B55" s="9"/>
      <c r="G55" s="1"/>
    </row>
    <row r="56" spans="1:7" ht="14.25">
      <c r="A56"/>
      <c r="B56" s="9"/>
      <c r="G56" s="1"/>
    </row>
    <row r="57" spans="1:7" ht="14.25">
      <c r="A57"/>
      <c r="B57" s="9"/>
      <c r="G57" s="1"/>
    </row>
    <row r="58" spans="1:7" ht="14.25">
      <c r="A58"/>
      <c r="B58" s="9"/>
      <c r="G58" s="1"/>
    </row>
    <row r="59" spans="1:7" ht="14.25">
      <c r="A59"/>
      <c r="B59" s="9"/>
      <c r="G59" s="1"/>
    </row>
    <row r="60" spans="1:7" s="10" customFormat="1">
      <c r="A60" s="1"/>
      <c r="B60" s="152" t="s">
        <v>78</v>
      </c>
      <c r="C60" s="153"/>
      <c r="D60" s="153"/>
      <c r="E60" s="153"/>
    </row>
    <row r="61" spans="1:7" s="10" customFormat="1">
      <c r="A61" s="1"/>
      <c r="B61" s="11" t="s">
        <v>3</v>
      </c>
      <c r="C61" s="11" t="s">
        <v>79</v>
      </c>
      <c r="D61" s="1"/>
      <c r="E61" s="1"/>
    </row>
    <row r="62" spans="1:7" s="10" customFormat="1">
      <c r="A62" s="1"/>
      <c r="B62" s="123" t="s">
        <v>80</v>
      </c>
      <c r="C62" s="4">
        <v>35100000</v>
      </c>
      <c r="D62" s="1"/>
      <c r="E62" s="1"/>
    </row>
    <row r="63" spans="1:7" s="10" customFormat="1" ht="25.5">
      <c r="A63" s="1"/>
      <c r="B63" s="123" t="s">
        <v>81</v>
      </c>
      <c r="C63" s="4">
        <v>23725074.399999999</v>
      </c>
      <c r="D63" s="1"/>
      <c r="E63" s="1"/>
    </row>
    <row r="64" spans="1:7" s="10" customFormat="1">
      <c r="A64" s="1"/>
      <c r="B64" s="123" t="s">
        <v>82</v>
      </c>
      <c r="C64" s="4">
        <v>14500000</v>
      </c>
      <c r="D64" s="1"/>
      <c r="E64" s="1"/>
    </row>
    <row r="65" spans="1:5" s="10" customFormat="1">
      <c r="A65" s="1"/>
      <c r="B65" s="9"/>
      <c r="C65" s="1"/>
      <c r="D65" s="1"/>
      <c r="E65" s="1"/>
    </row>
    <row r="66" spans="1:5" s="10" customFormat="1">
      <c r="A66" s="1"/>
      <c r="B66" s="152" t="s">
        <v>83</v>
      </c>
      <c r="C66" s="153"/>
      <c r="D66" s="153"/>
      <c r="E66" s="153"/>
    </row>
    <row r="67" spans="1:5" s="10" customFormat="1">
      <c r="A67" s="1"/>
      <c r="B67" s="11" t="s">
        <v>3</v>
      </c>
      <c r="C67" s="11" t="s">
        <v>79</v>
      </c>
      <c r="D67" s="1"/>
      <c r="E67" s="1"/>
    </row>
    <row r="68" spans="1:5" s="10" customFormat="1">
      <c r="A68" s="1"/>
      <c r="B68" s="123" t="s">
        <v>84</v>
      </c>
      <c r="C68" s="4">
        <v>1858278.2</v>
      </c>
      <c r="D68" s="1"/>
      <c r="E68" s="1"/>
    </row>
    <row r="69" spans="1:5" s="10" customFormat="1">
      <c r="A69" s="1"/>
      <c r="B69" s="123" t="s">
        <v>85</v>
      </c>
      <c r="C69" s="4">
        <v>102655</v>
      </c>
      <c r="D69" s="1"/>
      <c r="E69" s="1"/>
    </row>
    <row r="70" spans="1:5" s="10" customFormat="1">
      <c r="A70" s="1"/>
      <c r="B70" s="123" t="s">
        <v>86</v>
      </c>
      <c r="C70" s="4">
        <v>1181973</v>
      </c>
      <c r="D70" s="1"/>
      <c r="E70" s="1"/>
    </row>
    <row r="71" spans="1:5" s="10" customFormat="1">
      <c r="A71" s="1"/>
      <c r="B71" s="123" t="s">
        <v>87</v>
      </c>
      <c r="C71" s="4">
        <v>276532.33</v>
      </c>
      <c r="D71" s="1"/>
      <c r="E71" s="1"/>
    </row>
    <row r="72" spans="1:5" s="10" customFormat="1">
      <c r="A72" s="1"/>
      <c r="B72" s="123" t="s">
        <v>88</v>
      </c>
      <c r="C72" s="4">
        <v>49087.92</v>
      </c>
      <c r="D72" s="1"/>
      <c r="E72" s="1"/>
    </row>
    <row r="73" spans="1:5" s="10" customFormat="1">
      <c r="A73" s="1"/>
      <c r="B73" s="123" t="s">
        <v>89</v>
      </c>
      <c r="C73" s="4">
        <v>646153.17000000004</v>
      </c>
      <c r="D73" s="1"/>
      <c r="E73" s="1"/>
    </row>
    <row r="74" spans="1:5" s="10" customFormat="1">
      <c r="A74" s="1"/>
      <c r="B74" s="123" t="s">
        <v>90</v>
      </c>
      <c r="C74" s="4">
        <v>2906107.69</v>
      </c>
      <c r="D74" s="1"/>
      <c r="E74" s="1"/>
    </row>
    <row r="75" spans="1:5" s="10" customFormat="1">
      <c r="A75" s="1"/>
      <c r="B75" s="123" t="s">
        <v>91</v>
      </c>
      <c r="C75" s="4">
        <v>3455258</v>
      </c>
      <c r="D75" s="1"/>
      <c r="E75" s="1"/>
    </row>
    <row r="76" spans="1:5" s="10" customFormat="1">
      <c r="A76" s="1"/>
      <c r="B76" s="123" t="s">
        <v>92</v>
      </c>
      <c r="C76" s="4">
        <v>821333</v>
      </c>
      <c r="D76" s="1"/>
      <c r="E76" s="1"/>
    </row>
    <row r="77" spans="1:5" s="10" customFormat="1">
      <c r="A77" s="1"/>
      <c r="B77" s="123" t="s">
        <v>93</v>
      </c>
      <c r="C77" s="4">
        <v>590976.24</v>
      </c>
      <c r="D77" s="1"/>
      <c r="E77" s="1"/>
    </row>
    <row r="78" spans="1:5" s="10" customFormat="1">
      <c r="A78" s="1"/>
      <c r="B78" s="123" t="s">
        <v>94</v>
      </c>
      <c r="C78" s="4">
        <v>3290</v>
      </c>
      <c r="D78" s="1"/>
      <c r="E78" s="1"/>
    </row>
    <row r="79" spans="1:5" s="10" customFormat="1">
      <c r="A79" s="1"/>
      <c r="B79" s="9"/>
      <c r="C79" s="1"/>
      <c r="D79" s="1"/>
      <c r="E79" s="1"/>
    </row>
    <row r="80" spans="1:5" s="10" customFormat="1">
      <c r="A80" s="1"/>
      <c r="B80" s="152" t="s">
        <v>95</v>
      </c>
      <c r="C80" s="153"/>
      <c r="D80" s="153"/>
      <c r="E80" s="153"/>
    </row>
    <row r="81" spans="1:5" s="10" customFormat="1">
      <c r="A81" s="1"/>
      <c r="B81" s="11" t="s">
        <v>3</v>
      </c>
      <c r="C81" s="11" t="s">
        <v>96</v>
      </c>
      <c r="D81" s="1"/>
      <c r="E81" s="1"/>
    </row>
    <row r="82" spans="1:5" s="10" customFormat="1">
      <c r="A82" s="1"/>
      <c r="B82" s="169" t="s">
        <v>97</v>
      </c>
      <c r="C82" s="169"/>
      <c r="D82" s="13"/>
      <c r="E82" s="1"/>
    </row>
    <row r="83" spans="1:5" s="10" customFormat="1">
      <c r="A83" s="1"/>
      <c r="B83" s="123" t="s">
        <v>98</v>
      </c>
      <c r="C83" s="6">
        <v>138467664.88999999</v>
      </c>
      <c r="D83" s="1"/>
      <c r="E83" s="1"/>
    </row>
    <row r="84" spans="1:5" s="10" customFormat="1">
      <c r="A84" s="1"/>
      <c r="B84" s="123" t="s">
        <v>99</v>
      </c>
      <c r="C84" s="4">
        <v>44090821.600000001</v>
      </c>
      <c r="D84" s="1"/>
      <c r="E84" s="1"/>
    </row>
    <row r="85" spans="1:5" s="10" customFormat="1">
      <c r="A85" s="1"/>
      <c r="B85" s="123" t="s">
        <v>100</v>
      </c>
      <c r="C85" s="4">
        <v>25554971.859999999</v>
      </c>
      <c r="D85" s="1"/>
      <c r="E85" s="1"/>
    </row>
    <row r="86" spans="1:5" s="10" customFormat="1">
      <c r="A86" s="1"/>
      <c r="B86" s="123" t="s">
        <v>101</v>
      </c>
      <c r="C86" s="4">
        <v>17206902.039999999</v>
      </c>
      <c r="D86" s="1"/>
      <c r="E86" s="1"/>
    </row>
    <row r="87" spans="1:5" s="10" customFormat="1">
      <c r="A87" s="1"/>
      <c r="B87" s="123" t="s">
        <v>102</v>
      </c>
      <c r="C87" s="4">
        <v>9088995.4100000001</v>
      </c>
      <c r="D87" s="1"/>
      <c r="E87" s="1"/>
    </row>
    <row r="88" spans="1:5" s="10" customFormat="1">
      <c r="A88" s="1"/>
      <c r="B88" s="123" t="s">
        <v>103</v>
      </c>
      <c r="C88" s="4">
        <v>10366362</v>
      </c>
      <c r="D88" s="1"/>
      <c r="E88" s="1"/>
    </row>
    <row r="89" spans="1:5" s="10" customFormat="1">
      <c r="A89" s="1"/>
      <c r="B89" s="123" t="s">
        <v>104</v>
      </c>
      <c r="C89" s="4">
        <v>5859496.2999999998</v>
      </c>
      <c r="D89" s="1"/>
      <c r="E89" s="1"/>
    </row>
    <row r="90" spans="1:5" s="10" customFormat="1">
      <c r="A90" s="1"/>
      <c r="B90" s="123" t="s">
        <v>105</v>
      </c>
      <c r="C90" s="4">
        <v>10586740.039999999</v>
      </c>
      <c r="D90" s="1"/>
      <c r="E90" s="1"/>
    </row>
    <row r="91" spans="1:5" s="10" customFormat="1">
      <c r="A91" s="1"/>
      <c r="B91" s="123" t="s">
        <v>106</v>
      </c>
      <c r="C91" s="4">
        <v>15713375.640000001</v>
      </c>
      <c r="D91" s="1"/>
      <c r="E91" s="1"/>
    </row>
    <row r="92" spans="1:5" s="10" customFormat="1">
      <c r="A92" s="1"/>
      <c r="B92" s="9"/>
      <c r="C92" s="1"/>
      <c r="D92" s="1"/>
      <c r="E92" s="1"/>
    </row>
    <row r="93" spans="1:5" s="10" customFormat="1">
      <c r="A93" s="1"/>
      <c r="B93" s="152" t="s">
        <v>107</v>
      </c>
      <c r="C93" s="153"/>
      <c r="D93" s="153"/>
      <c r="E93" s="153"/>
    </row>
    <row r="94" spans="1:5" s="10" customFormat="1">
      <c r="A94" s="1"/>
      <c r="B94" s="11" t="s">
        <v>3</v>
      </c>
      <c r="C94" s="11" t="s">
        <v>96</v>
      </c>
      <c r="D94" s="1"/>
      <c r="E94" s="1"/>
    </row>
    <row r="95" spans="1:5" s="10" customFormat="1">
      <c r="A95" s="1"/>
      <c r="B95" s="169" t="s">
        <v>108</v>
      </c>
      <c r="C95" s="169"/>
      <c r="D95" s="13"/>
      <c r="E95" s="1"/>
    </row>
    <row r="96" spans="1:5" s="10" customFormat="1">
      <c r="A96" s="1"/>
      <c r="B96" s="123" t="s">
        <v>109</v>
      </c>
      <c r="C96" s="6">
        <v>72412511.989999995</v>
      </c>
      <c r="D96" s="1"/>
      <c r="E96" s="1"/>
    </row>
    <row r="97" spans="1:5" s="10" customFormat="1">
      <c r="A97" s="1"/>
      <c r="B97" s="123" t="s">
        <v>110</v>
      </c>
      <c r="C97" s="4">
        <v>39930471.329999998</v>
      </c>
      <c r="D97" s="1"/>
      <c r="E97" s="1"/>
    </row>
    <row r="98" spans="1:5" s="10" customFormat="1">
      <c r="A98" s="1"/>
      <c r="B98" s="123" t="s">
        <v>111</v>
      </c>
      <c r="C98" s="4">
        <v>7909900.0199999996</v>
      </c>
      <c r="D98" s="1"/>
      <c r="E98" s="1"/>
    </row>
    <row r="99" spans="1:5" s="10" customFormat="1">
      <c r="A99" s="1"/>
      <c r="B99" s="123" t="s">
        <v>112</v>
      </c>
      <c r="C99" s="4">
        <v>16093391.539999999</v>
      </c>
      <c r="D99" s="1"/>
      <c r="E99" s="1"/>
    </row>
    <row r="100" spans="1:5" s="10" customFormat="1">
      <c r="A100" s="1"/>
      <c r="B100" s="123" t="s">
        <v>113</v>
      </c>
      <c r="C100" s="4">
        <v>352336.61</v>
      </c>
      <c r="D100" s="1"/>
      <c r="E100" s="1"/>
    </row>
    <row r="101" spans="1:5" s="10" customFormat="1">
      <c r="A101" s="1"/>
      <c r="B101" s="123" t="s">
        <v>114</v>
      </c>
      <c r="C101" s="4">
        <v>272742.40000000002</v>
      </c>
      <c r="D101" s="1"/>
      <c r="E101" s="1"/>
    </row>
    <row r="102" spans="1:5" s="10" customFormat="1">
      <c r="A102" s="1"/>
      <c r="B102" s="123" t="s">
        <v>115</v>
      </c>
      <c r="C102" s="4">
        <v>4229649.09</v>
      </c>
      <c r="D102" s="1"/>
      <c r="E102" s="1"/>
    </row>
    <row r="103" spans="1:5" s="10" customFormat="1">
      <c r="A103" s="1"/>
      <c r="B103" s="123" t="s">
        <v>116</v>
      </c>
      <c r="C103" s="4">
        <v>3624021</v>
      </c>
      <c r="D103" s="1"/>
      <c r="E103" s="1"/>
    </row>
    <row r="104" spans="1:5" s="10" customFormat="1">
      <c r="A104" s="1"/>
      <c r="B104" s="9"/>
      <c r="C104" s="1"/>
      <c r="D104" s="1"/>
      <c r="E104" s="1"/>
    </row>
    <row r="105" spans="1:5" s="10" customFormat="1">
      <c r="A105" s="1"/>
      <c r="B105" s="152" t="s">
        <v>117</v>
      </c>
      <c r="C105" s="153"/>
      <c r="D105" s="153"/>
      <c r="E105" s="153"/>
    </row>
    <row r="106" spans="1:5" s="10" customFormat="1">
      <c r="A106" s="1"/>
      <c r="B106" s="11" t="s">
        <v>3</v>
      </c>
      <c r="C106" s="11" t="s">
        <v>96</v>
      </c>
      <c r="D106" s="1"/>
      <c r="E106" s="1"/>
    </row>
    <row r="107" spans="1:5" s="10" customFormat="1">
      <c r="A107" s="1"/>
      <c r="B107" s="123" t="s">
        <v>118</v>
      </c>
      <c r="C107" s="4">
        <v>654000</v>
      </c>
      <c r="D107" s="1"/>
      <c r="E107" s="1"/>
    </row>
    <row r="108" spans="1:5" s="10" customFormat="1">
      <c r="A108" s="1"/>
      <c r="B108" s="123" t="s">
        <v>119</v>
      </c>
      <c r="C108" s="4">
        <v>8556569.0700000003</v>
      </c>
      <c r="D108" s="1"/>
      <c r="E108" s="1"/>
    </row>
    <row r="109" spans="1:5" s="10" customFormat="1">
      <c r="A109" s="1"/>
      <c r="B109" s="123" t="s">
        <v>120</v>
      </c>
      <c r="C109" s="4">
        <v>189630685</v>
      </c>
      <c r="D109" s="1"/>
      <c r="E109" s="1"/>
    </row>
    <row r="110" spans="1:5" s="10" customFormat="1">
      <c r="A110" s="1"/>
      <c r="B110" s="9"/>
      <c r="C110" s="1"/>
      <c r="D110" s="1"/>
      <c r="E110" s="1"/>
    </row>
    <row r="111" spans="1:5" s="10" customFormat="1">
      <c r="A111" s="1"/>
      <c r="B111" s="152" t="s">
        <v>121</v>
      </c>
      <c r="C111" s="153"/>
      <c r="D111" s="153"/>
      <c r="E111" s="153"/>
    </row>
    <row r="112" spans="1:5" s="10" customFormat="1">
      <c r="A112" s="1"/>
      <c r="B112" s="11" t="s">
        <v>3</v>
      </c>
      <c r="C112" s="11" t="s">
        <v>122</v>
      </c>
      <c r="D112" s="1"/>
      <c r="E112" s="1"/>
    </row>
    <row r="113" spans="1:5" s="10" customFormat="1" ht="25.5">
      <c r="A113" s="1"/>
      <c r="B113" s="123" t="s">
        <v>123</v>
      </c>
      <c r="C113" s="4">
        <v>5040000</v>
      </c>
      <c r="D113" s="1"/>
      <c r="E113" s="1"/>
    </row>
    <row r="114" spans="1:5" s="10" customFormat="1">
      <c r="A114" s="1"/>
      <c r="B114" s="123" t="s">
        <v>124</v>
      </c>
      <c r="C114" s="4">
        <v>7054255.4800000004</v>
      </c>
      <c r="D114" s="1"/>
      <c r="E114" s="1"/>
    </row>
    <row r="115" spans="1:5" s="10" customFormat="1" ht="25.5">
      <c r="A115" s="1"/>
      <c r="B115" s="123" t="s">
        <v>125</v>
      </c>
      <c r="C115" s="4">
        <v>2811384.21</v>
      </c>
      <c r="D115" s="1"/>
      <c r="E115" s="1"/>
    </row>
    <row r="116" spans="1:5" s="10" customFormat="1">
      <c r="A116" s="1"/>
      <c r="B116" s="123" t="s">
        <v>126</v>
      </c>
      <c r="C116" s="7">
        <v>0</v>
      </c>
      <c r="D116" s="1"/>
      <c r="E116" s="1"/>
    </row>
    <row r="117" spans="1:5">
      <c r="B117" s="9"/>
    </row>
    <row r="118" spans="1:5">
      <c r="B118" s="9"/>
    </row>
    <row r="119" spans="1:5">
      <c r="B119" s="9"/>
    </row>
    <row r="120" spans="1:5">
      <c r="B120" s="9"/>
    </row>
    <row r="121" spans="1:5">
      <c r="B121" s="9"/>
    </row>
    <row r="122" spans="1:5" s="129" customFormat="1">
      <c r="B122" s="136" t="s">
        <v>206</v>
      </c>
      <c r="C122" s="139" t="s">
        <v>128</v>
      </c>
      <c r="D122" s="176" t="s">
        <v>187</v>
      </c>
      <c r="E122" s="176" t="s">
        <v>187</v>
      </c>
    </row>
    <row r="123" spans="1:5" s="129" customFormat="1">
      <c r="B123" s="136" t="s">
        <v>207</v>
      </c>
      <c r="C123" s="131" t="s">
        <v>208</v>
      </c>
      <c r="D123" s="183" t="s">
        <v>209</v>
      </c>
      <c r="E123" s="183"/>
    </row>
    <row r="124" spans="1:5" s="129" customFormat="1">
      <c r="B124" s="136" t="s">
        <v>129</v>
      </c>
      <c r="C124" s="136" t="s">
        <v>130</v>
      </c>
      <c r="D124" s="168" t="s">
        <v>131</v>
      </c>
      <c r="E124" s="168"/>
    </row>
    <row r="125" spans="1:5" s="129" customFormat="1">
      <c r="B125" s="136" t="s">
        <v>132</v>
      </c>
      <c r="C125" s="136" t="s">
        <v>133</v>
      </c>
      <c r="D125" s="168" t="s">
        <v>134</v>
      </c>
      <c r="E125" s="168"/>
    </row>
  </sheetData>
  <mergeCells count="24">
    <mergeCell ref="D124:E124"/>
    <mergeCell ref="D125:E125"/>
    <mergeCell ref="B82:C82"/>
    <mergeCell ref="B93:E93"/>
    <mergeCell ref="B95:C95"/>
    <mergeCell ref="B105:E105"/>
    <mergeCell ref="B111:E111"/>
    <mergeCell ref="D122:E122"/>
    <mergeCell ref="D123:E123"/>
    <mergeCell ref="B6:B9"/>
    <mergeCell ref="B80:E80"/>
    <mergeCell ref="B1:E1"/>
    <mergeCell ref="B2:E2"/>
    <mergeCell ref="B3:E3"/>
    <mergeCell ref="B4:D4"/>
    <mergeCell ref="B5:E5"/>
    <mergeCell ref="B60:E60"/>
    <mergeCell ref="B66:E66"/>
    <mergeCell ref="A10:M10"/>
    <mergeCell ref="A23:M23"/>
    <mergeCell ref="A39:M39"/>
    <mergeCell ref="F6:G6"/>
    <mergeCell ref="F7:G7"/>
    <mergeCell ref="A50:C50"/>
  </mergeCells>
  <pageMargins left="0.19685039370078741" right="0.28999999999999998" top="0.51" bottom="0.42" header="0.31" footer="0.19685039370078741"/>
  <pageSetup paperSize="5" scale="70" orientation="landscape" r:id="rId1"/>
  <headerFooter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M126"/>
  <sheetViews>
    <sheetView showGridLines="0" zoomScale="70" zoomScaleNormal="70" workbookViewId="0">
      <pane xSplit="2" ySplit="10" topLeftCell="C32" activePane="bottomRight" state="frozen"/>
      <selection pane="topRight" activeCell="C1" sqref="C1"/>
      <selection pane="bottomLeft" activeCell="A11" sqref="A11"/>
      <selection pane="bottomRight" activeCell="A50" sqref="A50:C50"/>
    </sheetView>
  </sheetViews>
  <sheetFormatPr defaultRowHeight="12.75"/>
  <cols>
    <col min="1" max="1" width="8.625" style="1" bestFit="1" customWidth="1"/>
    <col min="2" max="2" width="37.375" style="1" customWidth="1"/>
    <col min="3" max="3" width="24" style="1" bestFit="1" customWidth="1"/>
    <col min="4" max="4" width="17" style="1" bestFit="1" customWidth="1"/>
    <col min="5" max="5" width="15.75" style="1" bestFit="1" customWidth="1"/>
    <col min="6" max="6" width="16.875" style="1" bestFit="1" customWidth="1"/>
    <col min="7" max="7" width="16.875" style="10" customWidth="1"/>
    <col min="8" max="8" width="7.5" style="1" bestFit="1" customWidth="1"/>
    <col min="9" max="9" width="18.375" style="1" bestFit="1" customWidth="1"/>
    <col min="10" max="10" width="16.125" style="1" bestFit="1" customWidth="1"/>
    <col min="11" max="11" width="15.125" style="1" bestFit="1" customWidth="1"/>
    <col min="12" max="12" width="20.125" style="1" bestFit="1" customWidth="1"/>
    <col min="13" max="13" width="15.875" style="1" bestFit="1" customWidth="1"/>
    <col min="14" max="16384" width="9" style="1"/>
  </cols>
  <sheetData>
    <row r="1" spans="1:13" ht="12.75" customHeight="1">
      <c r="B1" s="154" t="s">
        <v>170</v>
      </c>
      <c r="C1" s="154"/>
      <c r="D1" s="154"/>
      <c r="E1" s="154"/>
    </row>
    <row r="2" spans="1:13">
      <c r="B2" s="154" t="s">
        <v>143</v>
      </c>
      <c r="C2" s="154"/>
      <c r="D2" s="154"/>
      <c r="E2" s="154"/>
    </row>
    <row r="3" spans="1:13" ht="12.75" customHeight="1">
      <c r="B3" s="154" t="s">
        <v>222</v>
      </c>
      <c r="C3" s="154"/>
      <c r="D3" s="154"/>
      <c r="E3" s="154"/>
    </row>
    <row r="4" spans="1:13">
      <c r="B4" s="154"/>
      <c r="C4" s="154"/>
      <c r="D4" s="154"/>
    </row>
    <row r="5" spans="1:13">
      <c r="B5" s="178" t="s">
        <v>1</v>
      </c>
      <c r="C5" s="179"/>
      <c r="D5" s="179"/>
      <c r="E5" s="179"/>
    </row>
    <row r="6" spans="1:13" s="22" customFormat="1">
      <c r="A6" s="14" t="s">
        <v>149</v>
      </c>
      <c r="B6" s="149" t="s">
        <v>3</v>
      </c>
      <c r="C6" s="15" t="s">
        <v>179</v>
      </c>
      <c r="D6" s="15" t="s">
        <v>4</v>
      </c>
      <c r="E6" s="16" t="s">
        <v>150</v>
      </c>
      <c r="F6" s="163" t="s">
        <v>177</v>
      </c>
      <c r="G6" s="164"/>
      <c r="H6" s="17" t="s">
        <v>151</v>
      </c>
      <c r="I6" s="18" t="s">
        <v>152</v>
      </c>
      <c r="J6" s="19" t="s">
        <v>153</v>
      </c>
      <c r="K6" s="20" t="s">
        <v>150</v>
      </c>
      <c r="L6" s="21" t="s">
        <v>154</v>
      </c>
      <c r="M6" s="21" t="s">
        <v>154</v>
      </c>
    </row>
    <row r="7" spans="1:13" s="22" customFormat="1">
      <c r="A7" s="23" t="s">
        <v>3</v>
      </c>
      <c r="B7" s="150"/>
      <c r="C7" s="24" t="s">
        <v>5</v>
      </c>
      <c r="D7" s="24" t="s">
        <v>6</v>
      </c>
      <c r="E7" s="25" t="s">
        <v>168</v>
      </c>
      <c r="F7" s="165" t="s">
        <v>158</v>
      </c>
      <c r="G7" s="166"/>
      <c r="H7" s="26" t="s">
        <v>155</v>
      </c>
      <c r="I7" s="27" t="s">
        <v>223</v>
      </c>
      <c r="J7" s="28" t="s">
        <v>224</v>
      </c>
      <c r="K7" s="29" t="s">
        <v>153</v>
      </c>
      <c r="L7" s="30" t="s">
        <v>156</v>
      </c>
      <c r="M7" s="30" t="s">
        <v>157</v>
      </c>
    </row>
    <row r="8" spans="1:13" s="22" customFormat="1">
      <c r="A8" s="23"/>
      <c r="B8" s="150"/>
      <c r="C8" s="24"/>
      <c r="D8" s="24"/>
      <c r="E8" s="31" t="s">
        <v>169</v>
      </c>
      <c r="F8" s="104" t="s">
        <v>184</v>
      </c>
      <c r="G8" s="104" t="s">
        <v>183</v>
      </c>
      <c r="H8" s="26">
        <v>2560</v>
      </c>
      <c r="I8" s="32"/>
      <c r="J8" s="28"/>
      <c r="K8" s="29"/>
      <c r="L8" s="30" t="s">
        <v>159</v>
      </c>
      <c r="M8" s="30" t="s">
        <v>159</v>
      </c>
    </row>
    <row r="9" spans="1:13" s="22" customFormat="1">
      <c r="A9" s="33"/>
      <c r="B9" s="151"/>
      <c r="C9" s="34" t="s">
        <v>160</v>
      </c>
      <c r="D9" s="34" t="s">
        <v>161</v>
      </c>
      <c r="E9" s="36" t="s">
        <v>162</v>
      </c>
      <c r="F9" s="68" t="s">
        <v>185</v>
      </c>
      <c r="G9" s="68" t="s">
        <v>185</v>
      </c>
      <c r="H9" s="35"/>
      <c r="I9" s="36" t="s">
        <v>163</v>
      </c>
      <c r="J9" s="37" t="s">
        <v>164</v>
      </c>
      <c r="K9" s="38" t="s">
        <v>165</v>
      </c>
      <c r="L9" s="37" t="s">
        <v>166</v>
      </c>
      <c r="M9" s="37" t="s">
        <v>167</v>
      </c>
    </row>
    <row r="10" spans="1:13">
      <c r="A10" s="157" t="s">
        <v>7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9"/>
    </row>
    <row r="11" spans="1:13">
      <c r="A11" s="2" t="s">
        <v>8</v>
      </c>
      <c r="B11" s="12" t="s">
        <v>9</v>
      </c>
      <c r="C11" s="4">
        <v>50095214.039999999</v>
      </c>
      <c r="D11" s="4">
        <v>57943000</v>
      </c>
      <c r="E11" s="39">
        <f>D11-C11</f>
        <v>7847785.9600000009</v>
      </c>
      <c r="F11" s="66">
        <v>38690106.065471999</v>
      </c>
      <c r="G11" s="105">
        <v>10852280.590437001</v>
      </c>
      <c r="H11" s="69">
        <v>2</v>
      </c>
      <c r="I11" s="40">
        <f>(D11/12)*12</f>
        <v>57943000</v>
      </c>
      <c r="J11" s="41">
        <f>'ผลการดำเนินงาน Planfin 60'!I6</f>
        <v>53153437.169999994</v>
      </c>
      <c r="K11" s="42">
        <f>J11-I11</f>
        <v>-4789562.8300000057</v>
      </c>
      <c r="L11" s="42">
        <f>(J11*100)/I11-100</f>
        <v>-8.2659904216212681</v>
      </c>
      <c r="M11" s="43">
        <f>(J11*100)/D11</f>
        <v>91.734009578378732</v>
      </c>
    </row>
    <row r="12" spans="1:13">
      <c r="A12" s="2" t="s">
        <v>10</v>
      </c>
      <c r="B12" s="12" t="s">
        <v>11</v>
      </c>
      <c r="C12" s="4">
        <v>126933.33</v>
      </c>
      <c r="D12" s="4">
        <v>134000</v>
      </c>
      <c r="E12" s="39">
        <f t="shared" ref="E12:E21" si="0">D12-C12</f>
        <v>7066.6699999999983</v>
      </c>
      <c r="F12" s="66">
        <v>134019.34828482999</v>
      </c>
      <c r="G12" s="105">
        <v>122753.01909508</v>
      </c>
      <c r="H12" s="69">
        <v>0</v>
      </c>
      <c r="I12" s="40">
        <f t="shared" ref="I12:I21" si="1">(D12/12)*11</f>
        <v>122833.33333333333</v>
      </c>
      <c r="J12" s="41">
        <f>'ผลการดำเนินงาน Planfin 60'!I7</f>
        <v>114600</v>
      </c>
      <c r="K12" s="42">
        <f>J12-I12</f>
        <v>-8233.3333333333285</v>
      </c>
      <c r="L12" s="42">
        <f t="shared" ref="L12:L21" si="2">(J12*100)/I12-100</f>
        <v>-6.7028493894165564</v>
      </c>
      <c r="M12" s="43">
        <f t="shared" ref="M12:M22" si="3">(J12*100)/D12</f>
        <v>85.522388059701498</v>
      </c>
    </row>
    <row r="13" spans="1:13">
      <c r="A13" s="2" t="s">
        <v>12</v>
      </c>
      <c r="B13" s="12" t="s">
        <v>13</v>
      </c>
      <c r="C13" s="4">
        <v>146536</v>
      </c>
      <c r="D13" s="4">
        <v>120000</v>
      </c>
      <c r="E13" s="39">
        <f t="shared" si="0"/>
        <v>-26536</v>
      </c>
      <c r="F13" s="66">
        <v>150577.17721408</v>
      </c>
      <c r="G13" s="105">
        <v>282498.66351459001</v>
      </c>
      <c r="H13" s="69">
        <v>0</v>
      </c>
      <c r="I13" s="40">
        <f t="shared" si="1"/>
        <v>110000</v>
      </c>
      <c r="J13" s="41">
        <f>'ผลการดำเนินงาน Planfin 60'!I8</f>
        <v>25324</v>
      </c>
      <c r="K13" s="42">
        <f t="shared" ref="K13:K22" si="4">J13-I13</f>
        <v>-84676</v>
      </c>
      <c r="L13" s="42">
        <f t="shared" si="2"/>
        <v>-76.97818181818181</v>
      </c>
      <c r="M13" s="43">
        <f t="shared" si="3"/>
        <v>21.103333333333332</v>
      </c>
    </row>
    <row r="14" spans="1:13">
      <c r="A14" s="2" t="s">
        <v>14</v>
      </c>
      <c r="B14" s="12" t="s">
        <v>15</v>
      </c>
      <c r="C14" s="4">
        <v>436585.03</v>
      </c>
      <c r="D14" s="4">
        <v>495000</v>
      </c>
      <c r="E14" s="39">
        <f t="shared" si="0"/>
        <v>58414.969999999972</v>
      </c>
      <c r="F14" s="66">
        <v>725564.46027057001</v>
      </c>
      <c r="G14" s="105">
        <v>482832.75211119</v>
      </c>
      <c r="H14" s="69">
        <v>0</v>
      </c>
      <c r="I14" s="40">
        <f t="shared" si="1"/>
        <v>453750</v>
      </c>
      <c r="J14" s="41">
        <f>'ผลการดำเนินงาน Planfin 60'!I9</f>
        <v>516762.25</v>
      </c>
      <c r="K14" s="42">
        <f t="shared" si="4"/>
        <v>63012.25</v>
      </c>
      <c r="L14" s="42">
        <f t="shared" si="2"/>
        <v>13.88699724517906</v>
      </c>
      <c r="M14" s="43">
        <f t="shared" si="3"/>
        <v>104.39641414141414</v>
      </c>
    </row>
    <row r="15" spans="1:13">
      <c r="A15" s="2" t="s">
        <v>16</v>
      </c>
      <c r="B15" s="12" t="s">
        <v>17</v>
      </c>
      <c r="C15" s="4">
        <v>2546435.2999999998</v>
      </c>
      <c r="D15" s="4">
        <v>2630000</v>
      </c>
      <c r="E15" s="39">
        <f t="shared" si="0"/>
        <v>83564.700000000186</v>
      </c>
      <c r="F15" s="66">
        <v>5579122.3343521003</v>
      </c>
      <c r="G15" s="105">
        <v>4605205.4917674996</v>
      </c>
      <c r="H15" s="69">
        <v>0</v>
      </c>
      <c r="I15" s="40">
        <f t="shared" si="1"/>
        <v>2410833.333333333</v>
      </c>
      <c r="J15" s="41">
        <f>'ผลการดำเนินงาน Planfin 60'!I10</f>
        <v>2704137.63</v>
      </c>
      <c r="K15" s="42">
        <f t="shared" si="4"/>
        <v>293304.29666666687</v>
      </c>
      <c r="L15" s="42">
        <f t="shared" si="2"/>
        <v>12.166095955755281</v>
      </c>
      <c r="M15" s="43">
        <f t="shared" si="3"/>
        <v>102.81892129277567</v>
      </c>
    </row>
    <row r="16" spans="1:13">
      <c r="A16" s="2" t="s">
        <v>18</v>
      </c>
      <c r="B16" s="12" t="s">
        <v>19</v>
      </c>
      <c r="C16" s="4">
        <v>1082419.08</v>
      </c>
      <c r="D16" s="4">
        <v>1381000</v>
      </c>
      <c r="E16" s="39">
        <f t="shared" si="0"/>
        <v>298580.91999999993</v>
      </c>
      <c r="F16" s="66">
        <v>1436263.8281400001</v>
      </c>
      <c r="G16" s="105">
        <v>1388612.9263524001</v>
      </c>
      <c r="H16" s="69">
        <v>0</v>
      </c>
      <c r="I16" s="40">
        <f t="shared" si="1"/>
        <v>1265916.6666666665</v>
      </c>
      <c r="J16" s="41">
        <f>'ผลการดำเนินงาน Planfin 60'!I11</f>
        <v>1194791.5100000002</v>
      </c>
      <c r="K16" s="42">
        <f t="shared" si="4"/>
        <v>-71125.156666666269</v>
      </c>
      <c r="L16" s="42">
        <f t="shared" si="2"/>
        <v>-5.6184706734250227</v>
      </c>
      <c r="M16" s="43">
        <f t="shared" si="3"/>
        <v>86.516401882693728</v>
      </c>
    </row>
    <row r="17" spans="1:13">
      <c r="A17" s="2" t="s">
        <v>20</v>
      </c>
      <c r="B17" s="12" t="s">
        <v>21</v>
      </c>
      <c r="C17" s="4">
        <v>624968</v>
      </c>
      <c r="D17" s="4">
        <v>850000</v>
      </c>
      <c r="E17" s="39">
        <f t="shared" si="0"/>
        <v>225032</v>
      </c>
      <c r="F17" s="66">
        <v>355736.33578816999</v>
      </c>
      <c r="G17" s="105">
        <v>809344.83223375003</v>
      </c>
      <c r="H17" s="69">
        <v>1</v>
      </c>
      <c r="I17" s="40">
        <f t="shared" si="1"/>
        <v>779166.66666666663</v>
      </c>
      <c r="J17" s="41">
        <f>'ผลการดำเนินงาน Planfin 60'!I12</f>
        <v>1231377.95</v>
      </c>
      <c r="K17" s="42">
        <f t="shared" si="4"/>
        <v>452211.28333333333</v>
      </c>
      <c r="L17" s="42">
        <f t="shared" si="2"/>
        <v>58.037811764705879</v>
      </c>
      <c r="M17" s="43">
        <f t="shared" si="3"/>
        <v>144.86799411764707</v>
      </c>
    </row>
    <row r="18" spans="1:13">
      <c r="A18" s="2" t="s">
        <v>22</v>
      </c>
      <c r="B18" s="12" t="s">
        <v>23</v>
      </c>
      <c r="C18" s="4">
        <v>3933422.21</v>
      </c>
      <c r="D18" s="4">
        <v>3970000</v>
      </c>
      <c r="E18" s="39">
        <f t="shared" si="0"/>
        <v>36577.790000000037</v>
      </c>
      <c r="F18" s="66">
        <v>4169177.7880867999</v>
      </c>
      <c r="G18" s="105">
        <v>3947646.8414806002</v>
      </c>
      <c r="H18" s="69">
        <v>0</v>
      </c>
      <c r="I18" s="40">
        <f t="shared" si="1"/>
        <v>3639166.6666666665</v>
      </c>
      <c r="J18" s="41">
        <f>'ผลการดำเนินงาน Planfin 60'!I13</f>
        <v>3449423.45</v>
      </c>
      <c r="K18" s="42">
        <f t="shared" si="4"/>
        <v>-189743.21666666633</v>
      </c>
      <c r="L18" s="42">
        <f t="shared" si="2"/>
        <v>-5.213919395465993</v>
      </c>
      <c r="M18" s="43">
        <f t="shared" si="3"/>
        <v>86.887240554156165</v>
      </c>
    </row>
    <row r="19" spans="1:13">
      <c r="A19" s="2" t="s">
        <v>24</v>
      </c>
      <c r="B19" s="12" t="s">
        <v>25</v>
      </c>
      <c r="C19" s="4">
        <v>20005857.629999999</v>
      </c>
      <c r="D19" s="4">
        <v>22137764.890000001</v>
      </c>
      <c r="E19" s="39">
        <f t="shared" si="0"/>
        <v>2131907.2600000016</v>
      </c>
      <c r="F19" s="66">
        <v>30845434.222011</v>
      </c>
      <c r="G19" s="105">
        <v>9365736.9799575005</v>
      </c>
      <c r="H19" s="69">
        <v>0</v>
      </c>
      <c r="I19" s="40">
        <f t="shared" si="1"/>
        <v>20292951.14916667</v>
      </c>
      <c r="J19" s="41">
        <f>'ผลการดำเนินงาน Planfin 60'!I14</f>
        <v>22971443.77</v>
      </c>
      <c r="K19" s="42">
        <f t="shared" si="4"/>
        <v>2678492.6208333299</v>
      </c>
      <c r="L19" s="42">
        <f t="shared" si="2"/>
        <v>13.199128116677713</v>
      </c>
      <c r="M19" s="43">
        <f t="shared" si="3"/>
        <v>103.76586744028792</v>
      </c>
    </row>
    <row r="20" spans="1:13">
      <c r="A20" s="2" t="s">
        <v>26</v>
      </c>
      <c r="B20" s="12" t="s">
        <v>27</v>
      </c>
      <c r="C20" s="4">
        <v>4148353.3</v>
      </c>
      <c r="D20" s="4">
        <v>5617066</v>
      </c>
      <c r="E20" s="39">
        <f t="shared" si="0"/>
        <v>1468712.7000000002</v>
      </c>
      <c r="F20" s="66">
        <v>6680681.9795385003</v>
      </c>
      <c r="G20" s="105">
        <v>5415854.9903397001</v>
      </c>
      <c r="H20" s="69">
        <v>0</v>
      </c>
      <c r="I20" s="40">
        <f t="shared" si="1"/>
        <v>5148977.166666666</v>
      </c>
      <c r="J20" s="41">
        <f>'ผลการดำเนินงาน Planfin 60'!I15</f>
        <v>7365362.8900000006</v>
      </c>
      <c r="K20" s="42">
        <f t="shared" si="4"/>
        <v>2216385.7233333346</v>
      </c>
      <c r="L20" s="42">
        <f t="shared" si="2"/>
        <v>43.045165119040007</v>
      </c>
      <c r="M20" s="43">
        <f t="shared" si="3"/>
        <v>131.12473469245333</v>
      </c>
    </row>
    <row r="21" spans="1:13">
      <c r="A21" s="2" t="s">
        <v>28</v>
      </c>
      <c r="B21" s="12" t="s">
        <v>29</v>
      </c>
      <c r="C21" s="4">
        <v>9374318.4299999997</v>
      </c>
      <c r="D21" s="4">
        <v>4790098</v>
      </c>
      <c r="E21" s="39">
        <f t="shared" si="0"/>
        <v>-4584220.43</v>
      </c>
      <c r="F21" s="66">
        <v>3945685.4679055</v>
      </c>
      <c r="G21" s="105">
        <v>2526927.0169615</v>
      </c>
      <c r="H21" s="69">
        <v>1</v>
      </c>
      <c r="I21" s="40">
        <f t="shared" si="1"/>
        <v>4390923.166666666</v>
      </c>
      <c r="J21" s="41">
        <f>'ผลการดำเนินงาน Planfin 60'!I16</f>
        <v>2526462.7000000002</v>
      </c>
      <c r="K21" s="42">
        <f>J21-I21</f>
        <v>-1864460.4666666659</v>
      </c>
      <c r="L21" s="42">
        <f t="shared" si="2"/>
        <v>-42.461696456466484</v>
      </c>
      <c r="M21" s="43">
        <f t="shared" si="3"/>
        <v>52.743444914905716</v>
      </c>
    </row>
    <row r="22" spans="1:13">
      <c r="A22" s="2" t="s">
        <v>30</v>
      </c>
      <c r="B22" s="5" t="s">
        <v>31</v>
      </c>
      <c r="C22" s="6">
        <f>SUM(C11:C21)</f>
        <v>92521042.349999994</v>
      </c>
      <c r="D22" s="6">
        <f>SUM(D11:D21)</f>
        <v>100067928.89</v>
      </c>
      <c r="E22" s="44">
        <f>D22-C22</f>
        <v>7546886.5400000066</v>
      </c>
      <c r="F22" s="67">
        <v>92559016.580604002</v>
      </c>
      <c r="G22" s="106">
        <v>21511704.072760999</v>
      </c>
      <c r="H22" s="70">
        <v>1</v>
      </c>
      <c r="I22" s="45">
        <f>(D22/12)*12</f>
        <v>100067928.89</v>
      </c>
      <c r="J22" s="51">
        <f>'ผลการดำเนินงาน Planfin 60'!I17</f>
        <v>95253123.320000008</v>
      </c>
      <c r="K22" s="47">
        <f t="shared" si="4"/>
        <v>-4814805.5699999928</v>
      </c>
      <c r="L22" s="47">
        <f>(J22*100)/I22-100</f>
        <v>-4.8115371462246372</v>
      </c>
      <c r="M22" s="48">
        <f t="shared" si="3"/>
        <v>95.188462853775363</v>
      </c>
    </row>
    <row r="23" spans="1:13">
      <c r="A23" s="157" t="s">
        <v>32</v>
      </c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9"/>
    </row>
    <row r="24" spans="1:13">
      <c r="A24" s="2" t="s">
        <v>33</v>
      </c>
      <c r="B24" s="12" t="s">
        <v>34</v>
      </c>
      <c r="C24" s="4">
        <v>6125170.7300000004</v>
      </c>
      <c r="D24" s="4">
        <v>7500000</v>
      </c>
      <c r="E24" s="39">
        <f t="shared" ref="E24:E38" si="5">D24-C24</f>
        <v>1374829.2699999996</v>
      </c>
      <c r="F24" s="66">
        <v>7747056.7312754998</v>
      </c>
      <c r="G24" s="105">
        <v>2969017.5879287999</v>
      </c>
      <c r="H24" s="69">
        <v>0</v>
      </c>
      <c r="I24" s="40">
        <f>(D24/12)*12</f>
        <v>7500000</v>
      </c>
      <c r="J24" s="41">
        <f>'ผลการดำเนินงาน Planfin 60'!I19</f>
        <v>9343404.1199999992</v>
      </c>
      <c r="K24" s="42">
        <f t="shared" ref="K24:K37" si="6">J24-I24</f>
        <v>1843404.1199999992</v>
      </c>
      <c r="L24" s="42">
        <f t="shared" ref="L24:L38" si="7">(J24*100)/I24-100</f>
        <v>24.57872159999998</v>
      </c>
      <c r="M24" s="43">
        <f t="shared" ref="M24:M38" si="8">(J24*100)/D24</f>
        <v>124.57872159999998</v>
      </c>
    </row>
    <row r="25" spans="1:13">
      <c r="A25" s="2" t="s">
        <v>35</v>
      </c>
      <c r="B25" s="12" t="s">
        <v>36</v>
      </c>
      <c r="C25" s="4">
        <v>1771215</v>
      </c>
      <c r="D25" s="4">
        <v>2225000</v>
      </c>
      <c r="E25" s="39">
        <f t="shared" si="5"/>
        <v>453785</v>
      </c>
      <c r="F25" s="66">
        <v>2457763.7125849002</v>
      </c>
      <c r="G25" s="105">
        <v>1182759.6490235999</v>
      </c>
      <c r="H25" s="69">
        <v>0</v>
      </c>
      <c r="I25" s="40">
        <f t="shared" ref="I25:I37" si="9">(D25/12)*12</f>
        <v>2225000</v>
      </c>
      <c r="J25" s="41">
        <f>'ผลการดำเนินงาน Planfin 60'!I20</f>
        <v>2066376.53</v>
      </c>
      <c r="K25" s="42">
        <f t="shared" si="6"/>
        <v>-158623.46999999997</v>
      </c>
      <c r="L25" s="42">
        <f t="shared" si="7"/>
        <v>-7.1291447191011201</v>
      </c>
      <c r="M25" s="43">
        <f t="shared" si="8"/>
        <v>92.87085528089888</v>
      </c>
    </row>
    <row r="26" spans="1:13">
      <c r="A26" s="2" t="s">
        <v>37</v>
      </c>
      <c r="B26" s="12" t="s">
        <v>38</v>
      </c>
      <c r="C26" s="4">
        <v>259777.95</v>
      </c>
      <c r="D26" s="4">
        <v>750000</v>
      </c>
      <c r="E26" s="39">
        <f t="shared" si="5"/>
        <v>490222.05</v>
      </c>
      <c r="F26" s="66">
        <v>456115.91916106001</v>
      </c>
      <c r="G26" s="105">
        <v>294632.03258851002</v>
      </c>
      <c r="H26" s="69">
        <v>1</v>
      </c>
      <c r="I26" s="40">
        <f t="shared" si="9"/>
        <v>750000</v>
      </c>
      <c r="J26" s="41">
        <f>'ผลการดำเนินงาน Planfin 60'!I21</f>
        <v>531553.07999999996</v>
      </c>
      <c r="K26" s="42">
        <f t="shared" si="6"/>
        <v>-218446.92000000004</v>
      </c>
      <c r="L26" s="42">
        <f t="shared" si="7"/>
        <v>-29.126256000000012</v>
      </c>
      <c r="M26" s="43">
        <f t="shared" si="8"/>
        <v>70.873743999999988</v>
      </c>
    </row>
    <row r="27" spans="1:13">
      <c r="A27" s="2" t="s">
        <v>39</v>
      </c>
      <c r="B27" s="12" t="s">
        <v>40</v>
      </c>
      <c r="C27" s="4">
        <v>2641650.73</v>
      </c>
      <c r="D27" s="4">
        <v>2400000</v>
      </c>
      <c r="E27" s="39">
        <f t="shared" si="5"/>
        <v>-241650.72999999998</v>
      </c>
      <c r="F27" s="66">
        <v>3106387.8075019</v>
      </c>
      <c r="G27" s="105">
        <v>1398482.1823853001</v>
      </c>
      <c r="H27" s="69">
        <v>0</v>
      </c>
      <c r="I27" s="40">
        <f t="shared" si="9"/>
        <v>2400000</v>
      </c>
      <c r="J27" s="41">
        <f>'ผลการดำเนินงาน Planfin 60'!I22</f>
        <v>2645678.61</v>
      </c>
      <c r="K27" s="42">
        <f t="shared" si="6"/>
        <v>245678.60999999987</v>
      </c>
      <c r="L27" s="42">
        <f t="shared" si="7"/>
        <v>10.236608750000002</v>
      </c>
      <c r="M27" s="43">
        <f t="shared" si="8"/>
        <v>110.23660875</v>
      </c>
    </row>
    <row r="28" spans="1:13">
      <c r="A28" s="2" t="s">
        <v>41</v>
      </c>
      <c r="B28" s="12" t="s">
        <v>42</v>
      </c>
      <c r="C28" s="4">
        <v>20019630.43</v>
      </c>
      <c r="D28" s="4">
        <v>22129303.120000001</v>
      </c>
      <c r="E28" s="39">
        <f t="shared" si="5"/>
        <v>2109672.6900000013</v>
      </c>
      <c r="F28" s="66">
        <v>30941519.898791999</v>
      </c>
      <c r="G28" s="105">
        <v>9597685.4579512998</v>
      </c>
      <c r="H28" s="69">
        <v>0</v>
      </c>
      <c r="I28" s="40">
        <f t="shared" si="9"/>
        <v>22129303.120000001</v>
      </c>
      <c r="J28" s="41">
        <f>'ผลการดำเนินงาน Planfin 60'!I23</f>
        <v>22971443.77</v>
      </c>
      <c r="K28" s="42">
        <f t="shared" si="6"/>
        <v>842140.64999999851</v>
      </c>
      <c r="L28" s="42">
        <f t="shared" si="7"/>
        <v>3.8055452782825796</v>
      </c>
      <c r="M28" s="43">
        <f t="shared" si="8"/>
        <v>103.80554527828258</v>
      </c>
    </row>
    <row r="29" spans="1:13">
      <c r="A29" s="2" t="s">
        <v>43</v>
      </c>
      <c r="B29" s="12" t="s">
        <v>44</v>
      </c>
      <c r="C29" s="4">
        <v>8272030.7699999996</v>
      </c>
      <c r="D29" s="4">
        <v>9054192</v>
      </c>
      <c r="E29" s="39">
        <f t="shared" si="5"/>
        <v>782161.23000000045</v>
      </c>
      <c r="F29" s="66">
        <v>8262340.1097774003</v>
      </c>
      <c r="G29" s="105">
        <v>2537086.4828602001</v>
      </c>
      <c r="H29" s="69">
        <v>1</v>
      </c>
      <c r="I29" s="40">
        <f t="shared" si="9"/>
        <v>9054192</v>
      </c>
      <c r="J29" s="41">
        <f>'ผลการดำเนินงาน Planfin 60'!I24</f>
        <v>9936191.3200000003</v>
      </c>
      <c r="K29" s="42">
        <f t="shared" si="6"/>
        <v>881999.3200000003</v>
      </c>
      <c r="L29" s="42">
        <f t="shared" si="7"/>
        <v>9.7413366096058098</v>
      </c>
      <c r="M29" s="43">
        <f t="shared" si="8"/>
        <v>109.74133660960581</v>
      </c>
    </row>
    <row r="30" spans="1:13">
      <c r="A30" s="2" t="s">
        <v>45</v>
      </c>
      <c r="B30" s="12" t="s">
        <v>46</v>
      </c>
      <c r="C30" s="4">
        <v>13243253.33</v>
      </c>
      <c r="D30" s="4">
        <v>15221320</v>
      </c>
      <c r="E30" s="39">
        <f t="shared" si="5"/>
        <v>1978066.67</v>
      </c>
      <c r="F30" s="66">
        <v>13680877.279370001</v>
      </c>
      <c r="G30" s="105">
        <v>3794105.3958689002</v>
      </c>
      <c r="H30" s="69">
        <v>1</v>
      </c>
      <c r="I30" s="40">
        <f t="shared" si="9"/>
        <v>15221320</v>
      </c>
      <c r="J30" s="41">
        <f>'ผลการดำเนินงาน Planfin 60'!I25</f>
        <v>16360394.85</v>
      </c>
      <c r="K30" s="42">
        <f t="shared" si="6"/>
        <v>1139074.8499999996</v>
      </c>
      <c r="L30" s="42">
        <f t="shared" si="7"/>
        <v>7.4834170098256863</v>
      </c>
      <c r="M30" s="43">
        <f t="shared" si="8"/>
        <v>107.48341700982569</v>
      </c>
    </row>
    <row r="31" spans="1:13">
      <c r="A31" s="2" t="s">
        <v>47</v>
      </c>
      <c r="B31" s="12" t="s">
        <v>48</v>
      </c>
      <c r="C31" s="4">
        <v>1422400.06</v>
      </c>
      <c r="D31" s="4">
        <v>1924709.22</v>
      </c>
      <c r="E31" s="39">
        <f t="shared" si="5"/>
        <v>502309.15999999992</v>
      </c>
      <c r="F31" s="66">
        <v>1908050.7097626</v>
      </c>
      <c r="G31" s="105">
        <v>787289.45897649997</v>
      </c>
      <c r="H31" s="69">
        <v>1</v>
      </c>
      <c r="I31" s="40">
        <f t="shared" si="9"/>
        <v>1924709.22</v>
      </c>
      <c r="J31" s="41">
        <f>'ผลการดำเนินงาน Planfin 60'!I26</f>
        <v>2432735.81</v>
      </c>
      <c r="K31" s="42">
        <f t="shared" si="6"/>
        <v>508026.59000000008</v>
      </c>
      <c r="L31" s="42">
        <f t="shared" si="7"/>
        <v>26.394978769832051</v>
      </c>
      <c r="M31" s="43">
        <f t="shared" si="8"/>
        <v>126.39497876983205</v>
      </c>
    </row>
    <row r="32" spans="1:13">
      <c r="A32" s="2" t="s">
        <v>49</v>
      </c>
      <c r="B32" s="12" t="s">
        <v>50</v>
      </c>
      <c r="C32" s="4">
        <v>6908607.6699999999</v>
      </c>
      <c r="D32" s="4">
        <v>7892641.2999999998</v>
      </c>
      <c r="E32" s="39">
        <f t="shared" si="5"/>
        <v>984033.62999999989</v>
      </c>
      <c r="F32" s="66">
        <v>4040828.5823887</v>
      </c>
      <c r="G32" s="105">
        <v>2468544.3044020999</v>
      </c>
      <c r="H32" s="69">
        <v>2</v>
      </c>
      <c r="I32" s="40">
        <f t="shared" si="9"/>
        <v>7892641.2999999989</v>
      </c>
      <c r="J32" s="41">
        <f>'ผลการดำเนินงาน Planfin 60'!I27</f>
        <v>6036185.8899999997</v>
      </c>
      <c r="K32" s="42">
        <f t="shared" si="6"/>
        <v>-1856455.4099999992</v>
      </c>
      <c r="L32" s="42">
        <f t="shared" si="7"/>
        <v>-23.521345256118494</v>
      </c>
      <c r="M32" s="43">
        <f t="shared" si="8"/>
        <v>76.478654743881492</v>
      </c>
    </row>
    <row r="33" spans="1:13">
      <c r="A33" s="2" t="s">
        <v>51</v>
      </c>
      <c r="B33" s="12" t="s">
        <v>52</v>
      </c>
      <c r="C33" s="4">
        <v>3022766.78</v>
      </c>
      <c r="D33" s="4">
        <v>3007000</v>
      </c>
      <c r="E33" s="39">
        <f t="shared" si="5"/>
        <v>-15766.779999999795</v>
      </c>
      <c r="F33" s="66">
        <v>2294277.2271849001</v>
      </c>
      <c r="G33" s="105">
        <v>643390.12100351998</v>
      </c>
      <c r="H33" s="69">
        <v>2</v>
      </c>
      <c r="I33" s="40">
        <f t="shared" si="9"/>
        <v>3007000</v>
      </c>
      <c r="J33" s="41">
        <f>'ผลการดำเนินงาน Planfin 60'!I28</f>
        <v>2523353.94</v>
      </c>
      <c r="K33" s="42">
        <f t="shared" si="6"/>
        <v>-483646.06000000006</v>
      </c>
      <c r="L33" s="42">
        <f t="shared" si="7"/>
        <v>-16.084005986032594</v>
      </c>
      <c r="M33" s="43">
        <f t="shared" si="8"/>
        <v>83.915994013967406</v>
      </c>
    </row>
    <row r="34" spans="1:13">
      <c r="A34" s="2" t="s">
        <v>53</v>
      </c>
      <c r="B34" s="12" t="s">
        <v>54</v>
      </c>
      <c r="C34" s="4">
        <v>2591443.5499999998</v>
      </c>
      <c r="D34" s="4">
        <v>2775582.46</v>
      </c>
      <c r="E34" s="39">
        <f t="shared" si="5"/>
        <v>184138.91000000015</v>
      </c>
      <c r="F34" s="66">
        <v>3194504.1781784999</v>
      </c>
      <c r="G34" s="105">
        <v>1366734.4537241999</v>
      </c>
      <c r="H34" s="69">
        <v>0</v>
      </c>
      <c r="I34" s="40">
        <f t="shared" si="9"/>
        <v>2775582.46</v>
      </c>
      <c r="J34" s="41">
        <f>'ผลการดำเนินงาน Planfin 60'!I29</f>
        <v>2771617.92</v>
      </c>
      <c r="K34" s="42">
        <f t="shared" si="6"/>
        <v>-3964.5400000000373</v>
      </c>
      <c r="L34" s="42">
        <f t="shared" si="7"/>
        <v>-0.14283632560496073</v>
      </c>
      <c r="M34" s="43">
        <f t="shared" si="8"/>
        <v>99.857163674395039</v>
      </c>
    </row>
    <row r="35" spans="1:13">
      <c r="A35" s="2" t="s">
        <v>55</v>
      </c>
      <c r="B35" s="12" t="s">
        <v>56</v>
      </c>
      <c r="C35" s="4">
        <v>5695124.5300000003</v>
      </c>
      <c r="D35" s="4">
        <v>6128352.9100000001</v>
      </c>
      <c r="E35" s="39">
        <f t="shared" si="5"/>
        <v>433228.37999999989</v>
      </c>
      <c r="F35" s="66">
        <v>5277303.2906301999</v>
      </c>
      <c r="G35" s="105">
        <v>2024961.5368460999</v>
      </c>
      <c r="H35" s="69">
        <v>1</v>
      </c>
      <c r="I35" s="40">
        <f t="shared" si="9"/>
        <v>6128352.9100000001</v>
      </c>
      <c r="J35" s="41">
        <f>'ผลการดำเนินงาน Planfin 60'!I30</f>
        <v>6328191.6599999992</v>
      </c>
      <c r="K35" s="42">
        <f t="shared" si="6"/>
        <v>199838.74999999907</v>
      </c>
      <c r="L35" s="42">
        <f t="shared" si="7"/>
        <v>3.2608884138168577</v>
      </c>
      <c r="M35" s="43">
        <f t="shared" si="8"/>
        <v>103.26088841381686</v>
      </c>
    </row>
    <row r="36" spans="1:13">
      <c r="A36" s="2" t="s">
        <v>57</v>
      </c>
      <c r="B36" s="12" t="s">
        <v>58</v>
      </c>
      <c r="C36" s="4">
        <v>142027.56</v>
      </c>
      <c r="D36" s="4">
        <v>287527.09999999998</v>
      </c>
      <c r="E36" s="39">
        <f t="shared" si="5"/>
        <v>145499.53999999998</v>
      </c>
      <c r="F36" s="66">
        <v>417619.20875500003</v>
      </c>
      <c r="G36" s="105">
        <v>683310.73897744005</v>
      </c>
      <c r="H36" s="69">
        <v>0</v>
      </c>
      <c r="I36" s="40">
        <f t="shared" si="9"/>
        <v>287527.09999999998</v>
      </c>
      <c r="J36" s="41">
        <f>'ผลการดำเนินงาน Planfin 60'!I31</f>
        <v>307905.7</v>
      </c>
      <c r="K36" s="42">
        <f t="shared" si="6"/>
        <v>20378.600000000035</v>
      </c>
      <c r="L36" s="42">
        <f t="shared" si="7"/>
        <v>7.087540617910463</v>
      </c>
      <c r="M36" s="43">
        <f t="shared" si="8"/>
        <v>107.08754061791046</v>
      </c>
    </row>
    <row r="37" spans="1:13">
      <c r="A37" s="2" t="s">
        <v>59</v>
      </c>
      <c r="B37" s="12" t="s">
        <v>60</v>
      </c>
      <c r="C37" s="4">
        <v>11633736.33</v>
      </c>
      <c r="D37" s="4">
        <v>8575000</v>
      </c>
      <c r="E37" s="39">
        <f t="shared" si="5"/>
        <v>-3058736.33</v>
      </c>
      <c r="F37" s="66">
        <v>7491895.3095185002</v>
      </c>
      <c r="G37" s="105">
        <v>5209339.2727284003</v>
      </c>
      <c r="H37" s="69">
        <v>1</v>
      </c>
      <c r="I37" s="40">
        <f t="shared" si="9"/>
        <v>8575000</v>
      </c>
      <c r="J37" s="41">
        <f>'ผลการดำเนินงาน Planfin 60'!I32</f>
        <v>9227002.4800000004</v>
      </c>
      <c r="K37" s="42">
        <f t="shared" si="6"/>
        <v>652002.48000000045</v>
      </c>
      <c r="L37" s="42">
        <f t="shared" si="7"/>
        <v>7.6035274635568584</v>
      </c>
      <c r="M37" s="43">
        <f t="shared" si="8"/>
        <v>107.60352746355686</v>
      </c>
    </row>
    <row r="38" spans="1:13">
      <c r="A38" s="2" t="s">
        <v>61</v>
      </c>
      <c r="B38" s="5" t="s">
        <v>62</v>
      </c>
      <c r="C38" s="6">
        <f>SUM(C24:C37)</f>
        <v>83748835.420000002</v>
      </c>
      <c r="D38" s="6">
        <f>SUM(D24:D37)</f>
        <v>89870628.109999985</v>
      </c>
      <c r="E38" s="44">
        <f t="shared" si="5"/>
        <v>6121792.6899999827</v>
      </c>
      <c r="F38" s="67">
        <v>91216632.892038003</v>
      </c>
      <c r="G38" s="106">
        <v>21025226.492231999</v>
      </c>
      <c r="H38" s="70">
        <v>0</v>
      </c>
      <c r="I38" s="45">
        <f>(D38/12)*12</f>
        <v>89870628.109999985</v>
      </c>
      <c r="J38" s="51">
        <f>'ผลการดำเนินงาน Planfin 60'!I33</f>
        <v>93482035.680000007</v>
      </c>
      <c r="K38" s="47">
        <f>J38-I38</f>
        <v>3611407.5700000226</v>
      </c>
      <c r="L38" s="47">
        <f t="shared" si="7"/>
        <v>4.0184514628958823</v>
      </c>
      <c r="M38" s="48">
        <f t="shared" si="8"/>
        <v>104.01845146289588</v>
      </c>
    </row>
    <row r="39" spans="1:13">
      <c r="A39" s="160"/>
      <c r="B39" s="161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2"/>
    </row>
    <row r="40" spans="1:13" ht="14.25">
      <c r="A40" s="2" t="s">
        <v>63</v>
      </c>
      <c r="B40" s="5" t="s">
        <v>64</v>
      </c>
      <c r="C40" s="6">
        <f>C22-C38</f>
        <v>8772206.9299999923</v>
      </c>
      <c r="D40" s="6">
        <f>D22-D38</f>
        <v>10197300.780000016</v>
      </c>
      <c r="E40" s="44">
        <f>E25-E39</f>
        <v>453785</v>
      </c>
      <c r="F40" s="67">
        <v>1342383.6901295001</v>
      </c>
      <c r="G40" s="108">
        <v>7526548.4090422997</v>
      </c>
      <c r="H40" s="70">
        <v>2</v>
      </c>
      <c r="I40" s="45">
        <f>(D40/12)*12</f>
        <v>10197300.780000016</v>
      </c>
      <c r="J40" s="46">
        <f>J22-J38</f>
        <v>1771087.6400000006</v>
      </c>
      <c r="K40" s="44">
        <f>J40-I40</f>
        <v>-8426213.1400000155</v>
      </c>
      <c r="L40" s="47">
        <f>(J40*100)/I40-100</f>
        <v>-82.63179954960593</v>
      </c>
      <c r="M40" s="48">
        <f t="shared" ref="M40:M41" si="10">(J40*100)/D40</f>
        <v>17.368200450394067</v>
      </c>
    </row>
    <row r="41" spans="1:13">
      <c r="A41" s="2" t="s">
        <v>65</v>
      </c>
      <c r="B41" s="12" t="s">
        <v>66</v>
      </c>
      <c r="C41" s="4">
        <f>C40-C21+C35</f>
        <v>5093013.0299999928</v>
      </c>
      <c r="D41" s="4">
        <f>D40-D21+D35</f>
        <v>11535555.690000016</v>
      </c>
      <c r="E41" s="49">
        <f>E40-E24+E37</f>
        <v>-3979780.5999999996</v>
      </c>
      <c r="F41" s="99">
        <v>2769279.1109753</v>
      </c>
      <c r="G41" s="109">
        <v>7144650.3720482998</v>
      </c>
      <c r="H41" s="101">
        <v>2</v>
      </c>
      <c r="I41" s="40">
        <f>(D41/12)*12</f>
        <v>11535555.690000016</v>
      </c>
      <c r="J41" s="49">
        <f>J40-J21+J35</f>
        <v>5572816.5999999996</v>
      </c>
      <c r="K41" s="49">
        <f>J41-I41</f>
        <v>-5962739.0900000166</v>
      </c>
      <c r="L41" s="42">
        <f>(J41*100)/I41-100</f>
        <v>-51.69008975587554</v>
      </c>
      <c r="M41" s="43">
        <f t="shared" si="10"/>
        <v>48.30991024412446</v>
      </c>
    </row>
    <row r="42" spans="1:13">
      <c r="A42" s="2" t="s">
        <v>67</v>
      </c>
      <c r="B42" s="12" t="s">
        <v>68</v>
      </c>
      <c r="C42" s="4">
        <f>(C22-C21)-(C38-C35)</f>
        <v>5093013.0299999863</v>
      </c>
      <c r="D42" s="4">
        <f>(D22-D21)-(D38-D35)</f>
        <v>11535555.690000013</v>
      </c>
      <c r="E42" s="96"/>
    </row>
    <row r="43" spans="1:13">
      <c r="A43" s="2"/>
      <c r="B43" s="12" t="s">
        <v>69</v>
      </c>
      <c r="C43" s="7">
        <v>0</v>
      </c>
      <c r="D43" s="4">
        <v>2307111.14</v>
      </c>
      <c r="E43" s="75"/>
      <c r="I43" s="57"/>
    </row>
    <row r="44" spans="1:13">
      <c r="A44" s="2"/>
      <c r="B44" s="12" t="s">
        <v>70</v>
      </c>
      <c r="C44" s="7" t="s">
        <v>71</v>
      </c>
      <c r="D44" s="4">
        <v>23911.14</v>
      </c>
      <c r="E44" s="75"/>
    </row>
    <row r="45" spans="1:13">
      <c r="A45" s="2" t="s">
        <v>72</v>
      </c>
      <c r="B45" s="12" t="s">
        <v>73</v>
      </c>
      <c r="C45" s="4">
        <v>15239680.59</v>
      </c>
      <c r="D45" s="127">
        <v>23605268.979999997</v>
      </c>
      <c r="E45" s="75"/>
    </row>
    <row r="46" spans="1:13">
      <c r="A46" s="2" t="s">
        <v>74</v>
      </c>
      <c r="B46" s="12" t="s">
        <v>75</v>
      </c>
      <c r="C46" s="4">
        <v>37639313.210000001</v>
      </c>
      <c r="D46" s="132">
        <v>39247257.050000004</v>
      </c>
      <c r="E46" s="75"/>
    </row>
    <row r="47" spans="1:13">
      <c r="A47" s="2" t="s">
        <v>76</v>
      </c>
      <c r="B47" s="12" t="s">
        <v>77</v>
      </c>
      <c r="C47" s="8">
        <v>25338765.550000001</v>
      </c>
      <c r="D47" s="128">
        <v>-215635.10000000149</v>
      </c>
      <c r="E47" s="75"/>
    </row>
    <row r="48" spans="1:13">
      <c r="A48" s="71"/>
      <c r="B48" s="72"/>
      <c r="C48" s="73"/>
      <c r="D48" s="74"/>
      <c r="E48" s="75"/>
      <c r="G48" s="1"/>
      <c r="H48" s="53"/>
    </row>
    <row r="49" spans="1:8" ht="14.25">
      <c r="A49" t="s">
        <v>221</v>
      </c>
      <c r="B49" s="9"/>
      <c r="G49" s="1"/>
      <c r="H49" s="53"/>
    </row>
    <row r="50" spans="1:8">
      <c r="A50" s="167" t="s">
        <v>226</v>
      </c>
      <c r="B50" s="167"/>
      <c r="C50" s="167"/>
      <c r="G50" s="1"/>
      <c r="H50" s="53"/>
    </row>
    <row r="51" spans="1:8" ht="14.25">
      <c r="A51"/>
      <c r="B51" s="9"/>
      <c r="G51" s="1"/>
      <c r="H51" s="53"/>
    </row>
    <row r="52" spans="1:8" ht="14.25">
      <c r="A52"/>
      <c r="B52" s="9"/>
      <c r="G52" s="1"/>
      <c r="H52" s="53"/>
    </row>
    <row r="53" spans="1:8" ht="14.25">
      <c r="A53"/>
      <c r="B53" s="9"/>
      <c r="G53" s="1"/>
      <c r="H53" s="53"/>
    </row>
    <row r="54" spans="1:8" ht="14.25">
      <c r="A54"/>
      <c r="B54" s="9"/>
      <c r="G54" s="1"/>
      <c r="H54" s="53"/>
    </row>
    <row r="55" spans="1:8" ht="14.25">
      <c r="A55"/>
      <c r="B55" s="9"/>
      <c r="G55" s="1"/>
      <c r="H55" s="53"/>
    </row>
    <row r="56" spans="1:8" ht="14.25">
      <c r="A56"/>
      <c r="B56" s="9"/>
      <c r="G56" s="1"/>
      <c r="H56" s="53"/>
    </row>
    <row r="57" spans="1:8" ht="14.25">
      <c r="A57"/>
      <c r="B57" s="9"/>
      <c r="G57" s="1"/>
      <c r="H57" s="53"/>
    </row>
    <row r="58" spans="1:8" ht="14.25">
      <c r="A58"/>
      <c r="B58" s="9"/>
      <c r="G58" s="1"/>
      <c r="H58" s="53"/>
    </row>
    <row r="59" spans="1:8" ht="14.25">
      <c r="A59"/>
      <c r="B59" s="9"/>
      <c r="G59" s="1"/>
      <c r="H59" s="53"/>
    </row>
    <row r="60" spans="1:8">
      <c r="B60" s="9"/>
    </row>
    <row r="61" spans="1:8" s="10" customFormat="1">
      <c r="A61" s="1"/>
      <c r="B61" s="152" t="s">
        <v>78</v>
      </c>
      <c r="C61" s="153"/>
      <c r="D61" s="153"/>
      <c r="E61" s="153"/>
    </row>
    <row r="62" spans="1:8" s="10" customFormat="1">
      <c r="A62" s="1"/>
      <c r="B62" s="11" t="s">
        <v>3</v>
      </c>
      <c r="C62" s="11" t="s">
        <v>79</v>
      </c>
      <c r="D62" s="1"/>
      <c r="E62" s="1"/>
    </row>
    <row r="63" spans="1:8" s="10" customFormat="1">
      <c r="A63" s="1"/>
      <c r="B63" s="123" t="s">
        <v>80</v>
      </c>
      <c r="C63" s="4">
        <v>8760000</v>
      </c>
      <c r="D63" s="1"/>
      <c r="E63" s="1"/>
    </row>
    <row r="64" spans="1:8" s="10" customFormat="1" ht="25.5">
      <c r="A64" s="1"/>
      <c r="B64" s="123" t="s">
        <v>81</v>
      </c>
      <c r="C64" s="4">
        <v>3289059.15</v>
      </c>
      <c r="D64" s="1"/>
      <c r="E64" s="1"/>
    </row>
    <row r="65" spans="1:5" s="10" customFormat="1" ht="25.5">
      <c r="A65" s="1"/>
      <c r="B65" s="123" t="s">
        <v>82</v>
      </c>
      <c r="C65" s="4">
        <v>3723256</v>
      </c>
      <c r="D65" s="1"/>
      <c r="E65" s="1"/>
    </row>
    <row r="66" spans="1:5" s="10" customFormat="1">
      <c r="A66" s="1"/>
      <c r="B66" s="9"/>
      <c r="C66" s="1"/>
      <c r="D66" s="1"/>
      <c r="E66" s="1"/>
    </row>
    <row r="67" spans="1:5" s="10" customFormat="1">
      <c r="A67" s="1"/>
      <c r="B67" s="152" t="s">
        <v>83</v>
      </c>
      <c r="C67" s="153"/>
      <c r="D67" s="153"/>
      <c r="E67" s="153"/>
    </row>
    <row r="68" spans="1:5" s="10" customFormat="1">
      <c r="A68" s="1"/>
      <c r="B68" s="11" t="s">
        <v>3</v>
      </c>
      <c r="C68" s="11" t="s">
        <v>79</v>
      </c>
      <c r="D68" s="1"/>
      <c r="E68" s="1"/>
    </row>
    <row r="69" spans="1:5" s="10" customFormat="1">
      <c r="A69" s="1"/>
      <c r="B69" s="123" t="s">
        <v>84</v>
      </c>
      <c r="C69" s="4">
        <v>450000</v>
      </c>
      <c r="D69" s="1"/>
      <c r="E69" s="1"/>
    </row>
    <row r="70" spans="1:5" s="10" customFormat="1">
      <c r="A70" s="1"/>
      <c r="B70" s="123" t="s">
        <v>85</v>
      </c>
      <c r="C70" s="4">
        <v>17000</v>
      </c>
      <c r="D70" s="1"/>
      <c r="E70" s="1"/>
    </row>
    <row r="71" spans="1:5" s="10" customFormat="1">
      <c r="A71" s="1"/>
      <c r="B71" s="123" t="s">
        <v>86</v>
      </c>
      <c r="C71" s="4">
        <v>350000</v>
      </c>
      <c r="D71" s="1"/>
      <c r="E71" s="1"/>
    </row>
    <row r="72" spans="1:5" s="10" customFormat="1">
      <c r="A72" s="1"/>
      <c r="B72" s="123" t="s">
        <v>87</v>
      </c>
      <c r="C72" s="4">
        <v>42000</v>
      </c>
      <c r="D72" s="1"/>
      <c r="E72" s="1"/>
    </row>
    <row r="73" spans="1:5" s="10" customFormat="1">
      <c r="A73" s="1"/>
      <c r="B73" s="123" t="s">
        <v>88</v>
      </c>
      <c r="C73" s="4">
        <v>18000</v>
      </c>
      <c r="D73" s="1"/>
      <c r="E73" s="1"/>
    </row>
    <row r="74" spans="1:5" s="10" customFormat="1">
      <c r="A74" s="1"/>
      <c r="B74" s="123" t="s">
        <v>89</v>
      </c>
      <c r="C74" s="4">
        <v>335000</v>
      </c>
      <c r="D74" s="1"/>
      <c r="E74" s="1"/>
    </row>
    <row r="75" spans="1:5" s="10" customFormat="1">
      <c r="A75" s="1"/>
      <c r="B75" s="123" t="s">
        <v>90</v>
      </c>
      <c r="C75" s="4">
        <v>333000</v>
      </c>
      <c r="D75" s="1"/>
      <c r="E75" s="1"/>
    </row>
    <row r="76" spans="1:5" s="10" customFormat="1">
      <c r="A76" s="1"/>
      <c r="B76" s="123" t="s">
        <v>91</v>
      </c>
      <c r="C76" s="4">
        <v>58000</v>
      </c>
      <c r="D76" s="1"/>
      <c r="E76" s="1"/>
    </row>
    <row r="77" spans="1:5" s="10" customFormat="1">
      <c r="A77" s="1"/>
      <c r="B77" s="123" t="s">
        <v>92</v>
      </c>
      <c r="C77" s="4">
        <v>75000</v>
      </c>
      <c r="D77" s="1"/>
      <c r="E77" s="1"/>
    </row>
    <row r="78" spans="1:5" s="10" customFormat="1">
      <c r="A78" s="1"/>
      <c r="B78" s="123" t="s">
        <v>93</v>
      </c>
      <c r="C78" s="4">
        <v>133000</v>
      </c>
      <c r="D78" s="1"/>
      <c r="E78" s="1"/>
    </row>
    <row r="79" spans="1:5" s="10" customFormat="1">
      <c r="A79" s="1"/>
      <c r="B79" s="123" t="s">
        <v>94</v>
      </c>
      <c r="C79" s="4">
        <v>13000</v>
      </c>
      <c r="D79" s="1"/>
      <c r="E79" s="1"/>
    </row>
    <row r="80" spans="1:5" s="10" customFormat="1">
      <c r="A80" s="1"/>
      <c r="B80" s="9"/>
      <c r="C80" s="1"/>
      <c r="D80" s="1"/>
      <c r="E80" s="1"/>
    </row>
    <row r="81" spans="1:5" s="10" customFormat="1">
      <c r="A81" s="1"/>
      <c r="B81" s="152" t="s">
        <v>95</v>
      </c>
      <c r="C81" s="153"/>
      <c r="D81" s="153"/>
      <c r="E81" s="153"/>
    </row>
    <row r="82" spans="1:5" s="10" customFormat="1">
      <c r="A82" s="1"/>
      <c r="B82" s="11" t="s">
        <v>3</v>
      </c>
      <c r="C82" s="11" t="s">
        <v>96</v>
      </c>
      <c r="D82" s="1"/>
      <c r="E82" s="1"/>
    </row>
    <row r="83" spans="1:5" s="10" customFormat="1">
      <c r="A83" s="1"/>
      <c r="B83" s="169" t="s">
        <v>97</v>
      </c>
      <c r="C83" s="169"/>
      <c r="D83" s="13"/>
      <c r="E83" s="1"/>
    </row>
    <row r="84" spans="1:5" s="10" customFormat="1">
      <c r="A84" s="1"/>
      <c r="B84" s="123" t="s">
        <v>98</v>
      </c>
      <c r="C84" s="6">
        <v>31575773.239999998</v>
      </c>
      <c r="D84" s="1"/>
      <c r="E84" s="1"/>
    </row>
    <row r="85" spans="1:5" s="10" customFormat="1">
      <c r="A85" s="1"/>
      <c r="B85" s="123" t="s">
        <v>99</v>
      </c>
      <c r="C85" s="4">
        <v>8772846.9900000002</v>
      </c>
      <c r="D85" s="1"/>
      <c r="E85" s="1"/>
    </row>
    <row r="86" spans="1:5" s="10" customFormat="1">
      <c r="A86" s="1"/>
      <c r="B86" s="123" t="s">
        <v>100</v>
      </c>
      <c r="C86" s="4">
        <v>2684682.38</v>
      </c>
      <c r="D86" s="1"/>
      <c r="E86" s="1"/>
    </row>
    <row r="87" spans="1:5" s="10" customFormat="1">
      <c r="A87" s="1"/>
      <c r="B87" s="123" t="s">
        <v>101</v>
      </c>
      <c r="C87" s="4">
        <v>4615705.46</v>
      </c>
      <c r="D87" s="1"/>
      <c r="E87" s="1"/>
    </row>
    <row r="88" spans="1:5" s="10" customFormat="1">
      <c r="A88" s="1"/>
      <c r="B88" s="123" t="s">
        <v>102</v>
      </c>
      <c r="C88" s="4">
        <v>4929550.5999999996</v>
      </c>
      <c r="D88" s="1"/>
      <c r="E88" s="1"/>
    </row>
    <row r="89" spans="1:5" s="10" customFormat="1">
      <c r="A89" s="1"/>
      <c r="B89" s="123" t="s">
        <v>103</v>
      </c>
      <c r="C89" s="4">
        <v>3731020</v>
      </c>
      <c r="D89" s="1"/>
      <c r="E89" s="1"/>
    </row>
    <row r="90" spans="1:5" s="10" customFormat="1">
      <c r="A90" s="1"/>
      <c r="B90" s="123" t="s">
        <v>104</v>
      </c>
      <c r="C90" s="4">
        <v>3818315.2</v>
      </c>
      <c r="D90" s="1"/>
      <c r="E90" s="1"/>
    </row>
    <row r="91" spans="1:5" s="10" customFormat="1">
      <c r="A91" s="1"/>
      <c r="B91" s="123" t="s">
        <v>105</v>
      </c>
      <c r="C91" s="4">
        <v>1356312.76</v>
      </c>
      <c r="D91" s="1"/>
      <c r="E91" s="1"/>
    </row>
    <row r="92" spans="1:5" s="10" customFormat="1">
      <c r="A92" s="1"/>
      <c r="B92" s="123" t="s">
        <v>106</v>
      </c>
      <c r="C92" s="4">
        <v>1667339.85</v>
      </c>
      <c r="D92" s="1"/>
      <c r="E92" s="1"/>
    </row>
    <row r="93" spans="1:5" s="10" customFormat="1">
      <c r="A93" s="1"/>
      <c r="B93" s="9"/>
      <c r="C93" s="1"/>
      <c r="D93" s="1"/>
      <c r="E93" s="1"/>
    </row>
    <row r="94" spans="1:5" s="10" customFormat="1">
      <c r="A94" s="1"/>
      <c r="B94" s="152" t="s">
        <v>107</v>
      </c>
      <c r="C94" s="153"/>
      <c r="D94" s="153"/>
      <c r="E94" s="153"/>
    </row>
    <row r="95" spans="1:5" s="10" customFormat="1">
      <c r="A95" s="1"/>
      <c r="B95" s="11" t="s">
        <v>3</v>
      </c>
      <c r="C95" s="11" t="s">
        <v>96</v>
      </c>
      <c r="D95" s="1"/>
      <c r="E95" s="1"/>
    </row>
    <row r="96" spans="1:5" s="10" customFormat="1">
      <c r="A96" s="1"/>
      <c r="B96" s="169" t="s">
        <v>108</v>
      </c>
      <c r="C96" s="169"/>
      <c r="D96" s="13"/>
      <c r="E96" s="1"/>
    </row>
    <row r="97" spans="1:5" s="10" customFormat="1">
      <c r="A97" s="1"/>
      <c r="B97" s="123" t="s">
        <v>109</v>
      </c>
      <c r="C97" s="6">
        <v>45387576.100000001</v>
      </c>
      <c r="D97" s="1"/>
      <c r="E97" s="1"/>
    </row>
    <row r="98" spans="1:5" s="10" customFormat="1">
      <c r="A98" s="1"/>
      <c r="B98" s="123" t="s">
        <v>110</v>
      </c>
      <c r="C98" s="4">
        <v>40502426.630000003</v>
      </c>
      <c r="D98" s="1"/>
      <c r="E98" s="1"/>
    </row>
    <row r="99" spans="1:5" s="10" customFormat="1">
      <c r="A99" s="1"/>
      <c r="B99" s="123" t="s">
        <v>111</v>
      </c>
      <c r="C99" s="4">
        <v>1499979.2</v>
      </c>
      <c r="D99" s="1"/>
      <c r="E99" s="1"/>
    </row>
    <row r="100" spans="1:5" s="10" customFormat="1">
      <c r="A100" s="1"/>
      <c r="B100" s="123" t="s">
        <v>112</v>
      </c>
      <c r="C100" s="4">
        <v>2240514.9900000002</v>
      </c>
      <c r="D100" s="1"/>
      <c r="E100" s="1"/>
    </row>
    <row r="101" spans="1:5" s="10" customFormat="1">
      <c r="A101" s="1"/>
      <c r="B101" s="123" t="s">
        <v>113</v>
      </c>
      <c r="C101" s="4">
        <v>195438.17</v>
      </c>
      <c r="D101" s="1"/>
      <c r="E101" s="1"/>
    </row>
    <row r="102" spans="1:5" s="10" customFormat="1">
      <c r="A102" s="1"/>
      <c r="B102" s="123" t="s">
        <v>114</v>
      </c>
      <c r="C102" s="4">
        <v>7967.2</v>
      </c>
      <c r="D102" s="1"/>
      <c r="E102" s="1"/>
    </row>
    <row r="103" spans="1:5" s="10" customFormat="1">
      <c r="A103" s="1"/>
      <c r="B103" s="123" t="s">
        <v>115</v>
      </c>
      <c r="C103" s="4">
        <v>398244.43</v>
      </c>
      <c r="D103" s="1"/>
      <c r="E103" s="1"/>
    </row>
    <row r="104" spans="1:5" s="10" customFormat="1">
      <c r="A104" s="1"/>
      <c r="B104" s="123" t="s">
        <v>116</v>
      </c>
      <c r="C104" s="4">
        <v>543005.48</v>
      </c>
      <c r="D104" s="1"/>
      <c r="E104" s="1"/>
    </row>
    <row r="105" spans="1:5" s="10" customFormat="1">
      <c r="A105" s="1"/>
      <c r="B105" s="9"/>
      <c r="C105" s="1"/>
      <c r="D105" s="1"/>
      <c r="E105" s="1"/>
    </row>
    <row r="106" spans="1:5" s="10" customFormat="1">
      <c r="A106" s="1"/>
      <c r="B106" s="152" t="s">
        <v>117</v>
      </c>
      <c r="C106" s="153"/>
      <c r="D106" s="153"/>
      <c r="E106" s="153"/>
    </row>
    <row r="107" spans="1:5" s="10" customFormat="1">
      <c r="A107" s="1"/>
      <c r="B107" s="11" t="s">
        <v>3</v>
      </c>
      <c r="C107" s="11" t="s">
        <v>96</v>
      </c>
      <c r="D107" s="1"/>
      <c r="E107" s="1"/>
    </row>
    <row r="108" spans="1:5" s="10" customFormat="1">
      <c r="A108" s="1"/>
      <c r="B108" s="123" t="s">
        <v>118</v>
      </c>
      <c r="C108" s="4">
        <v>2283200</v>
      </c>
      <c r="D108" s="1"/>
      <c r="E108" s="1"/>
    </row>
    <row r="109" spans="1:5" s="10" customFormat="1">
      <c r="A109" s="1"/>
      <c r="B109" s="123" t="s">
        <v>119</v>
      </c>
      <c r="C109" s="4">
        <v>3870098</v>
      </c>
      <c r="D109" s="1"/>
      <c r="E109" s="1"/>
    </row>
    <row r="110" spans="1:5" s="10" customFormat="1">
      <c r="A110" s="1"/>
      <c r="B110" s="123" t="s">
        <v>120</v>
      </c>
      <c r="C110" s="4">
        <v>920000</v>
      </c>
      <c r="D110" s="1"/>
      <c r="E110" s="1"/>
    </row>
    <row r="111" spans="1:5" s="10" customFormat="1">
      <c r="A111" s="1"/>
      <c r="B111" s="9"/>
      <c r="C111" s="1"/>
      <c r="D111" s="1"/>
      <c r="E111" s="1"/>
    </row>
    <row r="112" spans="1:5" s="10" customFormat="1">
      <c r="A112" s="1"/>
      <c r="B112" s="152" t="s">
        <v>121</v>
      </c>
      <c r="C112" s="153"/>
      <c r="D112" s="153"/>
      <c r="E112" s="153"/>
    </row>
    <row r="113" spans="1:5" s="10" customFormat="1">
      <c r="A113" s="1"/>
      <c r="B113" s="11" t="s">
        <v>3</v>
      </c>
      <c r="C113" s="11" t="s">
        <v>122</v>
      </c>
      <c r="D113" s="1"/>
      <c r="E113" s="1"/>
    </row>
    <row r="114" spans="1:5" s="10" customFormat="1" ht="25.5">
      <c r="A114" s="1"/>
      <c r="B114" s="123" t="s">
        <v>123</v>
      </c>
      <c r="C114" s="4">
        <v>2280000</v>
      </c>
      <c r="D114" s="1"/>
      <c r="E114" s="1"/>
    </row>
    <row r="115" spans="1:5" s="10" customFormat="1">
      <c r="A115" s="1"/>
      <c r="B115" s="123" t="s">
        <v>124</v>
      </c>
      <c r="C115" s="4">
        <v>6872023.1799999997</v>
      </c>
      <c r="D115" s="1"/>
      <c r="E115" s="1"/>
    </row>
    <row r="116" spans="1:5" s="10" customFormat="1" ht="25.5">
      <c r="A116" s="1"/>
      <c r="B116" s="123" t="s">
        <v>125</v>
      </c>
      <c r="C116" s="4">
        <v>1273254.4099999999</v>
      </c>
      <c r="D116" s="1"/>
      <c r="E116" s="1"/>
    </row>
    <row r="117" spans="1:5" s="10" customFormat="1">
      <c r="A117" s="1"/>
      <c r="B117" s="123" t="s">
        <v>126</v>
      </c>
      <c r="C117" s="7">
        <v>0</v>
      </c>
      <c r="D117" s="1"/>
      <c r="E117" s="1"/>
    </row>
    <row r="118" spans="1:5">
      <c r="B118" s="9"/>
    </row>
    <row r="119" spans="1:5">
      <c r="B119" s="9"/>
    </row>
    <row r="120" spans="1:5">
      <c r="B120" s="9"/>
    </row>
    <row r="121" spans="1:5">
      <c r="B121" s="9"/>
    </row>
    <row r="122" spans="1:5">
      <c r="B122" s="9"/>
    </row>
    <row r="123" spans="1:5" s="129" customFormat="1">
      <c r="B123" s="136" t="s">
        <v>144</v>
      </c>
      <c r="C123" s="139" t="s">
        <v>128</v>
      </c>
      <c r="D123" s="176" t="s">
        <v>187</v>
      </c>
      <c r="E123" s="176" t="s">
        <v>187</v>
      </c>
    </row>
    <row r="124" spans="1:5" s="129" customFormat="1">
      <c r="B124" s="136" t="s">
        <v>210</v>
      </c>
      <c r="C124" s="131" t="s">
        <v>211</v>
      </c>
      <c r="D124" s="177" t="s">
        <v>212</v>
      </c>
      <c r="E124" s="177"/>
    </row>
    <row r="125" spans="1:5" s="129" customFormat="1">
      <c r="B125" s="136" t="s">
        <v>129</v>
      </c>
      <c r="C125" s="136" t="s">
        <v>130</v>
      </c>
      <c r="D125" s="168" t="s">
        <v>131</v>
      </c>
      <c r="E125" s="168"/>
    </row>
    <row r="126" spans="1:5" s="129" customFormat="1">
      <c r="B126" s="136" t="s">
        <v>132</v>
      </c>
      <c r="C126" s="136" t="s">
        <v>133</v>
      </c>
      <c r="D126" s="168" t="s">
        <v>134</v>
      </c>
      <c r="E126" s="168"/>
    </row>
  </sheetData>
  <mergeCells count="24">
    <mergeCell ref="D125:E125"/>
    <mergeCell ref="D126:E126"/>
    <mergeCell ref="B83:C83"/>
    <mergeCell ref="B94:E94"/>
    <mergeCell ref="B96:C96"/>
    <mergeCell ref="B106:E106"/>
    <mergeCell ref="B112:E112"/>
    <mergeCell ref="D123:E123"/>
    <mergeCell ref="D124:E124"/>
    <mergeCell ref="B6:B9"/>
    <mergeCell ref="B81:E81"/>
    <mergeCell ref="B1:E1"/>
    <mergeCell ref="B2:E2"/>
    <mergeCell ref="B3:E3"/>
    <mergeCell ref="B4:D4"/>
    <mergeCell ref="B5:E5"/>
    <mergeCell ref="B61:E61"/>
    <mergeCell ref="B67:E67"/>
    <mergeCell ref="A10:M10"/>
    <mergeCell ref="A23:M23"/>
    <mergeCell ref="A39:M39"/>
    <mergeCell ref="F6:G6"/>
    <mergeCell ref="F7:G7"/>
    <mergeCell ref="A50:C50"/>
  </mergeCells>
  <pageMargins left="0.15748031496062992" right="0.37" top="0.48" bottom="0.38" header="0.49" footer="0.19685039370078741"/>
  <pageSetup paperSize="5" scale="70" orientation="landscape" r:id="rId1"/>
  <headerFooter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126"/>
  <sheetViews>
    <sheetView showGridLines="0" zoomScale="70" zoomScaleNormal="70" workbookViewId="0">
      <pane xSplit="2" ySplit="10" topLeftCell="C23" activePane="bottomRight" state="frozen"/>
      <selection pane="topRight" activeCell="C1" sqref="C1"/>
      <selection pane="bottomLeft" activeCell="A11" sqref="A11"/>
      <selection pane="bottomRight" activeCell="A50" sqref="A50:C50"/>
    </sheetView>
  </sheetViews>
  <sheetFormatPr defaultRowHeight="12.75"/>
  <cols>
    <col min="1" max="1" width="8.625" style="1" bestFit="1" customWidth="1"/>
    <col min="2" max="2" width="37.125" style="1" customWidth="1"/>
    <col min="3" max="3" width="24" style="1" customWidth="1"/>
    <col min="4" max="4" width="17" style="1" bestFit="1" customWidth="1"/>
    <col min="5" max="5" width="15.75" style="1" bestFit="1" customWidth="1"/>
    <col min="6" max="6" width="16.875" style="1" bestFit="1" customWidth="1"/>
    <col min="7" max="7" width="16.875" style="10" customWidth="1"/>
    <col min="8" max="8" width="7.5" style="1" bestFit="1" customWidth="1"/>
    <col min="9" max="9" width="17.125" style="1" bestFit="1" customWidth="1"/>
    <col min="10" max="10" width="16.125" style="1" bestFit="1" customWidth="1"/>
    <col min="11" max="11" width="17.125" style="1" bestFit="1" customWidth="1"/>
    <col min="12" max="12" width="20.125" style="1" bestFit="1" customWidth="1"/>
    <col min="13" max="13" width="15.875" style="1" bestFit="1" customWidth="1"/>
    <col min="14" max="16384" width="9" style="1"/>
  </cols>
  <sheetData>
    <row r="1" spans="1:13" ht="12.75" customHeight="1">
      <c r="B1" s="154" t="s">
        <v>170</v>
      </c>
      <c r="C1" s="154"/>
      <c r="D1" s="154"/>
      <c r="E1" s="154"/>
    </row>
    <row r="2" spans="1:13">
      <c r="B2" s="154" t="s">
        <v>145</v>
      </c>
      <c r="C2" s="154"/>
      <c r="D2" s="154"/>
      <c r="E2" s="154"/>
    </row>
    <row r="3" spans="1:13" ht="12.75" customHeight="1">
      <c r="B3" s="154" t="s">
        <v>222</v>
      </c>
      <c r="C3" s="154"/>
      <c r="D3" s="154"/>
      <c r="E3" s="154"/>
    </row>
    <row r="4" spans="1:13">
      <c r="B4" s="154"/>
      <c r="C4" s="154"/>
      <c r="D4" s="154"/>
    </row>
    <row r="5" spans="1:13">
      <c r="B5" s="178" t="s">
        <v>1</v>
      </c>
      <c r="C5" s="179"/>
      <c r="D5" s="179"/>
      <c r="E5" s="179"/>
    </row>
    <row r="6" spans="1:13" s="22" customFormat="1">
      <c r="A6" s="14" t="s">
        <v>149</v>
      </c>
      <c r="B6" s="149" t="s">
        <v>3</v>
      </c>
      <c r="C6" s="15" t="s">
        <v>179</v>
      </c>
      <c r="D6" s="15" t="s">
        <v>4</v>
      </c>
      <c r="E6" s="16" t="s">
        <v>150</v>
      </c>
      <c r="F6" s="163" t="s">
        <v>177</v>
      </c>
      <c r="G6" s="164"/>
      <c r="H6" s="17" t="s">
        <v>151</v>
      </c>
      <c r="I6" s="18" t="s">
        <v>152</v>
      </c>
      <c r="J6" s="19" t="s">
        <v>153</v>
      </c>
      <c r="K6" s="20" t="s">
        <v>150</v>
      </c>
      <c r="L6" s="21" t="s">
        <v>154</v>
      </c>
      <c r="M6" s="21" t="s">
        <v>154</v>
      </c>
    </row>
    <row r="7" spans="1:13" s="22" customFormat="1">
      <c r="A7" s="23" t="s">
        <v>3</v>
      </c>
      <c r="B7" s="150"/>
      <c r="C7" s="24" t="s">
        <v>5</v>
      </c>
      <c r="D7" s="24" t="s">
        <v>6</v>
      </c>
      <c r="E7" s="25" t="s">
        <v>168</v>
      </c>
      <c r="F7" s="165" t="s">
        <v>158</v>
      </c>
      <c r="G7" s="166"/>
      <c r="H7" s="26" t="s">
        <v>155</v>
      </c>
      <c r="I7" s="27" t="s">
        <v>223</v>
      </c>
      <c r="J7" s="28" t="s">
        <v>224</v>
      </c>
      <c r="K7" s="29" t="s">
        <v>153</v>
      </c>
      <c r="L7" s="30" t="s">
        <v>156</v>
      </c>
      <c r="M7" s="30" t="s">
        <v>157</v>
      </c>
    </row>
    <row r="8" spans="1:13" s="22" customFormat="1">
      <c r="A8" s="23"/>
      <c r="B8" s="150"/>
      <c r="C8" s="24"/>
      <c r="D8" s="24"/>
      <c r="E8" s="31" t="s">
        <v>169</v>
      </c>
      <c r="F8" s="104" t="s">
        <v>184</v>
      </c>
      <c r="G8" s="104" t="s">
        <v>183</v>
      </c>
      <c r="H8" s="26">
        <v>2560</v>
      </c>
      <c r="I8" s="32"/>
      <c r="J8" s="28"/>
      <c r="K8" s="29"/>
      <c r="L8" s="30" t="s">
        <v>159</v>
      </c>
      <c r="M8" s="30" t="s">
        <v>159</v>
      </c>
    </row>
    <row r="9" spans="1:13" s="22" customFormat="1">
      <c r="A9" s="33"/>
      <c r="B9" s="151"/>
      <c r="C9" s="34" t="s">
        <v>160</v>
      </c>
      <c r="D9" s="34" t="s">
        <v>161</v>
      </c>
      <c r="E9" s="36" t="s">
        <v>162</v>
      </c>
      <c r="F9" s="68" t="s">
        <v>185</v>
      </c>
      <c r="G9" s="68" t="s">
        <v>185</v>
      </c>
      <c r="H9" s="35"/>
      <c r="I9" s="36" t="s">
        <v>163</v>
      </c>
      <c r="J9" s="37" t="s">
        <v>164</v>
      </c>
      <c r="K9" s="38" t="s">
        <v>165</v>
      </c>
      <c r="L9" s="37" t="s">
        <v>166</v>
      </c>
      <c r="M9" s="37" t="s">
        <v>167</v>
      </c>
    </row>
    <row r="10" spans="1:13">
      <c r="A10" s="157" t="s">
        <v>7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9"/>
    </row>
    <row r="11" spans="1:13">
      <c r="A11" s="2" t="s">
        <v>8</v>
      </c>
      <c r="B11" s="12" t="s">
        <v>9</v>
      </c>
      <c r="C11" s="4">
        <v>40000</v>
      </c>
      <c r="D11" s="4">
        <v>40654280.5</v>
      </c>
      <c r="E11" s="39">
        <f>D11-C11</f>
        <v>40614280.5</v>
      </c>
      <c r="F11" s="66">
        <v>23701220.310803</v>
      </c>
      <c r="G11" s="105">
        <v>10487836.903634001</v>
      </c>
      <c r="H11" s="69">
        <v>2</v>
      </c>
      <c r="I11" s="40">
        <f>(D11/12)*12</f>
        <v>40654280.5</v>
      </c>
      <c r="J11" s="41">
        <f>'ผลการดำเนินงาน Planfin 60'!J6</f>
        <v>32772013.050000001</v>
      </c>
      <c r="K11" s="42">
        <f>J11-I11</f>
        <v>-7882267.4499999993</v>
      </c>
      <c r="L11" s="42">
        <f>(J11*100)/I11-100</f>
        <v>-19.388530194255935</v>
      </c>
      <c r="M11" s="43">
        <f>(J11*100)/D11</f>
        <v>80.611469805744065</v>
      </c>
    </row>
    <row r="12" spans="1:13">
      <c r="A12" s="2" t="s">
        <v>10</v>
      </c>
      <c r="B12" s="12" t="s">
        <v>11</v>
      </c>
      <c r="C12" s="7">
        <v>0</v>
      </c>
      <c r="D12" s="7">
        <v>0</v>
      </c>
      <c r="E12" s="39">
        <f t="shared" ref="E12:E21" si="0">D12-C12</f>
        <v>0</v>
      </c>
      <c r="F12" s="66">
        <v>62443.809525463999</v>
      </c>
      <c r="G12" s="105">
        <v>74445.860665070999</v>
      </c>
      <c r="H12" s="69">
        <v>0</v>
      </c>
      <c r="I12" s="40">
        <f t="shared" ref="I12:I21" si="1">(D12/12)*11</f>
        <v>0</v>
      </c>
      <c r="J12" s="41">
        <f>'ผลการดำเนินงาน Planfin 60'!J7</f>
        <v>6000</v>
      </c>
      <c r="K12" s="42">
        <f>J12-I12</f>
        <v>6000</v>
      </c>
      <c r="L12" s="42" t="e">
        <f t="shared" ref="L12:L21" si="2">(J12*100)/I12-100</f>
        <v>#DIV/0!</v>
      </c>
      <c r="M12" s="43" t="e">
        <f t="shared" ref="M12:M22" si="3">(J12*100)/D12</f>
        <v>#DIV/0!</v>
      </c>
    </row>
    <row r="13" spans="1:13">
      <c r="A13" s="2" t="s">
        <v>12</v>
      </c>
      <c r="B13" s="12" t="s">
        <v>13</v>
      </c>
      <c r="C13" s="7">
        <v>0</v>
      </c>
      <c r="D13" s="4">
        <v>45084</v>
      </c>
      <c r="E13" s="39">
        <f t="shared" si="0"/>
        <v>45084</v>
      </c>
      <c r="F13" s="66">
        <v>57985.137550699998</v>
      </c>
      <c r="G13" s="105">
        <v>78344.655563548993</v>
      </c>
      <c r="H13" s="69">
        <v>0</v>
      </c>
      <c r="I13" s="40">
        <f t="shared" si="1"/>
        <v>41327</v>
      </c>
      <c r="J13" s="41">
        <f>'ผลการดำเนินงาน Planfin 60'!J8</f>
        <v>39251</v>
      </c>
      <c r="K13" s="42">
        <f t="shared" ref="K13:K22" si="4">J13-I13</f>
        <v>-2076</v>
      </c>
      <c r="L13" s="42">
        <f t="shared" si="2"/>
        <v>-5.0233503520700822</v>
      </c>
      <c r="M13" s="43">
        <f t="shared" si="3"/>
        <v>87.06192884393576</v>
      </c>
    </row>
    <row r="14" spans="1:13">
      <c r="A14" s="2" t="s">
        <v>14</v>
      </c>
      <c r="B14" s="12" t="s">
        <v>15</v>
      </c>
      <c r="C14" s="7">
        <v>0</v>
      </c>
      <c r="D14" s="4">
        <v>65700</v>
      </c>
      <c r="E14" s="39">
        <f t="shared" si="0"/>
        <v>65700</v>
      </c>
      <c r="F14" s="66">
        <v>227391.50077705999</v>
      </c>
      <c r="G14" s="105">
        <v>168626.20930567</v>
      </c>
      <c r="H14" s="69">
        <v>0</v>
      </c>
      <c r="I14" s="40">
        <f t="shared" si="1"/>
        <v>60225</v>
      </c>
      <c r="J14" s="41">
        <f>'ผลการดำเนินงาน Planfin 60'!J9</f>
        <v>62575</v>
      </c>
      <c r="K14" s="42">
        <f t="shared" si="4"/>
        <v>2350</v>
      </c>
      <c r="L14" s="42">
        <f t="shared" si="2"/>
        <v>3.9020340390203359</v>
      </c>
      <c r="M14" s="43">
        <f t="shared" si="3"/>
        <v>95.243531202435307</v>
      </c>
    </row>
    <row r="15" spans="1:13">
      <c r="A15" s="2" t="s">
        <v>16</v>
      </c>
      <c r="B15" s="12" t="s">
        <v>17</v>
      </c>
      <c r="C15" s="7">
        <v>0</v>
      </c>
      <c r="D15" s="4">
        <v>100000</v>
      </c>
      <c r="E15" s="39">
        <f t="shared" si="0"/>
        <v>100000</v>
      </c>
      <c r="F15" s="66">
        <v>1392676.0600029</v>
      </c>
      <c r="G15" s="105">
        <v>1007417.3727242</v>
      </c>
      <c r="H15" s="69">
        <v>0</v>
      </c>
      <c r="I15" s="40">
        <f t="shared" si="1"/>
        <v>91666.666666666672</v>
      </c>
      <c r="J15" s="41">
        <f>'ผลการดำเนินงาน Planfin 60'!J10</f>
        <v>268315</v>
      </c>
      <c r="K15" s="42">
        <f t="shared" si="4"/>
        <v>176648.33333333331</v>
      </c>
      <c r="L15" s="42">
        <f t="shared" si="2"/>
        <v>192.70727272727271</v>
      </c>
      <c r="M15" s="43">
        <f t="shared" si="3"/>
        <v>268.315</v>
      </c>
    </row>
    <row r="16" spans="1:13">
      <c r="A16" s="2" t="s">
        <v>18</v>
      </c>
      <c r="B16" s="12" t="s">
        <v>19</v>
      </c>
      <c r="C16" s="7">
        <v>0</v>
      </c>
      <c r="D16" s="4">
        <v>349964</v>
      </c>
      <c r="E16" s="39">
        <f t="shared" si="0"/>
        <v>349964</v>
      </c>
      <c r="F16" s="66">
        <v>648917.69979436998</v>
      </c>
      <c r="G16" s="105">
        <v>779772.30506657006</v>
      </c>
      <c r="H16" s="69">
        <v>0</v>
      </c>
      <c r="I16" s="40">
        <f t="shared" si="1"/>
        <v>320800.33333333337</v>
      </c>
      <c r="J16" s="41">
        <f>'ผลการดำเนินงาน Planfin 60'!J11</f>
        <v>544080.48</v>
      </c>
      <c r="K16" s="42">
        <f t="shared" si="4"/>
        <v>223280.14666666661</v>
      </c>
      <c r="L16" s="42">
        <f t="shared" si="2"/>
        <v>69.600970905059313</v>
      </c>
      <c r="M16" s="43">
        <f t="shared" si="3"/>
        <v>155.46755666297105</v>
      </c>
    </row>
    <row r="17" spans="1:13">
      <c r="A17" s="2" t="s">
        <v>20</v>
      </c>
      <c r="B17" s="12" t="s">
        <v>21</v>
      </c>
      <c r="C17" s="7">
        <v>0</v>
      </c>
      <c r="D17" s="4">
        <v>75873.600000000006</v>
      </c>
      <c r="E17" s="39">
        <f t="shared" si="0"/>
        <v>75873.600000000006</v>
      </c>
      <c r="F17" s="66">
        <v>829379.32871720998</v>
      </c>
      <c r="G17" s="105">
        <v>2522009.1341487998</v>
      </c>
      <c r="H17" s="69">
        <v>0</v>
      </c>
      <c r="I17" s="40">
        <f t="shared" si="1"/>
        <v>69550.8</v>
      </c>
      <c r="J17" s="41">
        <f>'ผลการดำเนินงาน Planfin 60'!J12</f>
        <v>147966</v>
      </c>
      <c r="K17" s="42">
        <f t="shared" si="4"/>
        <v>78415.199999999997</v>
      </c>
      <c r="L17" s="42">
        <f t="shared" si="2"/>
        <v>112.74521644610846</v>
      </c>
      <c r="M17" s="43">
        <f t="shared" si="3"/>
        <v>195.01644840893275</v>
      </c>
    </row>
    <row r="18" spans="1:13">
      <c r="A18" s="2" t="s">
        <v>22</v>
      </c>
      <c r="B18" s="12" t="s">
        <v>23</v>
      </c>
      <c r="C18" s="4">
        <v>287809.33</v>
      </c>
      <c r="D18" s="4">
        <v>509617.44</v>
      </c>
      <c r="E18" s="39">
        <f t="shared" si="0"/>
        <v>221808.11</v>
      </c>
      <c r="F18" s="66">
        <v>1823893.5852810999</v>
      </c>
      <c r="G18" s="105">
        <v>1683544.6469382001</v>
      </c>
      <c r="H18" s="69">
        <v>0</v>
      </c>
      <c r="I18" s="40">
        <f t="shared" si="1"/>
        <v>467149.32</v>
      </c>
      <c r="J18" s="41">
        <f>'ผลการดำเนินงาน Planfin 60'!J13</f>
        <v>1275629.25</v>
      </c>
      <c r="K18" s="42">
        <f t="shared" si="4"/>
        <v>808479.92999999993</v>
      </c>
      <c r="L18" s="42">
        <f t="shared" si="2"/>
        <v>173.06670381110689</v>
      </c>
      <c r="M18" s="43">
        <f t="shared" si="3"/>
        <v>250.31114516018133</v>
      </c>
    </row>
    <row r="19" spans="1:13">
      <c r="A19" s="2" t="s">
        <v>24</v>
      </c>
      <c r="B19" s="12" t="s">
        <v>25</v>
      </c>
      <c r="C19" s="7">
        <v>0</v>
      </c>
      <c r="D19" s="4">
        <v>6907839.96</v>
      </c>
      <c r="E19" s="39">
        <f t="shared" si="0"/>
        <v>6907839.96</v>
      </c>
      <c r="F19" s="66">
        <v>9739664.1271781009</v>
      </c>
      <c r="G19" s="105">
        <v>7719126.7266531996</v>
      </c>
      <c r="H19" s="69">
        <v>0</v>
      </c>
      <c r="I19" s="40">
        <f t="shared" si="1"/>
        <v>6332186.6299999999</v>
      </c>
      <c r="J19" s="41">
        <f>'ผลการดำเนินงาน Planfin 60'!J14</f>
        <v>5328615.18</v>
      </c>
      <c r="K19" s="42">
        <f t="shared" si="4"/>
        <v>-1003571.4500000002</v>
      </c>
      <c r="L19" s="42">
        <f t="shared" si="2"/>
        <v>-15.848734546852739</v>
      </c>
      <c r="M19" s="43">
        <f t="shared" si="3"/>
        <v>77.138659998718325</v>
      </c>
    </row>
    <row r="20" spans="1:13">
      <c r="A20" s="2" t="s">
        <v>26</v>
      </c>
      <c r="B20" s="12" t="s">
        <v>27</v>
      </c>
      <c r="C20" s="4">
        <v>4160710.71</v>
      </c>
      <c r="D20" s="4">
        <v>2768467</v>
      </c>
      <c r="E20" s="39">
        <f t="shared" si="0"/>
        <v>-1392243.71</v>
      </c>
      <c r="F20" s="66">
        <v>6148482.9992161999</v>
      </c>
      <c r="G20" s="105">
        <v>8334911.2150817001</v>
      </c>
      <c r="H20" s="69">
        <v>0</v>
      </c>
      <c r="I20" s="40">
        <f t="shared" si="1"/>
        <v>2537761.416666667</v>
      </c>
      <c r="J20" s="41">
        <f>'ผลการดำเนินงาน Planfin 60'!J15</f>
        <v>4869689.8100000005</v>
      </c>
      <c r="K20" s="42">
        <f t="shared" si="4"/>
        <v>2331928.3933333335</v>
      </c>
      <c r="L20" s="42">
        <f t="shared" si="2"/>
        <v>91.889189346897155</v>
      </c>
      <c r="M20" s="43">
        <f t="shared" si="3"/>
        <v>175.89842356798908</v>
      </c>
    </row>
    <row r="21" spans="1:13">
      <c r="A21" s="2" t="s">
        <v>28</v>
      </c>
      <c r="B21" s="12" t="s">
        <v>29</v>
      </c>
      <c r="C21" s="7">
        <v>0</v>
      </c>
      <c r="D21" s="4">
        <v>11013709.890000001</v>
      </c>
      <c r="E21" s="39">
        <f t="shared" si="0"/>
        <v>11013709.890000001</v>
      </c>
      <c r="F21" s="66">
        <v>2559418.8331343001</v>
      </c>
      <c r="G21" s="105">
        <v>1438713.7632166999</v>
      </c>
      <c r="H21" s="69">
        <v>6</v>
      </c>
      <c r="I21" s="40">
        <f t="shared" si="1"/>
        <v>10095900.732500002</v>
      </c>
      <c r="J21" s="41">
        <f>'ผลการดำเนินงาน Planfin 60'!J16</f>
        <v>3066709.89</v>
      </c>
      <c r="K21" s="42">
        <f>J21-I21</f>
        <v>-7029190.8425000012</v>
      </c>
      <c r="L21" s="42">
        <f t="shared" si="2"/>
        <v>-69.624207178188001</v>
      </c>
      <c r="M21" s="43">
        <f t="shared" si="3"/>
        <v>27.844476753327665</v>
      </c>
    </row>
    <row r="22" spans="1:13">
      <c r="A22" s="2" t="s">
        <v>30</v>
      </c>
      <c r="B22" s="5" t="s">
        <v>31</v>
      </c>
      <c r="C22" s="6">
        <f>SUM(C11:C21)</f>
        <v>4488520.04</v>
      </c>
      <c r="D22" s="6">
        <f>SUM(D11:D21)</f>
        <v>62490536.390000001</v>
      </c>
      <c r="E22" s="44">
        <f>D22-C22</f>
        <v>58002016.350000001</v>
      </c>
      <c r="F22" s="67">
        <v>45280551.885215998</v>
      </c>
      <c r="G22" s="106">
        <v>18218421.190166999</v>
      </c>
      <c r="H22" s="70">
        <v>1</v>
      </c>
      <c r="I22" s="45">
        <f>(D22/12)*12</f>
        <v>62490536.390000001</v>
      </c>
      <c r="J22" s="51">
        <f>'ผลการดำเนินงาน Planfin 60'!J17</f>
        <v>48380844.660000004</v>
      </c>
      <c r="K22" s="47">
        <f t="shared" si="4"/>
        <v>-14109691.729999997</v>
      </c>
      <c r="L22" s="47">
        <f>(J22*100)/I22-100</f>
        <v>-22.578925618340335</v>
      </c>
      <c r="M22" s="48">
        <f t="shared" si="3"/>
        <v>77.421074381659665</v>
      </c>
    </row>
    <row r="23" spans="1:13">
      <c r="A23" s="157" t="s">
        <v>32</v>
      </c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9"/>
    </row>
    <row r="24" spans="1:13">
      <c r="A24" s="2" t="s">
        <v>33</v>
      </c>
      <c r="B24" s="12" t="s">
        <v>34</v>
      </c>
      <c r="C24" s="7">
        <v>0</v>
      </c>
      <c r="D24" s="4">
        <v>1916655</v>
      </c>
      <c r="E24" s="39">
        <f t="shared" ref="E24:E38" si="5">D24-C24</f>
        <v>1916655</v>
      </c>
      <c r="F24" s="66">
        <v>4039347.7191666998</v>
      </c>
      <c r="G24" s="105">
        <v>1751675.5085068</v>
      </c>
      <c r="H24" s="69">
        <v>0</v>
      </c>
      <c r="I24" s="40">
        <f>(D24/12)*12</f>
        <v>1916655</v>
      </c>
      <c r="J24" s="41">
        <f>'ผลการดำเนินงาน Planfin 60'!J19</f>
        <v>2586800.71</v>
      </c>
      <c r="K24" s="42">
        <f t="shared" ref="K24:K37" si="6">J24-I24</f>
        <v>670145.71</v>
      </c>
      <c r="L24" s="42">
        <f t="shared" ref="L24:L38" si="7">(J24*100)/I24-100</f>
        <v>34.964336826398068</v>
      </c>
      <c r="M24" s="43">
        <f t="shared" ref="M24:M38" si="8">(J24*100)/D24</f>
        <v>134.96433682639807</v>
      </c>
    </row>
    <row r="25" spans="1:13">
      <c r="A25" s="2" t="s">
        <v>35</v>
      </c>
      <c r="B25" s="12" t="s">
        <v>36</v>
      </c>
      <c r="C25" s="7">
        <v>0</v>
      </c>
      <c r="D25" s="4">
        <v>1123931</v>
      </c>
      <c r="E25" s="39">
        <f t="shared" si="5"/>
        <v>1123931</v>
      </c>
      <c r="F25" s="66">
        <v>1308007.7114361001</v>
      </c>
      <c r="G25" s="105">
        <v>774707.65674707002</v>
      </c>
      <c r="H25" s="69">
        <v>0</v>
      </c>
      <c r="I25" s="40">
        <f t="shared" ref="I25:I37" si="9">(D25/12)*12</f>
        <v>1123931</v>
      </c>
      <c r="J25" s="41">
        <f>'ผลการดำเนินงาน Planfin 60'!J20</f>
        <v>509372.31</v>
      </c>
      <c r="K25" s="42">
        <f t="shared" si="6"/>
        <v>-614558.68999999994</v>
      </c>
      <c r="L25" s="42">
        <f t="shared" si="7"/>
        <v>-54.679396688942646</v>
      </c>
      <c r="M25" s="43">
        <f t="shared" si="8"/>
        <v>45.320603311057354</v>
      </c>
    </row>
    <row r="26" spans="1:13">
      <c r="A26" s="2" t="s">
        <v>37</v>
      </c>
      <c r="B26" s="12" t="s">
        <v>38</v>
      </c>
      <c r="C26" s="7">
        <v>0</v>
      </c>
      <c r="D26" s="4">
        <v>1393619</v>
      </c>
      <c r="E26" s="39">
        <f t="shared" si="5"/>
        <v>1393619</v>
      </c>
      <c r="F26" s="66">
        <v>308712.11757484998</v>
      </c>
      <c r="G26" s="105">
        <v>191768.96420988999</v>
      </c>
      <c r="H26" s="69">
        <v>6</v>
      </c>
      <c r="I26" s="40">
        <f t="shared" si="9"/>
        <v>1393619</v>
      </c>
      <c r="J26" s="41">
        <f>'ผลการดำเนินงาน Planfin 60'!J21</f>
        <v>462509.58</v>
      </c>
      <c r="K26" s="42">
        <f t="shared" si="6"/>
        <v>-931109.41999999993</v>
      </c>
      <c r="L26" s="42">
        <f t="shared" si="7"/>
        <v>-66.812336800804246</v>
      </c>
      <c r="M26" s="43">
        <f t="shared" si="8"/>
        <v>33.187663199195761</v>
      </c>
    </row>
    <row r="27" spans="1:13">
      <c r="A27" s="2" t="s">
        <v>39</v>
      </c>
      <c r="B27" s="12" t="s">
        <v>40</v>
      </c>
      <c r="C27" s="7">
        <v>0</v>
      </c>
      <c r="D27" s="4">
        <v>320800</v>
      </c>
      <c r="E27" s="39">
        <f t="shared" si="5"/>
        <v>320800</v>
      </c>
      <c r="F27" s="66">
        <v>1803176.2114933999</v>
      </c>
      <c r="G27" s="105">
        <v>1056878.8005096</v>
      </c>
      <c r="H27" s="69">
        <v>0</v>
      </c>
      <c r="I27" s="40">
        <f t="shared" si="9"/>
        <v>320800</v>
      </c>
      <c r="J27" s="41">
        <f>'ผลการดำเนินงาน Planfin 60'!J22</f>
        <v>1190580.6100000001</v>
      </c>
      <c r="K27" s="42">
        <f t="shared" si="6"/>
        <v>869780.6100000001</v>
      </c>
      <c r="L27" s="42">
        <f t="shared" si="7"/>
        <v>271.12861907730678</v>
      </c>
      <c r="M27" s="43">
        <f t="shared" si="8"/>
        <v>371.12861907730678</v>
      </c>
    </row>
    <row r="28" spans="1:13">
      <c r="A28" s="2" t="s">
        <v>41</v>
      </c>
      <c r="B28" s="12" t="s">
        <v>42</v>
      </c>
      <c r="C28" s="7">
        <v>0</v>
      </c>
      <c r="D28" s="4">
        <v>8417759.9600000009</v>
      </c>
      <c r="E28" s="39">
        <f t="shared" si="5"/>
        <v>8417759.9600000009</v>
      </c>
      <c r="F28" s="66">
        <v>9535501.8691424001</v>
      </c>
      <c r="G28" s="105">
        <v>7890125.7644926999</v>
      </c>
      <c r="H28" s="69">
        <v>0</v>
      </c>
      <c r="I28" s="40">
        <f t="shared" si="9"/>
        <v>8417759.9600000009</v>
      </c>
      <c r="J28" s="41">
        <f>'ผลการดำเนินงาน Planfin 60'!J23</f>
        <v>5328615.18</v>
      </c>
      <c r="K28" s="42">
        <f t="shared" si="6"/>
        <v>-3089144.7800000012</v>
      </c>
      <c r="L28" s="42">
        <f t="shared" si="7"/>
        <v>-36.697943332658305</v>
      </c>
      <c r="M28" s="43">
        <f t="shared" si="8"/>
        <v>63.302056667341695</v>
      </c>
    </row>
    <row r="29" spans="1:13">
      <c r="A29" s="2" t="s">
        <v>43</v>
      </c>
      <c r="B29" s="12" t="s">
        <v>44</v>
      </c>
      <c r="C29" s="4">
        <v>194878.75</v>
      </c>
      <c r="D29" s="4">
        <v>3630224</v>
      </c>
      <c r="E29" s="39">
        <f t="shared" si="5"/>
        <v>3435345.25</v>
      </c>
      <c r="F29" s="66">
        <v>4489630.3670838</v>
      </c>
      <c r="G29" s="105">
        <v>2442887.3009286998</v>
      </c>
      <c r="H29" s="69">
        <v>0</v>
      </c>
      <c r="I29" s="40">
        <f t="shared" si="9"/>
        <v>3630224</v>
      </c>
      <c r="J29" s="41">
        <f>'ผลการดำเนินงาน Planfin 60'!J24</f>
        <v>3700246</v>
      </c>
      <c r="K29" s="42">
        <f t="shared" si="6"/>
        <v>70022</v>
      </c>
      <c r="L29" s="42">
        <f t="shared" si="7"/>
        <v>1.9288616900775253</v>
      </c>
      <c r="M29" s="43">
        <f t="shared" si="8"/>
        <v>101.92886169007753</v>
      </c>
    </row>
    <row r="30" spans="1:13">
      <c r="A30" s="2" t="s">
        <v>45</v>
      </c>
      <c r="B30" s="12" t="s">
        <v>46</v>
      </c>
      <c r="C30" s="4">
        <v>35200</v>
      </c>
      <c r="D30" s="4">
        <v>3734570</v>
      </c>
      <c r="E30" s="39">
        <f t="shared" si="5"/>
        <v>3699370</v>
      </c>
      <c r="F30" s="66">
        <v>6935351.1670351001</v>
      </c>
      <c r="G30" s="105">
        <v>2748188.5798300998</v>
      </c>
      <c r="H30" s="69">
        <v>0</v>
      </c>
      <c r="I30" s="40">
        <f t="shared" si="9"/>
        <v>3734570</v>
      </c>
      <c r="J30" s="41">
        <f>'ผลการดำเนินงาน Planfin 60'!J25</f>
        <v>5918615</v>
      </c>
      <c r="K30" s="42">
        <f t="shared" si="6"/>
        <v>2184045</v>
      </c>
      <c r="L30" s="42">
        <f t="shared" si="7"/>
        <v>58.481833249878832</v>
      </c>
      <c r="M30" s="43">
        <f t="shared" si="8"/>
        <v>158.48183324987883</v>
      </c>
    </row>
    <row r="31" spans="1:13">
      <c r="A31" s="2" t="s">
        <v>47</v>
      </c>
      <c r="B31" s="12" t="s">
        <v>48</v>
      </c>
      <c r="C31" s="4">
        <v>9746.67</v>
      </c>
      <c r="D31" s="4">
        <v>166545</v>
      </c>
      <c r="E31" s="39">
        <f t="shared" si="5"/>
        <v>156798.32999999999</v>
      </c>
      <c r="F31" s="66">
        <v>741664.88792965002</v>
      </c>
      <c r="G31" s="105">
        <v>506807.01879876998</v>
      </c>
      <c r="H31" s="69">
        <v>0</v>
      </c>
      <c r="I31" s="40">
        <f t="shared" si="9"/>
        <v>166545</v>
      </c>
      <c r="J31" s="41">
        <f>'ผลการดำเนินงาน Planfin 60'!J26</f>
        <v>545262.09000000008</v>
      </c>
      <c r="K31" s="42">
        <f t="shared" si="6"/>
        <v>378717.09000000008</v>
      </c>
      <c r="L31" s="42">
        <f t="shared" si="7"/>
        <v>227.3962532648834</v>
      </c>
      <c r="M31" s="43">
        <f t="shared" si="8"/>
        <v>327.3962532648834</v>
      </c>
    </row>
    <row r="32" spans="1:13">
      <c r="A32" s="2" t="s">
        <v>49</v>
      </c>
      <c r="B32" s="12" t="s">
        <v>50</v>
      </c>
      <c r="C32" s="4">
        <v>1467180.93</v>
      </c>
      <c r="D32" s="4">
        <v>2235000</v>
      </c>
      <c r="E32" s="39">
        <f t="shared" si="5"/>
        <v>767819.07000000007</v>
      </c>
      <c r="F32" s="66">
        <v>2092020.7423243001</v>
      </c>
      <c r="G32" s="105">
        <v>1183907.0821711</v>
      </c>
      <c r="H32" s="69">
        <v>1</v>
      </c>
      <c r="I32" s="40">
        <f t="shared" si="9"/>
        <v>2235000</v>
      </c>
      <c r="J32" s="41">
        <f>'ผลการดำเนินงาน Planfin 60'!J27</f>
        <v>3386025.56</v>
      </c>
      <c r="K32" s="42">
        <f t="shared" si="6"/>
        <v>1151025.56</v>
      </c>
      <c r="L32" s="42">
        <f t="shared" si="7"/>
        <v>51.500025055928404</v>
      </c>
      <c r="M32" s="43">
        <f t="shared" si="8"/>
        <v>151.5000250559284</v>
      </c>
    </row>
    <row r="33" spans="1:13">
      <c r="A33" s="2" t="s">
        <v>51</v>
      </c>
      <c r="B33" s="12" t="s">
        <v>52</v>
      </c>
      <c r="C33" s="4">
        <v>244079.76</v>
      </c>
      <c r="D33" s="4">
        <v>469980</v>
      </c>
      <c r="E33" s="39">
        <f t="shared" si="5"/>
        <v>225900.24</v>
      </c>
      <c r="F33" s="66">
        <v>967679.96722972998</v>
      </c>
      <c r="G33" s="105">
        <v>475552.52465325</v>
      </c>
      <c r="H33" s="69">
        <v>0</v>
      </c>
      <c r="I33" s="40">
        <f t="shared" si="9"/>
        <v>469980</v>
      </c>
      <c r="J33" s="41">
        <f>'ผลการดำเนินงาน Planfin 60'!J28</f>
        <v>552501.30000000005</v>
      </c>
      <c r="K33" s="42">
        <f t="shared" si="6"/>
        <v>82521.300000000047</v>
      </c>
      <c r="L33" s="42">
        <f t="shared" si="7"/>
        <v>17.558470573215899</v>
      </c>
      <c r="M33" s="43">
        <f t="shared" si="8"/>
        <v>117.5584705732159</v>
      </c>
    </row>
    <row r="34" spans="1:13">
      <c r="A34" s="2" t="s">
        <v>53</v>
      </c>
      <c r="B34" s="12" t="s">
        <v>54</v>
      </c>
      <c r="C34" s="4">
        <v>532607.99</v>
      </c>
      <c r="D34" s="4">
        <v>1236594</v>
      </c>
      <c r="E34" s="39">
        <f t="shared" si="5"/>
        <v>703986.01</v>
      </c>
      <c r="F34" s="66">
        <v>1415335.0691595001</v>
      </c>
      <c r="G34" s="105">
        <v>689495.74883098004</v>
      </c>
      <c r="H34" s="69">
        <v>0</v>
      </c>
      <c r="I34" s="40">
        <f t="shared" si="9"/>
        <v>1236594</v>
      </c>
      <c r="J34" s="41">
        <f>'ผลการดำเนินงาน Planfin 60'!J29</f>
        <v>1618714.94</v>
      </c>
      <c r="K34" s="42">
        <f t="shared" si="6"/>
        <v>382120.93999999994</v>
      </c>
      <c r="L34" s="42">
        <f t="shared" si="7"/>
        <v>30.901083136421505</v>
      </c>
      <c r="M34" s="43">
        <f t="shared" si="8"/>
        <v>130.90108313642151</v>
      </c>
    </row>
    <row r="35" spans="1:13">
      <c r="A35" s="2" t="s">
        <v>55</v>
      </c>
      <c r="B35" s="12" t="s">
        <v>56</v>
      </c>
      <c r="C35" s="4">
        <v>3170103.78</v>
      </c>
      <c r="D35" s="4">
        <v>3036255.16</v>
      </c>
      <c r="E35" s="39">
        <f t="shared" si="5"/>
        <v>-133848.61999999965</v>
      </c>
      <c r="F35" s="66">
        <v>4350882.7712514</v>
      </c>
      <c r="G35" s="105">
        <v>2527901.1206021998</v>
      </c>
      <c r="H35" s="69">
        <v>0</v>
      </c>
      <c r="I35" s="40">
        <f t="shared" si="9"/>
        <v>3036255.16</v>
      </c>
      <c r="J35" s="41">
        <f>'ผลการดำเนินงาน Planfin 60'!J30</f>
        <v>3592922.3900000006</v>
      </c>
      <c r="K35" s="42">
        <f t="shared" si="6"/>
        <v>556667.23000000045</v>
      </c>
      <c r="L35" s="42">
        <f t="shared" si="7"/>
        <v>18.334006882346486</v>
      </c>
      <c r="M35" s="43">
        <f t="shared" si="8"/>
        <v>118.33400688234649</v>
      </c>
    </row>
    <row r="36" spans="1:13">
      <c r="A36" s="2" t="s">
        <v>57</v>
      </c>
      <c r="B36" s="12" t="s">
        <v>58</v>
      </c>
      <c r="C36" s="7">
        <v>0</v>
      </c>
      <c r="D36" s="4">
        <v>924592.8</v>
      </c>
      <c r="E36" s="39">
        <f t="shared" si="5"/>
        <v>924592.8</v>
      </c>
      <c r="F36" s="66">
        <v>513862.14903453999</v>
      </c>
      <c r="G36" s="105">
        <v>911074.16739116004</v>
      </c>
      <c r="H36" s="69">
        <v>1</v>
      </c>
      <c r="I36" s="40">
        <f t="shared" si="9"/>
        <v>924592.8</v>
      </c>
      <c r="J36" s="41">
        <f>'ผลการดำเนินงาน Planfin 60'!J31</f>
        <v>0</v>
      </c>
      <c r="K36" s="42">
        <f t="shared" si="6"/>
        <v>-924592.8</v>
      </c>
      <c r="L36" s="42">
        <f t="shared" si="7"/>
        <v>-100</v>
      </c>
      <c r="M36" s="43">
        <f t="shared" si="8"/>
        <v>0</v>
      </c>
    </row>
    <row r="37" spans="1:13">
      <c r="A37" s="2" t="s">
        <v>59</v>
      </c>
      <c r="B37" s="12" t="s">
        <v>60</v>
      </c>
      <c r="C37" s="4">
        <v>80000</v>
      </c>
      <c r="D37" s="4">
        <v>19094762</v>
      </c>
      <c r="E37" s="39">
        <f t="shared" si="5"/>
        <v>19014762</v>
      </c>
      <c r="F37" s="66">
        <v>4880240.8632153003</v>
      </c>
      <c r="G37" s="105">
        <v>3963136.9521881002</v>
      </c>
      <c r="H37" s="69">
        <v>4</v>
      </c>
      <c r="I37" s="40">
        <f t="shared" si="9"/>
        <v>19094762</v>
      </c>
      <c r="J37" s="41">
        <f>'ผลการดำเนินงาน Planfin 60'!J32</f>
        <v>8691962.9800000004</v>
      </c>
      <c r="K37" s="42">
        <f t="shared" si="6"/>
        <v>-10402799.02</v>
      </c>
      <c r="L37" s="42">
        <f t="shared" si="7"/>
        <v>-54.479856936682424</v>
      </c>
      <c r="M37" s="43">
        <f t="shared" si="8"/>
        <v>45.520143063317576</v>
      </c>
    </row>
    <row r="38" spans="1:13">
      <c r="A38" s="2" t="s">
        <v>61</v>
      </c>
      <c r="B38" s="5" t="s">
        <v>62</v>
      </c>
      <c r="C38" s="6">
        <f>SUM(C24:C37)</f>
        <v>5733797.879999999</v>
      </c>
      <c r="D38" s="6">
        <f>SUM(D24:D37)</f>
        <v>47701287.920000002</v>
      </c>
      <c r="E38" s="44">
        <f t="shared" si="5"/>
        <v>41967490.040000007</v>
      </c>
      <c r="F38" s="67">
        <v>41950188.664135002</v>
      </c>
      <c r="G38" s="106">
        <v>15478183.392772</v>
      </c>
      <c r="H38" s="70">
        <v>1</v>
      </c>
      <c r="I38" s="45">
        <f>(D38/12)*12</f>
        <v>47701287.920000002</v>
      </c>
      <c r="J38" s="51">
        <f>'ผลการดำเนินงาน Planfin 60'!J33</f>
        <v>38084128.650000006</v>
      </c>
      <c r="K38" s="47">
        <f>J38-I38</f>
        <v>-9617159.2699999958</v>
      </c>
      <c r="L38" s="47">
        <f t="shared" si="7"/>
        <v>-20.161215114629542</v>
      </c>
      <c r="M38" s="48">
        <f t="shared" si="8"/>
        <v>79.838784885370458</v>
      </c>
    </row>
    <row r="39" spans="1:13">
      <c r="A39" s="160"/>
      <c r="B39" s="161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2"/>
    </row>
    <row r="40" spans="1:13" ht="14.25">
      <c r="A40" s="2" t="s">
        <v>63</v>
      </c>
      <c r="B40" s="5" t="s">
        <v>64</v>
      </c>
      <c r="C40" s="6">
        <f>C22-C38</f>
        <v>-1245277.8399999989</v>
      </c>
      <c r="D40" s="6">
        <f>D22-D38</f>
        <v>14789248.469999999</v>
      </c>
      <c r="E40" s="44">
        <f>E25-E39</f>
        <v>1123931</v>
      </c>
      <c r="F40" s="67">
        <v>3330363.2216749</v>
      </c>
      <c r="G40" s="108">
        <v>11823123.752659</v>
      </c>
      <c r="H40" s="70">
        <v>1</v>
      </c>
      <c r="I40" s="45">
        <f>(D40/12)*12</f>
        <v>14789248.469999999</v>
      </c>
      <c r="J40" s="46">
        <f>J22-J38</f>
        <v>10296716.009999998</v>
      </c>
      <c r="K40" s="44">
        <f>J40-I40</f>
        <v>-4492532.4600000009</v>
      </c>
      <c r="L40" s="47">
        <f>(J40*100)/I40-100</f>
        <v>-30.377016581424712</v>
      </c>
      <c r="M40" s="48">
        <f t="shared" ref="M40:M41" si="10">(J40*100)/D40</f>
        <v>69.622983418575288</v>
      </c>
    </row>
    <row r="41" spans="1:13">
      <c r="A41" s="2" t="s">
        <v>65</v>
      </c>
      <c r="B41" s="12" t="s">
        <v>66</v>
      </c>
      <c r="C41" s="4">
        <f>C40-C21+C35</f>
        <v>1924825.9400000009</v>
      </c>
      <c r="D41" s="4">
        <f>D40-D21+D35</f>
        <v>6811793.7399999984</v>
      </c>
      <c r="E41" s="49">
        <f>E40-E24+E37</f>
        <v>18222038</v>
      </c>
      <c r="F41" s="99">
        <v>5253984.3764784001</v>
      </c>
      <c r="G41" s="109">
        <v>11667620.198458999</v>
      </c>
      <c r="H41" s="101">
        <v>1</v>
      </c>
      <c r="I41" s="40">
        <f>(D41/12)*12</f>
        <v>6811793.7399999984</v>
      </c>
      <c r="J41" s="49">
        <f>J40-J21+J35</f>
        <v>10822928.509999998</v>
      </c>
      <c r="K41" s="49">
        <f>J41-I41</f>
        <v>4011134.7699999996</v>
      </c>
      <c r="L41" s="42">
        <f>(J41*100)/I41-100</f>
        <v>58.885147188851903</v>
      </c>
      <c r="M41" s="43">
        <f t="shared" si="10"/>
        <v>158.8851471888519</v>
      </c>
    </row>
    <row r="42" spans="1:13">
      <c r="A42" s="2" t="s">
        <v>67</v>
      </c>
      <c r="B42" s="12" t="s">
        <v>68</v>
      </c>
      <c r="C42" s="4">
        <f>(C22-C21)-(C38-C35)</f>
        <v>1924825.9400000009</v>
      </c>
      <c r="D42" s="4">
        <f>(D22-D21)-(D38-D35)</f>
        <v>6811793.7399999946</v>
      </c>
      <c r="E42" s="96"/>
    </row>
    <row r="43" spans="1:13">
      <c r="A43" s="2"/>
      <c r="B43" s="12" t="s">
        <v>69</v>
      </c>
      <c r="C43" s="7">
        <v>0</v>
      </c>
      <c r="D43" s="4">
        <v>1362358.75</v>
      </c>
      <c r="E43" s="75"/>
    </row>
    <row r="44" spans="1:13">
      <c r="A44" s="2"/>
      <c r="B44" s="12" t="s">
        <v>70</v>
      </c>
      <c r="C44" s="7" t="s">
        <v>71</v>
      </c>
      <c r="D44" s="4">
        <v>503598.75</v>
      </c>
      <c r="E44" s="75"/>
    </row>
    <row r="45" spans="1:13">
      <c r="A45" s="2" t="s">
        <v>72</v>
      </c>
      <c r="B45" s="12" t="s">
        <v>73</v>
      </c>
      <c r="C45" s="4">
        <v>2630305.27</v>
      </c>
      <c r="D45" s="127">
        <v>7093785.1799999997</v>
      </c>
      <c r="E45" s="75"/>
      <c r="F45" s="65"/>
    </row>
    <row r="46" spans="1:13">
      <c r="A46" s="2" t="s">
        <v>74</v>
      </c>
      <c r="B46" s="12" t="s">
        <v>75</v>
      </c>
      <c r="C46" s="4">
        <v>2803526.89</v>
      </c>
      <c r="D46" s="127">
        <v>6853876.1900000004</v>
      </c>
      <c r="E46" s="75"/>
    </row>
    <row r="47" spans="1:13">
      <c r="A47" s="2" t="s">
        <v>76</v>
      </c>
      <c r="B47" s="12" t="s">
        <v>77</v>
      </c>
      <c r="C47" s="8">
        <v>238066.62</v>
      </c>
      <c r="D47" s="133">
        <v>-25601422.75</v>
      </c>
      <c r="E47" s="75"/>
    </row>
    <row r="48" spans="1:13">
      <c r="A48" s="71"/>
      <c r="B48" s="72"/>
      <c r="C48" s="134"/>
      <c r="D48" s="135"/>
      <c r="E48" s="75"/>
      <c r="G48" s="1"/>
      <c r="H48" s="53"/>
    </row>
    <row r="49" spans="1:8" ht="14.25">
      <c r="A49" t="s">
        <v>221</v>
      </c>
      <c r="B49" s="9"/>
      <c r="G49" s="1"/>
      <c r="H49" s="53"/>
    </row>
    <row r="50" spans="1:8">
      <c r="A50" s="167" t="s">
        <v>226</v>
      </c>
      <c r="B50" s="167"/>
      <c r="C50" s="167"/>
      <c r="G50" s="1"/>
      <c r="H50" s="53"/>
    </row>
    <row r="51" spans="1:8" ht="14.25">
      <c r="A51"/>
      <c r="B51" s="9"/>
      <c r="G51" s="1"/>
      <c r="H51" s="53"/>
    </row>
    <row r="52" spans="1:8" ht="14.25">
      <c r="A52"/>
      <c r="B52" s="9"/>
      <c r="G52" s="1"/>
      <c r="H52" s="53"/>
    </row>
    <row r="53" spans="1:8" ht="14.25">
      <c r="A53"/>
      <c r="B53" s="9"/>
      <c r="G53" s="1"/>
      <c r="H53" s="53"/>
    </row>
    <row r="54" spans="1:8" ht="14.25">
      <c r="A54"/>
      <c r="B54" s="9"/>
      <c r="G54" s="1"/>
      <c r="H54" s="53"/>
    </row>
    <row r="55" spans="1:8" ht="14.25">
      <c r="A55"/>
      <c r="B55" s="9"/>
      <c r="G55" s="1"/>
      <c r="H55" s="53"/>
    </row>
    <row r="56" spans="1:8" ht="14.25">
      <c r="A56"/>
      <c r="B56" s="9"/>
      <c r="G56" s="1"/>
      <c r="H56" s="53"/>
    </row>
    <row r="57" spans="1:8" ht="14.25">
      <c r="A57"/>
      <c r="B57" s="9"/>
      <c r="G57" s="1"/>
      <c r="H57" s="53"/>
    </row>
    <row r="58" spans="1:8" ht="14.25">
      <c r="A58"/>
      <c r="B58" s="9"/>
      <c r="G58" s="1"/>
      <c r="H58" s="53"/>
    </row>
    <row r="59" spans="1:8" ht="14.25">
      <c r="A59"/>
      <c r="B59" s="9"/>
      <c r="G59" s="1"/>
      <c r="H59" s="53"/>
    </row>
    <row r="60" spans="1:8">
      <c r="B60" s="9"/>
    </row>
    <row r="61" spans="1:8" s="10" customFormat="1">
      <c r="A61" s="1"/>
      <c r="B61" s="152" t="s">
        <v>78</v>
      </c>
      <c r="C61" s="153"/>
      <c r="D61" s="153"/>
      <c r="E61" s="153"/>
    </row>
    <row r="62" spans="1:8" s="10" customFormat="1">
      <c r="A62" s="1"/>
      <c r="B62" s="11" t="s">
        <v>3</v>
      </c>
      <c r="C62" s="11" t="s">
        <v>79</v>
      </c>
      <c r="D62" s="1"/>
      <c r="E62" s="1"/>
    </row>
    <row r="63" spans="1:8" s="10" customFormat="1">
      <c r="A63" s="1"/>
      <c r="B63" s="123" t="s">
        <v>80</v>
      </c>
      <c r="C63" s="4">
        <v>3595368</v>
      </c>
      <c r="D63" s="1"/>
      <c r="E63" s="1"/>
    </row>
    <row r="64" spans="1:8" s="10" customFormat="1" ht="25.5">
      <c r="A64" s="1"/>
      <c r="B64" s="123" t="s">
        <v>81</v>
      </c>
      <c r="C64" s="4">
        <v>1938498</v>
      </c>
      <c r="D64" s="1"/>
      <c r="E64" s="1"/>
    </row>
    <row r="65" spans="1:5" s="10" customFormat="1" ht="25.5">
      <c r="A65" s="1"/>
      <c r="B65" s="123" t="s">
        <v>82</v>
      </c>
      <c r="C65" s="4">
        <v>320800</v>
      </c>
      <c r="D65" s="1"/>
      <c r="E65" s="1"/>
    </row>
    <row r="66" spans="1:5" s="10" customFormat="1">
      <c r="A66" s="1"/>
      <c r="B66" s="9"/>
      <c r="C66" s="1"/>
      <c r="D66" s="1"/>
      <c r="E66" s="1"/>
    </row>
    <row r="67" spans="1:5" s="10" customFormat="1">
      <c r="A67" s="1"/>
      <c r="B67" s="152" t="s">
        <v>83</v>
      </c>
      <c r="C67" s="153"/>
      <c r="D67" s="153"/>
      <c r="E67" s="153"/>
    </row>
    <row r="68" spans="1:5" s="10" customFormat="1">
      <c r="A68" s="1"/>
      <c r="B68" s="11" t="s">
        <v>3</v>
      </c>
      <c r="C68" s="11" t="s">
        <v>79</v>
      </c>
      <c r="D68" s="1"/>
      <c r="E68" s="1"/>
    </row>
    <row r="69" spans="1:5" s="10" customFormat="1">
      <c r="A69" s="1"/>
      <c r="B69" s="123" t="s">
        <v>84</v>
      </c>
      <c r="C69" s="4">
        <v>84875</v>
      </c>
      <c r="D69" s="1"/>
      <c r="E69" s="1"/>
    </row>
    <row r="70" spans="1:5" s="10" customFormat="1">
      <c r="A70" s="1"/>
      <c r="B70" s="123" t="s">
        <v>85</v>
      </c>
      <c r="C70" s="4">
        <v>50000</v>
      </c>
      <c r="D70" s="1"/>
      <c r="E70" s="1"/>
    </row>
    <row r="71" spans="1:5" s="10" customFormat="1">
      <c r="A71" s="1"/>
      <c r="B71" s="123" t="s">
        <v>86</v>
      </c>
      <c r="C71" s="4">
        <v>260376</v>
      </c>
      <c r="D71" s="1"/>
      <c r="E71" s="1"/>
    </row>
    <row r="72" spans="1:5" s="10" customFormat="1">
      <c r="A72" s="1"/>
      <c r="B72" s="123" t="s">
        <v>87</v>
      </c>
      <c r="C72" s="4">
        <v>82000</v>
      </c>
      <c r="D72" s="1"/>
      <c r="E72" s="1"/>
    </row>
    <row r="73" spans="1:5" s="10" customFormat="1">
      <c r="A73" s="1"/>
      <c r="B73" s="123" t="s">
        <v>88</v>
      </c>
      <c r="C73" s="4">
        <v>12000</v>
      </c>
      <c r="D73" s="1"/>
      <c r="E73" s="1"/>
    </row>
    <row r="74" spans="1:5" s="10" customFormat="1">
      <c r="A74" s="1"/>
      <c r="B74" s="123" t="s">
        <v>89</v>
      </c>
      <c r="C74" s="4">
        <v>34250</v>
      </c>
      <c r="D74" s="1"/>
      <c r="E74" s="1"/>
    </row>
    <row r="75" spans="1:5" s="10" customFormat="1">
      <c r="A75" s="1"/>
      <c r="B75" s="123" t="s">
        <v>90</v>
      </c>
      <c r="C75" s="4">
        <v>204258</v>
      </c>
      <c r="D75" s="1"/>
      <c r="E75" s="1"/>
    </row>
    <row r="76" spans="1:5" s="10" customFormat="1">
      <c r="A76" s="1"/>
      <c r="B76" s="123" t="s">
        <v>91</v>
      </c>
      <c r="C76" s="4">
        <v>9500</v>
      </c>
      <c r="D76" s="1"/>
      <c r="E76" s="1"/>
    </row>
    <row r="77" spans="1:5" s="10" customFormat="1">
      <c r="A77" s="1"/>
      <c r="B77" s="123" t="s">
        <v>92</v>
      </c>
      <c r="C77" s="4">
        <v>150000</v>
      </c>
      <c r="D77" s="1"/>
      <c r="E77" s="1"/>
    </row>
    <row r="78" spans="1:5" s="10" customFormat="1">
      <c r="A78" s="1"/>
      <c r="B78" s="123" t="s">
        <v>93</v>
      </c>
      <c r="C78" s="4">
        <v>10000</v>
      </c>
      <c r="D78" s="1"/>
      <c r="E78" s="1"/>
    </row>
    <row r="79" spans="1:5" s="10" customFormat="1">
      <c r="A79" s="1"/>
      <c r="B79" s="123" t="s">
        <v>94</v>
      </c>
      <c r="C79" s="4">
        <v>10000</v>
      </c>
      <c r="D79" s="1"/>
      <c r="E79" s="1"/>
    </row>
    <row r="80" spans="1:5" s="10" customFormat="1">
      <c r="A80" s="1"/>
      <c r="B80" s="9"/>
      <c r="C80" s="1"/>
      <c r="D80" s="1"/>
      <c r="E80" s="1"/>
    </row>
    <row r="81" spans="1:5" s="10" customFormat="1">
      <c r="A81" s="1"/>
      <c r="B81" s="152" t="s">
        <v>95</v>
      </c>
      <c r="C81" s="153"/>
      <c r="D81" s="153"/>
      <c r="E81" s="153"/>
    </row>
    <row r="82" spans="1:5" s="10" customFormat="1">
      <c r="A82" s="1"/>
      <c r="B82" s="11" t="s">
        <v>3</v>
      </c>
      <c r="C82" s="11" t="s">
        <v>96</v>
      </c>
      <c r="D82" s="1"/>
      <c r="E82" s="1"/>
    </row>
    <row r="83" spans="1:5" s="10" customFormat="1">
      <c r="A83" s="1"/>
      <c r="B83" s="169" t="s">
        <v>97</v>
      </c>
      <c r="C83" s="169"/>
      <c r="D83" s="13"/>
      <c r="E83" s="1"/>
    </row>
    <row r="84" spans="1:5" s="10" customFormat="1">
      <c r="A84" s="1"/>
      <c r="B84" s="123" t="s">
        <v>98</v>
      </c>
      <c r="C84" s="6">
        <v>28319056</v>
      </c>
      <c r="D84" s="1"/>
      <c r="E84" s="1"/>
    </row>
    <row r="85" spans="1:5" s="10" customFormat="1">
      <c r="A85" s="1"/>
      <c r="B85" s="123" t="s">
        <v>99</v>
      </c>
      <c r="C85" s="4">
        <v>3595368</v>
      </c>
      <c r="D85" s="1"/>
      <c r="E85" s="1"/>
    </row>
    <row r="86" spans="1:5" s="10" customFormat="1">
      <c r="A86" s="1"/>
      <c r="B86" s="123" t="s">
        <v>100</v>
      </c>
      <c r="C86" s="4">
        <v>1938498</v>
      </c>
      <c r="D86" s="1"/>
      <c r="E86" s="1"/>
    </row>
    <row r="87" spans="1:5" s="10" customFormat="1">
      <c r="A87" s="1"/>
      <c r="B87" s="123" t="s">
        <v>101</v>
      </c>
      <c r="C87" s="4">
        <v>320800</v>
      </c>
      <c r="D87" s="1"/>
      <c r="E87" s="1"/>
    </row>
    <row r="88" spans="1:5" s="10" customFormat="1">
      <c r="A88" s="1"/>
      <c r="B88" s="123" t="s">
        <v>102</v>
      </c>
      <c r="C88" s="4">
        <v>4253832</v>
      </c>
      <c r="D88" s="1"/>
      <c r="E88" s="1"/>
    </row>
    <row r="89" spans="1:5" s="10" customFormat="1">
      <c r="A89" s="1"/>
      <c r="B89" s="123" t="s">
        <v>103</v>
      </c>
      <c r="C89" s="4">
        <v>5232891</v>
      </c>
      <c r="D89" s="1"/>
      <c r="E89" s="1"/>
    </row>
    <row r="90" spans="1:5" s="10" customFormat="1">
      <c r="A90" s="1"/>
      <c r="B90" s="123" t="s">
        <v>104</v>
      </c>
      <c r="C90" s="4">
        <v>11590630</v>
      </c>
      <c r="D90" s="1"/>
      <c r="E90" s="1"/>
    </row>
    <row r="91" spans="1:5" s="10" customFormat="1">
      <c r="A91" s="1"/>
      <c r="B91" s="123" t="s">
        <v>105</v>
      </c>
      <c r="C91" s="4">
        <v>907259</v>
      </c>
      <c r="D91" s="1"/>
      <c r="E91" s="1"/>
    </row>
    <row r="92" spans="1:5" s="10" customFormat="1">
      <c r="A92" s="1"/>
      <c r="B92" s="123" t="s">
        <v>106</v>
      </c>
      <c r="C92" s="4">
        <v>479778</v>
      </c>
      <c r="D92" s="1"/>
      <c r="E92" s="1"/>
    </row>
    <row r="93" spans="1:5" s="10" customFormat="1">
      <c r="A93" s="1"/>
      <c r="B93" s="9"/>
      <c r="C93" s="1"/>
      <c r="D93" s="1"/>
      <c r="E93" s="1"/>
    </row>
    <row r="94" spans="1:5" s="10" customFormat="1">
      <c r="A94" s="1"/>
      <c r="B94" s="152" t="s">
        <v>107</v>
      </c>
      <c r="C94" s="153"/>
      <c r="D94" s="153"/>
      <c r="E94" s="153"/>
    </row>
    <row r="95" spans="1:5" s="10" customFormat="1">
      <c r="A95" s="1"/>
      <c r="B95" s="11" t="s">
        <v>3</v>
      </c>
      <c r="C95" s="11" t="s">
        <v>96</v>
      </c>
      <c r="D95" s="1"/>
      <c r="E95" s="1"/>
    </row>
    <row r="96" spans="1:5" s="10" customFormat="1">
      <c r="A96" s="1"/>
      <c r="B96" s="169" t="s">
        <v>108</v>
      </c>
      <c r="C96" s="169"/>
      <c r="D96" s="13"/>
      <c r="E96" s="1"/>
    </row>
    <row r="97" spans="1:5" s="10" customFormat="1">
      <c r="A97" s="1"/>
      <c r="B97" s="123" t="s">
        <v>109</v>
      </c>
      <c r="C97" s="6">
        <v>2581919.92</v>
      </c>
      <c r="D97" s="1"/>
      <c r="E97" s="1"/>
    </row>
    <row r="98" spans="1:5" s="10" customFormat="1">
      <c r="A98" s="1"/>
      <c r="B98" s="123" t="s">
        <v>110</v>
      </c>
      <c r="C98" s="4">
        <v>1892113.92</v>
      </c>
      <c r="D98" s="1"/>
      <c r="E98" s="1"/>
    </row>
    <row r="99" spans="1:5" s="10" customFormat="1">
      <c r="A99" s="1"/>
      <c r="B99" s="123" t="s">
        <v>111</v>
      </c>
      <c r="C99" s="4">
        <v>327178</v>
      </c>
      <c r="D99" s="1"/>
      <c r="E99" s="1"/>
    </row>
    <row r="100" spans="1:5" s="10" customFormat="1">
      <c r="A100" s="1"/>
      <c r="B100" s="123" t="s">
        <v>112</v>
      </c>
      <c r="C100" s="4">
        <v>46604</v>
      </c>
      <c r="D100" s="1"/>
      <c r="E100" s="1"/>
    </row>
    <row r="101" spans="1:5" s="10" customFormat="1">
      <c r="A101" s="1"/>
      <c r="B101" s="123" t="s">
        <v>113</v>
      </c>
      <c r="C101" s="4">
        <v>84304</v>
      </c>
      <c r="D101" s="1"/>
      <c r="E101" s="1"/>
    </row>
    <row r="102" spans="1:5" s="10" customFormat="1">
      <c r="A102" s="1"/>
      <c r="B102" s="123" t="s">
        <v>114</v>
      </c>
      <c r="C102" s="4">
        <v>5000</v>
      </c>
      <c r="D102" s="1"/>
      <c r="E102" s="1"/>
    </row>
    <row r="103" spans="1:5" s="10" customFormat="1">
      <c r="A103" s="1"/>
      <c r="B103" s="123" t="s">
        <v>115</v>
      </c>
      <c r="C103" s="4">
        <v>96608</v>
      </c>
      <c r="D103" s="1"/>
      <c r="E103" s="1"/>
    </row>
    <row r="104" spans="1:5" s="10" customFormat="1">
      <c r="A104" s="1"/>
      <c r="B104" s="123" t="s">
        <v>116</v>
      </c>
      <c r="C104" s="4">
        <v>130112</v>
      </c>
      <c r="D104" s="1"/>
      <c r="E104" s="1"/>
    </row>
    <row r="105" spans="1:5" s="10" customFormat="1">
      <c r="A105" s="1"/>
      <c r="B105" s="9"/>
      <c r="C105" s="1"/>
      <c r="D105" s="1"/>
      <c r="E105" s="1"/>
    </row>
    <row r="106" spans="1:5" s="10" customFormat="1">
      <c r="A106" s="1"/>
      <c r="B106" s="152" t="s">
        <v>117</v>
      </c>
      <c r="C106" s="153"/>
      <c r="D106" s="153"/>
      <c r="E106" s="153"/>
    </row>
    <row r="107" spans="1:5" s="10" customFormat="1">
      <c r="A107" s="1"/>
      <c r="B107" s="11" t="s">
        <v>3</v>
      </c>
      <c r="C107" s="11" t="s">
        <v>96</v>
      </c>
      <c r="D107" s="1"/>
      <c r="E107" s="1"/>
    </row>
    <row r="108" spans="1:5" s="10" customFormat="1">
      <c r="A108" s="1"/>
      <c r="B108" s="123" t="s">
        <v>118</v>
      </c>
      <c r="C108" s="4">
        <v>858760</v>
      </c>
      <c r="D108" s="1"/>
      <c r="E108" s="1"/>
    </row>
    <row r="109" spans="1:5" s="10" customFormat="1">
      <c r="A109" s="1"/>
      <c r="B109" s="123" t="s">
        <v>119</v>
      </c>
      <c r="C109" s="4">
        <v>2464730</v>
      </c>
      <c r="D109" s="1"/>
      <c r="E109" s="1"/>
    </row>
    <row r="110" spans="1:5" s="10" customFormat="1">
      <c r="A110" s="1"/>
      <c r="B110" s="123" t="s">
        <v>120</v>
      </c>
      <c r="C110" s="4">
        <v>9125900</v>
      </c>
      <c r="D110" s="1"/>
      <c r="E110" s="1"/>
    </row>
    <row r="111" spans="1:5" s="10" customFormat="1">
      <c r="A111" s="1"/>
      <c r="B111" s="9"/>
      <c r="C111" s="1"/>
      <c r="D111" s="1"/>
      <c r="E111" s="1"/>
    </row>
    <row r="112" spans="1:5" s="10" customFormat="1">
      <c r="A112" s="1"/>
      <c r="B112" s="152" t="s">
        <v>121</v>
      </c>
      <c r="C112" s="153"/>
      <c r="D112" s="153"/>
      <c r="E112" s="153"/>
    </row>
    <row r="113" spans="1:5" s="10" customFormat="1">
      <c r="A113" s="1"/>
      <c r="B113" s="11" t="s">
        <v>3</v>
      </c>
      <c r="C113" s="11" t="s">
        <v>122</v>
      </c>
      <c r="D113" s="1"/>
      <c r="E113" s="1"/>
    </row>
    <row r="114" spans="1:5" s="10" customFormat="1" ht="25.5">
      <c r="A114" s="1"/>
      <c r="B114" s="123" t="s">
        <v>123</v>
      </c>
      <c r="C114" s="4">
        <v>1950000</v>
      </c>
      <c r="D114" s="1"/>
      <c r="E114" s="1"/>
    </row>
    <row r="115" spans="1:5" s="10" customFormat="1">
      <c r="A115" s="1"/>
      <c r="B115" s="123" t="s">
        <v>124</v>
      </c>
      <c r="C115" s="4">
        <v>8128737</v>
      </c>
      <c r="D115" s="1"/>
      <c r="E115" s="1"/>
    </row>
    <row r="116" spans="1:5" s="10" customFormat="1" ht="25.5">
      <c r="A116" s="1"/>
      <c r="B116" s="123" t="s">
        <v>125</v>
      </c>
      <c r="C116" s="4">
        <v>1854547</v>
      </c>
      <c r="D116" s="1"/>
      <c r="E116" s="1"/>
    </row>
    <row r="117" spans="1:5" s="10" customFormat="1">
      <c r="A117" s="1"/>
      <c r="B117" s="123" t="s">
        <v>126</v>
      </c>
      <c r="C117" s="4">
        <v>3000000</v>
      </c>
      <c r="D117" s="1"/>
      <c r="E117" s="1"/>
    </row>
    <row r="118" spans="1:5">
      <c r="B118" s="9"/>
    </row>
    <row r="119" spans="1:5">
      <c r="B119" s="9"/>
    </row>
    <row r="120" spans="1:5">
      <c r="B120" s="9"/>
    </row>
    <row r="121" spans="1:5">
      <c r="B121" s="9"/>
    </row>
    <row r="122" spans="1:5">
      <c r="B122" s="9"/>
    </row>
    <row r="123" spans="1:5" s="129" customFormat="1">
      <c r="B123" s="136" t="s">
        <v>146</v>
      </c>
      <c r="C123" s="139" t="s">
        <v>128</v>
      </c>
      <c r="D123" s="176" t="s">
        <v>187</v>
      </c>
      <c r="E123" s="176" t="s">
        <v>187</v>
      </c>
    </row>
    <row r="124" spans="1:5" s="129" customFormat="1">
      <c r="B124" s="136" t="s">
        <v>213</v>
      </c>
      <c r="C124" s="131" t="s">
        <v>214</v>
      </c>
      <c r="D124" s="183" t="s">
        <v>215</v>
      </c>
      <c r="E124" s="183"/>
    </row>
    <row r="125" spans="1:5" s="129" customFormat="1">
      <c r="B125" s="136" t="s">
        <v>129</v>
      </c>
      <c r="C125" s="136" t="s">
        <v>130</v>
      </c>
      <c r="D125" s="168" t="s">
        <v>131</v>
      </c>
      <c r="E125" s="168"/>
    </row>
    <row r="126" spans="1:5" s="129" customFormat="1">
      <c r="B126" s="136" t="s">
        <v>132</v>
      </c>
      <c r="C126" s="136" t="s">
        <v>133</v>
      </c>
      <c r="D126" s="168" t="s">
        <v>134</v>
      </c>
      <c r="E126" s="168"/>
    </row>
  </sheetData>
  <mergeCells count="24">
    <mergeCell ref="D125:E125"/>
    <mergeCell ref="D126:E126"/>
    <mergeCell ref="B83:C83"/>
    <mergeCell ref="B94:E94"/>
    <mergeCell ref="B96:C96"/>
    <mergeCell ref="B106:E106"/>
    <mergeCell ref="B112:E112"/>
    <mergeCell ref="D123:E123"/>
    <mergeCell ref="D124:E124"/>
    <mergeCell ref="B6:B9"/>
    <mergeCell ref="B81:E81"/>
    <mergeCell ref="B1:E1"/>
    <mergeCell ref="B2:E2"/>
    <mergeCell ref="B3:E3"/>
    <mergeCell ref="B4:D4"/>
    <mergeCell ref="B5:E5"/>
    <mergeCell ref="B61:E61"/>
    <mergeCell ref="B67:E67"/>
    <mergeCell ref="A10:M10"/>
    <mergeCell ref="A23:M23"/>
    <mergeCell ref="A39:M39"/>
    <mergeCell ref="F6:G6"/>
    <mergeCell ref="F7:G7"/>
    <mergeCell ref="A50:C50"/>
  </mergeCells>
  <pageMargins left="0.15748031496062992" right="0.28000000000000003" top="0.4" bottom="0.4" header="0.42" footer="0.19685039370078741"/>
  <pageSetup paperSize="5" scale="70" orientation="landscape" r:id="rId1"/>
  <headerFooter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26"/>
  <sheetViews>
    <sheetView showGridLines="0" tabSelected="1" zoomScale="70" zoomScaleNormal="70" workbookViewId="0">
      <pane xSplit="2" ySplit="10" topLeftCell="C59" activePane="bottomRight" state="frozen"/>
      <selection pane="topRight" activeCell="C1" sqref="C1"/>
      <selection pane="bottomLeft" activeCell="A11" sqref="A11"/>
      <selection pane="bottomRight" activeCell="J11" sqref="J11:J21"/>
    </sheetView>
  </sheetViews>
  <sheetFormatPr defaultRowHeight="12.75"/>
  <cols>
    <col min="1" max="1" width="8.625" style="1" bestFit="1" customWidth="1"/>
    <col min="2" max="2" width="37.5" style="1" customWidth="1"/>
    <col min="3" max="3" width="24" style="1" customWidth="1"/>
    <col min="4" max="4" width="17" style="1" bestFit="1" customWidth="1"/>
    <col min="5" max="5" width="15.75" style="1" bestFit="1" customWidth="1"/>
    <col min="6" max="6" width="16.875" style="1" bestFit="1" customWidth="1"/>
    <col min="7" max="7" width="16.875" style="10" customWidth="1"/>
    <col min="8" max="8" width="7.5" style="1" bestFit="1" customWidth="1"/>
    <col min="9" max="9" width="17.125" style="1" bestFit="1" customWidth="1"/>
    <col min="10" max="10" width="16.125" style="1" bestFit="1" customWidth="1"/>
    <col min="11" max="11" width="17.125" style="1" bestFit="1" customWidth="1"/>
    <col min="12" max="12" width="17.25" style="1" customWidth="1"/>
    <col min="13" max="13" width="15" style="1" customWidth="1"/>
    <col min="14" max="16384" width="9" style="1"/>
  </cols>
  <sheetData>
    <row r="1" spans="1:13" ht="12.75" customHeight="1">
      <c r="B1" s="154" t="s">
        <v>170</v>
      </c>
      <c r="C1" s="154"/>
      <c r="D1" s="154"/>
      <c r="E1" s="154"/>
    </row>
    <row r="2" spans="1:13">
      <c r="B2" s="154" t="s">
        <v>147</v>
      </c>
      <c r="C2" s="154"/>
      <c r="D2" s="154"/>
      <c r="E2" s="154"/>
    </row>
    <row r="3" spans="1:13" ht="12.75" customHeight="1">
      <c r="B3" s="154" t="s">
        <v>222</v>
      </c>
      <c r="C3" s="154"/>
      <c r="D3" s="154"/>
      <c r="E3" s="154"/>
    </row>
    <row r="4" spans="1:13">
      <c r="B4" s="154"/>
      <c r="C4" s="154"/>
      <c r="D4" s="154"/>
    </row>
    <row r="5" spans="1:13">
      <c r="B5" s="178" t="s">
        <v>1</v>
      </c>
      <c r="C5" s="179"/>
      <c r="D5" s="179"/>
      <c r="E5" s="179"/>
    </row>
    <row r="6" spans="1:13" s="22" customFormat="1">
      <c r="A6" s="14" t="s">
        <v>149</v>
      </c>
      <c r="B6" s="149" t="s">
        <v>3</v>
      </c>
      <c r="C6" s="15" t="s">
        <v>179</v>
      </c>
      <c r="D6" s="15" t="s">
        <v>4</v>
      </c>
      <c r="E6" s="16" t="s">
        <v>150</v>
      </c>
      <c r="F6" s="163" t="s">
        <v>177</v>
      </c>
      <c r="G6" s="164"/>
      <c r="H6" s="17" t="s">
        <v>151</v>
      </c>
      <c r="I6" s="18" t="s">
        <v>152</v>
      </c>
      <c r="J6" s="19" t="s">
        <v>153</v>
      </c>
      <c r="K6" s="20" t="s">
        <v>150</v>
      </c>
      <c r="L6" s="21" t="s">
        <v>154</v>
      </c>
      <c r="M6" s="21" t="s">
        <v>154</v>
      </c>
    </row>
    <row r="7" spans="1:13" s="22" customFormat="1">
      <c r="A7" s="23" t="s">
        <v>3</v>
      </c>
      <c r="B7" s="150"/>
      <c r="C7" s="24" t="s">
        <v>5</v>
      </c>
      <c r="D7" s="24" t="s">
        <v>6</v>
      </c>
      <c r="E7" s="25" t="s">
        <v>168</v>
      </c>
      <c r="F7" s="165" t="s">
        <v>158</v>
      </c>
      <c r="G7" s="166"/>
      <c r="H7" s="26" t="s">
        <v>155</v>
      </c>
      <c r="I7" s="27" t="s">
        <v>223</v>
      </c>
      <c r="J7" s="28" t="s">
        <v>224</v>
      </c>
      <c r="K7" s="29" t="s">
        <v>153</v>
      </c>
      <c r="L7" s="30" t="s">
        <v>156</v>
      </c>
      <c r="M7" s="30" t="s">
        <v>157</v>
      </c>
    </row>
    <row r="8" spans="1:13" s="22" customFormat="1">
      <c r="A8" s="23"/>
      <c r="B8" s="150"/>
      <c r="C8" s="24"/>
      <c r="D8" s="24"/>
      <c r="E8" s="31" t="s">
        <v>169</v>
      </c>
      <c r="F8" s="104" t="s">
        <v>184</v>
      </c>
      <c r="G8" s="104" t="s">
        <v>183</v>
      </c>
      <c r="H8" s="26">
        <v>2560</v>
      </c>
      <c r="I8" s="32"/>
      <c r="J8" s="28"/>
      <c r="K8" s="29"/>
      <c r="L8" s="30" t="s">
        <v>159</v>
      </c>
      <c r="M8" s="30" t="s">
        <v>159</v>
      </c>
    </row>
    <row r="9" spans="1:13" s="22" customFormat="1">
      <c r="A9" s="33"/>
      <c r="B9" s="151"/>
      <c r="C9" s="34" t="s">
        <v>160</v>
      </c>
      <c r="D9" s="34" t="s">
        <v>161</v>
      </c>
      <c r="E9" s="36" t="s">
        <v>162</v>
      </c>
      <c r="F9" s="68" t="s">
        <v>185</v>
      </c>
      <c r="G9" s="68" t="s">
        <v>185</v>
      </c>
      <c r="H9" s="35"/>
      <c r="I9" s="36" t="s">
        <v>163</v>
      </c>
      <c r="J9" s="37" t="s">
        <v>164</v>
      </c>
      <c r="K9" s="38" t="s">
        <v>165</v>
      </c>
      <c r="L9" s="37" t="s">
        <v>166</v>
      </c>
      <c r="M9" s="37" t="s">
        <v>167</v>
      </c>
    </row>
    <row r="10" spans="1:13">
      <c r="A10" s="157" t="s">
        <v>7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9"/>
    </row>
    <row r="11" spans="1:13">
      <c r="A11" s="2" t="s">
        <v>8</v>
      </c>
      <c r="B11" s="12" t="s">
        <v>9</v>
      </c>
      <c r="C11" s="4">
        <v>1741495.21</v>
      </c>
      <c r="D11" s="4">
        <v>33926990.859999999</v>
      </c>
      <c r="E11" s="39">
        <f>D11-C11</f>
        <v>32185495.649999999</v>
      </c>
      <c r="F11" s="66">
        <v>18464589.297963999</v>
      </c>
      <c r="G11" s="105">
        <v>5206655.3789571999</v>
      </c>
      <c r="H11" s="69">
        <v>3</v>
      </c>
      <c r="I11" s="40">
        <f>(D11/12)*12</f>
        <v>33926990.859999999</v>
      </c>
      <c r="J11" s="41">
        <f>'ผลการดำเนินงาน Planfin 60'!K6</f>
        <v>18962655.049999997</v>
      </c>
      <c r="K11" s="42">
        <f>J11-I11</f>
        <v>-14964335.810000002</v>
      </c>
      <c r="L11" s="42">
        <f>(J11*100)/I11-100</f>
        <v>-44.107465562597206</v>
      </c>
      <c r="M11" s="43">
        <f>(J11*100)/D11</f>
        <v>55.892534437402794</v>
      </c>
    </row>
    <row r="12" spans="1:13">
      <c r="A12" s="2" t="s">
        <v>10</v>
      </c>
      <c r="B12" s="12" t="s">
        <v>11</v>
      </c>
      <c r="C12" s="7">
        <v>0</v>
      </c>
      <c r="D12" s="7">
        <v>0</v>
      </c>
      <c r="E12" s="39">
        <f t="shared" ref="E12:E21" si="0">D12-C12</f>
        <v>0</v>
      </c>
      <c r="F12" s="66">
        <v>72166.666668805003</v>
      </c>
      <c r="G12" s="105">
        <v>73782.915961591003</v>
      </c>
      <c r="H12" s="69">
        <v>0</v>
      </c>
      <c r="I12" s="40">
        <f t="shared" ref="I12:I21" si="1">(D12/12)*11</f>
        <v>0</v>
      </c>
      <c r="J12" s="41">
        <f>'ผลการดำเนินงาน Planfin 60'!K7</f>
        <v>8050</v>
      </c>
      <c r="K12" s="42">
        <f>J12-I12</f>
        <v>8050</v>
      </c>
      <c r="L12" s="42" t="e">
        <f t="shared" ref="L12:L21" si="2">(J12*100)/I12-100</f>
        <v>#DIV/0!</v>
      </c>
      <c r="M12" s="43" t="e">
        <f t="shared" ref="M12:M22" si="3">(J12*100)/D12</f>
        <v>#DIV/0!</v>
      </c>
    </row>
    <row r="13" spans="1:13">
      <c r="A13" s="2" t="s">
        <v>12</v>
      </c>
      <c r="B13" s="12" t="s">
        <v>13</v>
      </c>
      <c r="C13" s="7">
        <v>0</v>
      </c>
      <c r="D13" s="4">
        <v>272060</v>
      </c>
      <c r="E13" s="39">
        <f t="shared" si="0"/>
        <v>272060</v>
      </c>
      <c r="F13" s="66">
        <v>158653.54313579999</v>
      </c>
      <c r="G13" s="105">
        <v>432380.41044145002</v>
      </c>
      <c r="H13" s="69">
        <v>1</v>
      </c>
      <c r="I13" s="40">
        <f t="shared" si="1"/>
        <v>249388.33333333334</v>
      </c>
      <c r="J13" s="41">
        <f>'ผลการดำเนินงาน Planfin 60'!K8</f>
        <v>29887.13</v>
      </c>
      <c r="K13" s="42">
        <f t="shared" ref="K13:K22" si="4">J13-I13</f>
        <v>-219501.20333333334</v>
      </c>
      <c r="L13" s="42">
        <f t="shared" si="2"/>
        <v>-88.015826722714905</v>
      </c>
      <c r="M13" s="43">
        <f t="shared" si="3"/>
        <v>10.985492170844667</v>
      </c>
    </row>
    <row r="14" spans="1:13">
      <c r="A14" s="2" t="s">
        <v>14</v>
      </c>
      <c r="B14" s="12" t="s">
        <v>15</v>
      </c>
      <c r="C14" s="7">
        <v>0</v>
      </c>
      <c r="D14" s="4">
        <v>39146</v>
      </c>
      <c r="E14" s="39">
        <f t="shared" si="0"/>
        <v>39146</v>
      </c>
      <c r="F14" s="66">
        <v>225513.92141893</v>
      </c>
      <c r="G14" s="105">
        <v>214913.13737921999</v>
      </c>
      <c r="H14" s="69">
        <v>0</v>
      </c>
      <c r="I14" s="40">
        <f t="shared" si="1"/>
        <v>35883.833333333328</v>
      </c>
      <c r="J14" s="41">
        <f>'ผลการดำเนินงาน Planfin 60'!K9</f>
        <v>0</v>
      </c>
      <c r="K14" s="42">
        <f t="shared" si="4"/>
        <v>-35883.833333333328</v>
      </c>
      <c r="L14" s="42">
        <f t="shared" si="2"/>
        <v>-100</v>
      </c>
      <c r="M14" s="43">
        <f t="shared" si="3"/>
        <v>0</v>
      </c>
    </row>
    <row r="15" spans="1:13">
      <c r="A15" s="2" t="s">
        <v>16</v>
      </c>
      <c r="B15" s="12" t="s">
        <v>17</v>
      </c>
      <c r="C15" s="7">
        <v>0</v>
      </c>
      <c r="D15" s="4">
        <v>523652</v>
      </c>
      <c r="E15" s="39">
        <f t="shared" si="0"/>
        <v>523652</v>
      </c>
      <c r="F15" s="66">
        <v>1893711.3252357</v>
      </c>
      <c r="G15" s="105">
        <v>2911164.5021480001</v>
      </c>
      <c r="H15" s="69">
        <v>0</v>
      </c>
      <c r="I15" s="40">
        <f t="shared" si="1"/>
        <v>480014.33333333331</v>
      </c>
      <c r="J15" s="41">
        <f>'ผลการดำเนินงาน Planfin 60'!K10</f>
        <v>165903.47</v>
      </c>
      <c r="K15" s="42">
        <f t="shared" si="4"/>
        <v>-314110.86333333328</v>
      </c>
      <c r="L15" s="42">
        <f t="shared" si="2"/>
        <v>-65.437809148754582</v>
      </c>
      <c r="M15" s="43">
        <f t="shared" si="3"/>
        <v>31.682008280308295</v>
      </c>
    </row>
    <row r="16" spans="1:13">
      <c r="A16" s="2" t="s">
        <v>18</v>
      </c>
      <c r="B16" s="12" t="s">
        <v>19</v>
      </c>
      <c r="C16" s="7">
        <v>0</v>
      </c>
      <c r="D16" s="4">
        <v>174618.66</v>
      </c>
      <c r="E16" s="39">
        <f t="shared" si="0"/>
        <v>174618.66</v>
      </c>
      <c r="F16" s="66">
        <v>541795.20804428996</v>
      </c>
      <c r="G16" s="105">
        <v>603941.26398608997</v>
      </c>
      <c r="H16" s="69">
        <v>0</v>
      </c>
      <c r="I16" s="40">
        <f t="shared" si="1"/>
        <v>160067.10500000001</v>
      </c>
      <c r="J16" s="41">
        <f>'ผลการดำเนินงาน Planfin 60'!K11</f>
        <v>331604.78000000003</v>
      </c>
      <c r="K16" s="42">
        <f t="shared" si="4"/>
        <v>171537.67500000002</v>
      </c>
      <c r="L16" s="42">
        <f t="shared" si="2"/>
        <v>107.16610074256045</v>
      </c>
      <c r="M16" s="43">
        <f t="shared" si="3"/>
        <v>189.90225901401377</v>
      </c>
    </row>
    <row r="17" spans="1:13">
      <c r="A17" s="2" t="s">
        <v>20</v>
      </c>
      <c r="B17" s="12" t="s">
        <v>21</v>
      </c>
      <c r="C17" s="7">
        <v>0</v>
      </c>
      <c r="D17" s="7">
        <v>0</v>
      </c>
      <c r="E17" s="39">
        <f t="shared" si="0"/>
        <v>0</v>
      </c>
      <c r="F17" s="66">
        <v>91665.355787563007</v>
      </c>
      <c r="G17" s="105">
        <v>143880.12969793001</v>
      </c>
      <c r="H17" s="69">
        <v>0</v>
      </c>
      <c r="I17" s="40">
        <f t="shared" si="1"/>
        <v>0</v>
      </c>
      <c r="J17" s="41">
        <f>'ผลการดำเนินงาน Planfin 60'!K12</f>
        <v>0</v>
      </c>
      <c r="K17" s="42">
        <f t="shared" si="4"/>
        <v>0</v>
      </c>
      <c r="L17" s="42" t="e">
        <f t="shared" si="2"/>
        <v>#DIV/0!</v>
      </c>
      <c r="M17" s="43" t="e">
        <f t="shared" si="3"/>
        <v>#DIV/0!</v>
      </c>
    </row>
    <row r="18" spans="1:13">
      <c r="A18" s="2" t="s">
        <v>22</v>
      </c>
      <c r="B18" s="12" t="s">
        <v>23</v>
      </c>
      <c r="C18" s="4">
        <v>173970.67</v>
      </c>
      <c r="D18" s="4">
        <v>692464.68</v>
      </c>
      <c r="E18" s="39">
        <f t="shared" si="0"/>
        <v>518494.01</v>
      </c>
      <c r="F18" s="66">
        <v>1026825.5981483</v>
      </c>
      <c r="G18" s="105">
        <v>677685.26002456003</v>
      </c>
      <c r="H18" s="69">
        <v>0</v>
      </c>
      <c r="I18" s="40">
        <f t="shared" si="1"/>
        <v>634759.29</v>
      </c>
      <c r="J18" s="41">
        <f>'ผลการดำเนินงาน Planfin 60'!K13</f>
        <v>753998.66999999993</v>
      </c>
      <c r="K18" s="42">
        <f t="shared" si="4"/>
        <v>119239.37999999989</v>
      </c>
      <c r="L18" s="42">
        <f t="shared" si="2"/>
        <v>18.784975955216026</v>
      </c>
      <c r="M18" s="43">
        <f t="shared" si="3"/>
        <v>108.88622795894803</v>
      </c>
    </row>
    <row r="19" spans="1:13">
      <c r="A19" s="2" t="s">
        <v>24</v>
      </c>
      <c r="B19" s="12" t="s">
        <v>25</v>
      </c>
      <c r="C19" s="7">
        <v>0</v>
      </c>
      <c r="D19" s="4">
        <v>4579620.6399999997</v>
      </c>
      <c r="E19" s="39">
        <f t="shared" si="0"/>
        <v>4579620.6399999997</v>
      </c>
      <c r="F19" s="66">
        <v>9496766.7161320001</v>
      </c>
      <c r="G19" s="105">
        <v>9543613.2931891996</v>
      </c>
      <c r="H19" s="69">
        <v>0</v>
      </c>
      <c r="I19" s="40">
        <f t="shared" si="1"/>
        <v>4197985.586666666</v>
      </c>
      <c r="J19" s="41">
        <f>'ผลการดำเนินงาน Planfin 60'!K14</f>
        <v>5912678.8600000003</v>
      </c>
      <c r="K19" s="42">
        <f t="shared" si="4"/>
        <v>1714693.2733333344</v>
      </c>
      <c r="L19" s="42">
        <f t="shared" si="2"/>
        <v>40.845620784869226</v>
      </c>
      <c r="M19" s="43">
        <f t="shared" si="3"/>
        <v>129.10848571946343</v>
      </c>
    </row>
    <row r="20" spans="1:13">
      <c r="A20" s="2" t="s">
        <v>26</v>
      </c>
      <c r="B20" s="12" t="s">
        <v>27</v>
      </c>
      <c r="C20" s="4">
        <v>6956841.6900000004</v>
      </c>
      <c r="D20" s="4">
        <v>2036962.5</v>
      </c>
      <c r="E20" s="39">
        <f t="shared" si="0"/>
        <v>-4919879.1900000004</v>
      </c>
      <c r="F20" s="66">
        <v>4266622.9609276</v>
      </c>
      <c r="G20" s="105">
        <v>5697171.8140032003</v>
      </c>
      <c r="H20" s="69">
        <v>0</v>
      </c>
      <c r="I20" s="40">
        <f t="shared" si="1"/>
        <v>1867215.625</v>
      </c>
      <c r="J20" s="41">
        <f>'ผลการดำเนินงาน Planfin 60'!K15</f>
        <v>1749473.4700000002</v>
      </c>
      <c r="K20" s="42">
        <f t="shared" si="4"/>
        <v>-117742.1549999998</v>
      </c>
      <c r="L20" s="42">
        <f t="shared" si="2"/>
        <v>-6.3057610178256596</v>
      </c>
      <c r="M20" s="43">
        <f t="shared" si="3"/>
        <v>85.886385733659822</v>
      </c>
    </row>
    <row r="21" spans="1:13">
      <c r="A21" s="2" t="s">
        <v>28</v>
      </c>
      <c r="B21" s="12" t="s">
        <v>29</v>
      </c>
      <c r="C21" s="4">
        <v>15807.84</v>
      </c>
      <c r="D21" s="4">
        <v>2474417.3199999998</v>
      </c>
      <c r="E21" s="39">
        <f t="shared" si="0"/>
        <v>2458609.48</v>
      </c>
      <c r="F21" s="66">
        <v>6803507.5502629997</v>
      </c>
      <c r="G21" s="105">
        <v>16628267.000325</v>
      </c>
      <c r="H21" s="69">
        <v>0</v>
      </c>
      <c r="I21" s="40">
        <f t="shared" si="1"/>
        <v>2268215.8766666665</v>
      </c>
      <c r="J21" s="41">
        <f>'ผลการดำเนินงาน Planfin 60'!K16</f>
        <v>2474417.3199999998</v>
      </c>
      <c r="K21" s="42">
        <f>J21-I21</f>
        <v>206201.44333333336</v>
      </c>
      <c r="L21" s="42">
        <f t="shared" si="2"/>
        <v>9.0909090909090935</v>
      </c>
      <c r="M21" s="43">
        <f t="shared" si="3"/>
        <v>100</v>
      </c>
    </row>
    <row r="22" spans="1:13">
      <c r="A22" s="2" t="s">
        <v>30</v>
      </c>
      <c r="B22" s="5" t="s">
        <v>31</v>
      </c>
      <c r="C22" s="6">
        <f>SUM(C11:C21)</f>
        <v>8888115.4100000001</v>
      </c>
      <c r="D22" s="6">
        <f>SUM(D11:D21)</f>
        <v>44719932.659999996</v>
      </c>
      <c r="E22" s="44">
        <f>D22-C22</f>
        <v>35831817.25</v>
      </c>
      <c r="F22" s="67">
        <v>40408622.919413999</v>
      </c>
      <c r="G22" s="106">
        <v>23019839.665018</v>
      </c>
      <c r="H22" s="70">
        <v>1</v>
      </c>
      <c r="I22" s="45">
        <f>(D22/12)*12</f>
        <v>44719932.659999996</v>
      </c>
      <c r="J22" s="51">
        <f>'ผลการดำเนินงาน Planfin 60'!K17</f>
        <v>30388668.749999993</v>
      </c>
      <c r="K22" s="47">
        <f t="shared" si="4"/>
        <v>-14331263.910000004</v>
      </c>
      <c r="L22" s="47">
        <f>(J22*100)/I22-100</f>
        <v>-32.046702795728237</v>
      </c>
      <c r="M22" s="48">
        <f t="shared" si="3"/>
        <v>67.953297204271763</v>
      </c>
    </row>
    <row r="23" spans="1:13">
      <c r="A23" s="157" t="s">
        <v>32</v>
      </c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9"/>
    </row>
    <row r="24" spans="1:13">
      <c r="A24" s="2" t="s">
        <v>33</v>
      </c>
      <c r="B24" s="12" t="s">
        <v>34</v>
      </c>
      <c r="C24" s="4">
        <v>4665221.75</v>
      </c>
      <c r="D24" s="4">
        <v>3057768.42</v>
      </c>
      <c r="E24" s="39">
        <f t="shared" ref="E24:E38" si="5">D24-C24</f>
        <v>-1607453.33</v>
      </c>
      <c r="F24" s="66">
        <v>2842941.3682069001</v>
      </c>
      <c r="G24" s="105">
        <v>1260501.8874621999</v>
      </c>
      <c r="H24" s="69">
        <v>1</v>
      </c>
      <c r="I24" s="40">
        <f>(D24/12)*12</f>
        <v>3057768.42</v>
      </c>
      <c r="J24" s="41">
        <f>'ผลการดำเนินงาน Planfin 60'!K19</f>
        <v>3401687.9</v>
      </c>
      <c r="K24" s="42">
        <f t="shared" ref="K24:K37" si="6">J24-I24</f>
        <v>343919.48</v>
      </c>
      <c r="L24" s="42">
        <f t="shared" ref="L24:L38" si="7">(J24*100)/I24-100</f>
        <v>11.247401135760313</v>
      </c>
      <c r="M24" s="43">
        <f t="shared" ref="M24:M38" si="8">(J24*100)/D24</f>
        <v>111.24740113576031</v>
      </c>
    </row>
    <row r="25" spans="1:13">
      <c r="A25" s="2" t="s">
        <v>35</v>
      </c>
      <c r="B25" s="12" t="s">
        <v>36</v>
      </c>
      <c r="C25" s="4">
        <v>94965.04</v>
      </c>
      <c r="D25" s="4">
        <v>887099</v>
      </c>
      <c r="E25" s="39">
        <f t="shared" si="5"/>
        <v>792133.96</v>
      </c>
      <c r="F25" s="66">
        <v>899846.41334723996</v>
      </c>
      <c r="G25" s="105">
        <v>518163.29615358001</v>
      </c>
      <c r="H25" s="69">
        <v>0</v>
      </c>
      <c r="I25" s="40">
        <f t="shared" ref="I25:I37" si="9">(D25/12)*12</f>
        <v>887099</v>
      </c>
      <c r="J25" s="41">
        <f>'ผลการดำเนินงาน Planfin 60'!K20</f>
        <v>1087304.97</v>
      </c>
      <c r="K25" s="42">
        <f t="shared" si="6"/>
        <v>200205.96999999997</v>
      </c>
      <c r="L25" s="42">
        <f t="shared" si="7"/>
        <v>22.568616355108048</v>
      </c>
      <c r="M25" s="43">
        <f t="shared" si="8"/>
        <v>122.56861635510805</v>
      </c>
    </row>
    <row r="26" spans="1:13">
      <c r="A26" s="2" t="s">
        <v>37</v>
      </c>
      <c r="B26" s="12" t="s">
        <v>38</v>
      </c>
      <c r="C26" s="7">
        <v>0</v>
      </c>
      <c r="D26" s="4">
        <v>224963.64</v>
      </c>
      <c r="E26" s="39">
        <f t="shared" si="5"/>
        <v>224963.64</v>
      </c>
      <c r="F26" s="66">
        <v>311906.16359473002</v>
      </c>
      <c r="G26" s="105">
        <v>177775.84114157001</v>
      </c>
      <c r="H26" s="69">
        <v>0</v>
      </c>
      <c r="I26" s="40">
        <f t="shared" si="9"/>
        <v>224963.64</v>
      </c>
      <c r="J26" s="41">
        <f>'ผลการดำเนินงาน Planfin 60'!K21</f>
        <v>157187.98000000001</v>
      </c>
      <c r="K26" s="42">
        <f t="shared" si="6"/>
        <v>-67775.66</v>
      </c>
      <c r="L26" s="42">
        <f t="shared" si="7"/>
        <v>-30.127384140832717</v>
      </c>
      <c r="M26" s="43">
        <f t="shared" si="8"/>
        <v>69.872615859167283</v>
      </c>
    </row>
    <row r="27" spans="1:13">
      <c r="A27" s="2" t="s">
        <v>39</v>
      </c>
      <c r="B27" s="12" t="s">
        <v>40</v>
      </c>
      <c r="C27" s="7">
        <v>0</v>
      </c>
      <c r="D27" s="4">
        <v>2141642</v>
      </c>
      <c r="E27" s="39">
        <f t="shared" si="5"/>
        <v>2141642</v>
      </c>
      <c r="F27" s="66">
        <v>1255812.9357071</v>
      </c>
      <c r="G27" s="105">
        <v>720896.88926809002</v>
      </c>
      <c r="H27" s="69">
        <v>2</v>
      </c>
      <c r="I27" s="40">
        <f t="shared" si="9"/>
        <v>2141642</v>
      </c>
      <c r="J27" s="41">
        <f>'ผลการดำเนินงาน Planfin 60'!K22</f>
        <v>1967181</v>
      </c>
      <c r="K27" s="42">
        <f t="shared" si="6"/>
        <v>-174461</v>
      </c>
      <c r="L27" s="42">
        <f t="shared" si="7"/>
        <v>-8.1461327336688356</v>
      </c>
      <c r="M27" s="43">
        <f t="shared" si="8"/>
        <v>91.853867266331164</v>
      </c>
    </row>
    <row r="28" spans="1:13">
      <c r="A28" s="2" t="s">
        <v>41</v>
      </c>
      <c r="B28" s="12" t="s">
        <v>42</v>
      </c>
      <c r="C28" s="7">
        <v>0</v>
      </c>
      <c r="D28" s="4">
        <v>4579620.6399999997</v>
      </c>
      <c r="E28" s="39">
        <f t="shared" si="5"/>
        <v>4579620.6399999997</v>
      </c>
      <c r="F28" s="66">
        <v>9097468.6729499996</v>
      </c>
      <c r="G28" s="105">
        <v>9557825.4968420994</v>
      </c>
      <c r="H28" s="69">
        <v>0</v>
      </c>
      <c r="I28" s="40">
        <f t="shared" si="9"/>
        <v>4579620.6399999997</v>
      </c>
      <c r="J28" s="41">
        <f>'ผลการดำเนินงาน Planfin 60'!K23</f>
        <v>5912678.8600000003</v>
      </c>
      <c r="K28" s="42">
        <f t="shared" si="6"/>
        <v>1333058.2200000007</v>
      </c>
      <c r="L28" s="42">
        <f t="shared" si="7"/>
        <v>29.108485719463431</v>
      </c>
      <c r="M28" s="43">
        <f t="shared" si="8"/>
        <v>129.10848571946343</v>
      </c>
    </row>
    <row r="29" spans="1:13">
      <c r="A29" s="2" t="s">
        <v>43</v>
      </c>
      <c r="B29" s="12" t="s">
        <v>44</v>
      </c>
      <c r="C29" s="4">
        <v>493486.67</v>
      </c>
      <c r="D29" s="4">
        <v>2138834</v>
      </c>
      <c r="E29" s="39">
        <f t="shared" si="5"/>
        <v>1645347.33</v>
      </c>
      <c r="F29" s="66">
        <v>3958001.0463689999</v>
      </c>
      <c r="G29" s="105">
        <v>1861621.8522901</v>
      </c>
      <c r="H29" s="69">
        <v>0</v>
      </c>
      <c r="I29" s="40">
        <f t="shared" si="9"/>
        <v>2138834</v>
      </c>
      <c r="J29" s="41">
        <f>'ผลการดำเนินงาน Planfin 60'!K24</f>
        <v>3187724</v>
      </c>
      <c r="K29" s="42">
        <f t="shared" si="6"/>
        <v>1048890</v>
      </c>
      <c r="L29" s="42">
        <f t="shared" si="7"/>
        <v>49.040271475018642</v>
      </c>
      <c r="M29" s="43">
        <f t="shared" si="8"/>
        <v>149.04027147501864</v>
      </c>
    </row>
    <row r="30" spans="1:13">
      <c r="A30" s="2" t="s">
        <v>45</v>
      </c>
      <c r="B30" s="12" t="s">
        <v>46</v>
      </c>
      <c r="C30" s="4">
        <v>344333.34</v>
      </c>
      <c r="D30" s="4">
        <v>3290108</v>
      </c>
      <c r="E30" s="39">
        <f t="shared" si="5"/>
        <v>2945774.66</v>
      </c>
      <c r="F30" s="66">
        <v>5348603.7098492999</v>
      </c>
      <c r="G30" s="105">
        <v>2755274.849744</v>
      </c>
      <c r="H30" s="69">
        <v>0</v>
      </c>
      <c r="I30" s="40">
        <f t="shared" si="9"/>
        <v>3290108</v>
      </c>
      <c r="J30" s="41">
        <f>'ผลการดำเนินงาน Planfin 60'!K25</f>
        <v>4603117</v>
      </c>
      <c r="K30" s="42">
        <f t="shared" si="6"/>
        <v>1313009</v>
      </c>
      <c r="L30" s="42">
        <f t="shared" si="7"/>
        <v>39.907778103332788</v>
      </c>
      <c r="M30" s="43">
        <f t="shared" si="8"/>
        <v>139.90777810333279</v>
      </c>
    </row>
    <row r="31" spans="1:13">
      <c r="A31" s="2" t="s">
        <v>47</v>
      </c>
      <c r="B31" s="12" t="s">
        <v>48</v>
      </c>
      <c r="C31" s="4">
        <v>59176.01</v>
      </c>
      <c r="D31" s="4">
        <v>353883.18</v>
      </c>
      <c r="E31" s="39">
        <f t="shared" si="5"/>
        <v>294707.17</v>
      </c>
      <c r="F31" s="66">
        <v>702132.11452414002</v>
      </c>
      <c r="G31" s="105">
        <v>466249.61190039001</v>
      </c>
      <c r="H31" s="69">
        <v>0</v>
      </c>
      <c r="I31" s="40">
        <f t="shared" si="9"/>
        <v>353883.18</v>
      </c>
      <c r="J31" s="41">
        <f>'ผลการดำเนินงาน Planfin 60'!K26</f>
        <v>473208.68000000005</v>
      </c>
      <c r="K31" s="42">
        <f t="shared" si="6"/>
        <v>119325.50000000006</v>
      </c>
      <c r="L31" s="42">
        <f t="shared" si="7"/>
        <v>33.718895597129006</v>
      </c>
      <c r="M31" s="43">
        <f t="shared" si="8"/>
        <v>133.71889559712901</v>
      </c>
    </row>
    <row r="32" spans="1:13">
      <c r="A32" s="2" t="s">
        <v>49</v>
      </c>
      <c r="B32" s="12" t="s">
        <v>50</v>
      </c>
      <c r="C32" s="4">
        <v>394053.33</v>
      </c>
      <c r="D32" s="4">
        <v>1886098.04</v>
      </c>
      <c r="E32" s="39">
        <f t="shared" si="5"/>
        <v>1492044.71</v>
      </c>
      <c r="F32" s="66">
        <v>1831033.0601621</v>
      </c>
      <c r="G32" s="105">
        <v>1537291.5269136999</v>
      </c>
      <c r="H32" s="69">
        <v>1</v>
      </c>
      <c r="I32" s="40">
        <f t="shared" si="9"/>
        <v>1886098.04</v>
      </c>
      <c r="J32" s="41">
        <f>'ผลการดำเนินงาน Planfin 60'!K27</f>
        <v>2690944.62</v>
      </c>
      <c r="K32" s="42">
        <f t="shared" si="6"/>
        <v>804846.58000000007</v>
      </c>
      <c r="L32" s="42">
        <f t="shared" si="7"/>
        <v>42.67257390289214</v>
      </c>
      <c r="M32" s="43">
        <f t="shared" si="8"/>
        <v>142.67257390289214</v>
      </c>
    </row>
    <row r="33" spans="1:13">
      <c r="A33" s="2" t="s">
        <v>51</v>
      </c>
      <c r="B33" s="12" t="s">
        <v>52</v>
      </c>
      <c r="C33" s="4">
        <v>190217.19</v>
      </c>
      <c r="D33" s="4">
        <v>410846.36</v>
      </c>
      <c r="E33" s="39">
        <f t="shared" si="5"/>
        <v>220629.16999999998</v>
      </c>
      <c r="F33" s="66">
        <v>878569.84965516999</v>
      </c>
      <c r="G33" s="105">
        <v>581355.48087166995</v>
      </c>
      <c r="H33" s="69">
        <v>0</v>
      </c>
      <c r="I33" s="40">
        <f t="shared" si="9"/>
        <v>410846.36</v>
      </c>
      <c r="J33" s="41">
        <f>'ผลการดำเนินงาน Planfin 60'!K28</f>
        <v>548053.52</v>
      </c>
      <c r="K33" s="42">
        <f t="shared" si="6"/>
        <v>137207.16000000003</v>
      </c>
      <c r="L33" s="42">
        <f t="shared" si="7"/>
        <v>33.396221400136056</v>
      </c>
      <c r="M33" s="43">
        <f t="shared" si="8"/>
        <v>133.39622140013606</v>
      </c>
    </row>
    <row r="34" spans="1:13">
      <c r="A34" s="2" t="s">
        <v>53</v>
      </c>
      <c r="B34" s="12" t="s">
        <v>54</v>
      </c>
      <c r="C34" s="4">
        <v>483108.01</v>
      </c>
      <c r="D34" s="4">
        <v>1315005.6000000001</v>
      </c>
      <c r="E34" s="39">
        <f t="shared" si="5"/>
        <v>831897.59000000008</v>
      </c>
      <c r="F34" s="66">
        <v>1344318.3140586</v>
      </c>
      <c r="G34" s="105">
        <v>757855.28281618003</v>
      </c>
      <c r="H34" s="69">
        <v>0</v>
      </c>
      <c r="I34" s="40">
        <f t="shared" si="9"/>
        <v>1315005.6000000001</v>
      </c>
      <c r="J34" s="41">
        <f>'ผลการดำเนินงาน Planfin 60'!K29</f>
        <v>1738142.3</v>
      </c>
      <c r="K34" s="42">
        <f t="shared" si="6"/>
        <v>423136.69999999995</v>
      </c>
      <c r="L34" s="42">
        <f t="shared" si="7"/>
        <v>32.177558787582342</v>
      </c>
      <c r="M34" s="43">
        <f t="shared" si="8"/>
        <v>132.17755878758234</v>
      </c>
    </row>
    <row r="35" spans="1:13">
      <c r="A35" s="2" t="s">
        <v>55</v>
      </c>
      <c r="B35" s="12" t="s">
        <v>56</v>
      </c>
      <c r="C35" s="4">
        <v>1904828.26</v>
      </c>
      <c r="D35" s="4">
        <v>2101971.36</v>
      </c>
      <c r="E35" s="39">
        <f t="shared" si="5"/>
        <v>197143.09999999986</v>
      </c>
      <c r="F35" s="66">
        <v>4402984.6980344998</v>
      </c>
      <c r="G35" s="105">
        <v>3981599.4264624999</v>
      </c>
      <c r="H35" s="69">
        <v>0</v>
      </c>
      <c r="I35" s="40">
        <f t="shared" si="9"/>
        <v>2101971.36</v>
      </c>
      <c r="J35" s="41">
        <f>'ผลการดำเนินงาน Planfin 60'!K30</f>
        <v>2230216.1800000002</v>
      </c>
      <c r="K35" s="42">
        <f t="shared" si="6"/>
        <v>128244.8200000003</v>
      </c>
      <c r="L35" s="42">
        <f t="shared" si="7"/>
        <v>6.1011687618807713</v>
      </c>
      <c r="M35" s="43">
        <f t="shared" si="8"/>
        <v>106.10116876188077</v>
      </c>
    </row>
    <row r="36" spans="1:13">
      <c r="A36" s="2" t="s">
        <v>57</v>
      </c>
      <c r="B36" s="12" t="s">
        <v>58</v>
      </c>
      <c r="C36" s="7">
        <v>0</v>
      </c>
      <c r="D36" s="4">
        <v>101000</v>
      </c>
      <c r="E36" s="39">
        <f t="shared" si="5"/>
        <v>101000</v>
      </c>
      <c r="F36" s="66">
        <v>122326.80725627</v>
      </c>
      <c r="G36" s="105">
        <v>250535.18825688001</v>
      </c>
      <c r="H36" s="69">
        <v>0</v>
      </c>
      <c r="I36" s="40">
        <f t="shared" si="9"/>
        <v>101000</v>
      </c>
      <c r="J36" s="41">
        <f>'ผลการดำเนินงาน Planfin 60'!K31</f>
        <v>0</v>
      </c>
      <c r="K36" s="42">
        <f t="shared" si="6"/>
        <v>-101000</v>
      </c>
      <c r="L36" s="42">
        <f t="shared" si="7"/>
        <v>-100</v>
      </c>
      <c r="M36" s="43">
        <f t="shared" si="8"/>
        <v>0</v>
      </c>
    </row>
    <row r="37" spans="1:13">
      <c r="A37" s="2" t="s">
        <v>59</v>
      </c>
      <c r="B37" s="12" t="s">
        <v>60</v>
      </c>
      <c r="C37" s="4">
        <v>3306.67</v>
      </c>
      <c r="D37" s="4">
        <v>3519024</v>
      </c>
      <c r="E37" s="39">
        <f t="shared" si="5"/>
        <v>3515717.33</v>
      </c>
      <c r="F37" s="66">
        <v>4081318.2173241</v>
      </c>
      <c r="G37" s="105">
        <v>4091602.3725796002</v>
      </c>
      <c r="H37" s="69">
        <v>0</v>
      </c>
      <c r="I37" s="40">
        <f t="shared" si="9"/>
        <v>3519024</v>
      </c>
      <c r="J37" s="41">
        <f>'ผลการดำเนินงาน Planfin 60'!K32</f>
        <v>5841907.2599999998</v>
      </c>
      <c r="K37" s="42">
        <f t="shared" si="6"/>
        <v>2322883.2599999998</v>
      </c>
      <c r="L37" s="42">
        <f t="shared" si="7"/>
        <v>66.009304284369762</v>
      </c>
      <c r="M37" s="43">
        <f t="shared" si="8"/>
        <v>166.00930428436976</v>
      </c>
    </row>
    <row r="38" spans="1:13">
      <c r="A38" s="2" t="s">
        <v>61</v>
      </c>
      <c r="B38" s="5" t="s">
        <v>62</v>
      </c>
      <c r="C38" s="6">
        <f>SUM(C24:C37)</f>
        <v>8632696.2699999996</v>
      </c>
      <c r="D38" s="6">
        <f>SUM(D24:D37)</f>
        <v>26007864.239999998</v>
      </c>
      <c r="E38" s="44">
        <f t="shared" si="5"/>
        <v>17375167.969999999</v>
      </c>
      <c r="F38" s="67">
        <v>36035266.878517002</v>
      </c>
      <c r="G38" s="106">
        <v>16775024.235850999</v>
      </c>
      <c r="H38" s="70">
        <v>0</v>
      </c>
      <c r="I38" s="45">
        <f>(D38/12)*12</f>
        <v>26007864.240000002</v>
      </c>
      <c r="J38" s="51">
        <f>'ผลการดำเนินงาน Planfin 60'!K33</f>
        <v>33839354.270000003</v>
      </c>
      <c r="K38" s="47">
        <f>J38-I38</f>
        <v>7831490.0300000012</v>
      </c>
      <c r="L38" s="47">
        <f t="shared" si="7"/>
        <v>30.112007497929028</v>
      </c>
      <c r="M38" s="48">
        <f t="shared" si="8"/>
        <v>130.11200749792906</v>
      </c>
    </row>
    <row r="39" spans="1:13">
      <c r="A39" s="160"/>
      <c r="B39" s="161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2"/>
    </row>
    <row r="40" spans="1:13" ht="14.25">
      <c r="A40" s="2" t="s">
        <v>63</v>
      </c>
      <c r="B40" s="5" t="s">
        <v>64</v>
      </c>
      <c r="C40" s="6">
        <f>C22-C38</f>
        <v>255419.1400000006</v>
      </c>
      <c r="D40" s="6">
        <f>D22-D38</f>
        <v>18712068.419999998</v>
      </c>
      <c r="E40" s="44">
        <f>E25-E39</f>
        <v>792133.96</v>
      </c>
      <c r="F40" s="67">
        <v>4373356.0403078999</v>
      </c>
      <c r="G40" s="108">
        <v>12544635.744720001</v>
      </c>
      <c r="H40" s="70">
        <v>2</v>
      </c>
      <c r="I40" s="45">
        <f>(D40/12)*12</f>
        <v>18712068.419999998</v>
      </c>
      <c r="J40" s="46">
        <f>J22-J38</f>
        <v>-3450685.5200000107</v>
      </c>
      <c r="K40" s="44">
        <f>J40-I40</f>
        <v>-22162753.940000009</v>
      </c>
      <c r="L40" s="47">
        <f>(J40*100)/I40-100</f>
        <v>-118.44096249836186</v>
      </c>
      <c r="M40" s="48">
        <f t="shared" ref="M40:M41" si="10">(J40*100)/D40</f>
        <v>-18.440962498361852</v>
      </c>
    </row>
    <row r="41" spans="1:13">
      <c r="A41" s="2" t="s">
        <v>65</v>
      </c>
      <c r="B41" s="12" t="s">
        <v>66</v>
      </c>
      <c r="C41" s="4">
        <f>C40-C21+C35</f>
        <v>2144439.5600000005</v>
      </c>
      <c r="D41" s="4">
        <f>D40-D21+D35</f>
        <v>18339622.459999997</v>
      </c>
      <c r="E41" s="49">
        <f>E40-E24+E37</f>
        <v>5915304.6200000001</v>
      </c>
      <c r="F41" s="99">
        <v>2422869.0866447999</v>
      </c>
      <c r="G41" s="109">
        <v>7866395.4523192998</v>
      </c>
      <c r="H41" s="101">
        <v>3</v>
      </c>
      <c r="I41" s="40">
        <f>(D41/12)*12</f>
        <v>18339622.459999997</v>
      </c>
      <c r="J41" s="49">
        <f>J40-J21+J35</f>
        <v>-3694886.6600000109</v>
      </c>
      <c r="K41" s="49">
        <f>J41-I41</f>
        <v>-22034509.120000008</v>
      </c>
      <c r="L41" s="42">
        <f>(J41*100)/I41-100</f>
        <v>-120.14701593808061</v>
      </c>
      <c r="M41" s="43">
        <f t="shared" si="10"/>
        <v>-20.14701593808061</v>
      </c>
    </row>
    <row r="42" spans="1:13">
      <c r="A42" s="2" t="s">
        <v>67</v>
      </c>
      <c r="B42" s="12" t="s">
        <v>68</v>
      </c>
      <c r="C42" s="4">
        <f>(C22-C21)-(C38-C35)</f>
        <v>2144439.5600000005</v>
      </c>
      <c r="D42" s="4">
        <f>(D22-D21)-(D38-D35)</f>
        <v>18339622.459999997</v>
      </c>
      <c r="E42" s="96"/>
    </row>
    <row r="43" spans="1:13">
      <c r="A43" s="2"/>
      <c r="B43" s="12" t="s">
        <v>69</v>
      </c>
      <c r="C43" s="7">
        <v>0</v>
      </c>
      <c r="D43" s="4">
        <v>3667924.49</v>
      </c>
      <c r="E43" s="75"/>
    </row>
    <row r="44" spans="1:13">
      <c r="A44" s="2"/>
      <c r="B44" s="12" t="s">
        <v>70</v>
      </c>
      <c r="C44" s="7" t="s">
        <v>71</v>
      </c>
      <c r="D44" s="4">
        <v>2119204.4900000002</v>
      </c>
      <c r="E44" s="75"/>
    </row>
    <row r="45" spans="1:13">
      <c r="A45" s="2" t="s">
        <v>72</v>
      </c>
      <c r="B45" s="12" t="s">
        <v>73</v>
      </c>
      <c r="C45" s="4">
        <v>2600513.2200000002</v>
      </c>
      <c r="D45" s="127">
        <v>17263068.370000001</v>
      </c>
      <c r="E45" s="75"/>
    </row>
    <row r="46" spans="1:13">
      <c r="A46" s="2" t="s">
        <v>74</v>
      </c>
      <c r="B46" s="12" t="s">
        <v>75</v>
      </c>
      <c r="C46" s="4">
        <v>1232533.52</v>
      </c>
      <c r="D46" s="127">
        <v>16517451.220000003</v>
      </c>
      <c r="E46" s="75"/>
    </row>
    <row r="47" spans="1:13">
      <c r="A47" s="2" t="s">
        <v>76</v>
      </c>
      <c r="B47" s="12" t="s">
        <v>77</v>
      </c>
      <c r="C47" s="8">
        <v>94106.35</v>
      </c>
      <c r="D47" s="133">
        <v>-20029538.800000001</v>
      </c>
      <c r="E47" s="75"/>
    </row>
    <row r="48" spans="1:13">
      <c r="A48" s="71"/>
      <c r="B48" s="72"/>
      <c r="C48" s="73"/>
      <c r="D48" s="74"/>
      <c r="E48" s="75"/>
      <c r="G48" s="1"/>
      <c r="H48" s="53"/>
    </row>
    <row r="49" spans="1:8" ht="14.25">
      <c r="A49" t="s">
        <v>221</v>
      </c>
      <c r="B49" s="9"/>
      <c r="G49" s="1"/>
      <c r="H49" s="53"/>
    </row>
    <row r="50" spans="1:8">
      <c r="A50" s="167" t="s">
        <v>226</v>
      </c>
      <c r="B50" s="167"/>
      <c r="C50" s="167"/>
      <c r="G50" s="1"/>
      <c r="H50" s="53"/>
    </row>
    <row r="51" spans="1:8" ht="14.25">
      <c r="A51"/>
      <c r="B51" s="9"/>
      <c r="G51" s="1"/>
      <c r="H51" s="53"/>
    </row>
    <row r="52" spans="1:8" ht="14.25">
      <c r="A52"/>
      <c r="B52" s="9"/>
      <c r="G52" s="1"/>
      <c r="H52" s="53"/>
    </row>
    <row r="53" spans="1:8" ht="14.25">
      <c r="A53"/>
      <c r="B53" s="9"/>
      <c r="G53" s="1"/>
      <c r="H53" s="53"/>
    </row>
    <row r="54" spans="1:8" ht="14.25">
      <c r="A54"/>
      <c r="B54" s="9"/>
      <c r="G54" s="1"/>
      <c r="H54" s="53"/>
    </row>
    <row r="55" spans="1:8" ht="14.25">
      <c r="A55"/>
      <c r="B55" s="9"/>
      <c r="G55" s="1"/>
      <c r="H55" s="53"/>
    </row>
    <row r="56" spans="1:8" ht="14.25">
      <c r="A56"/>
      <c r="B56" s="9"/>
      <c r="G56" s="1"/>
      <c r="H56" s="53"/>
    </row>
    <row r="57" spans="1:8" ht="14.25">
      <c r="A57"/>
      <c r="B57" s="9"/>
      <c r="G57" s="1"/>
      <c r="H57" s="53"/>
    </row>
    <row r="58" spans="1:8" ht="14.25">
      <c r="A58"/>
      <c r="B58" s="9"/>
      <c r="G58" s="1"/>
      <c r="H58" s="53"/>
    </row>
    <row r="59" spans="1:8" ht="14.25">
      <c r="A59"/>
      <c r="B59" s="9"/>
      <c r="G59" s="1"/>
      <c r="H59" s="53"/>
    </row>
    <row r="60" spans="1:8">
      <c r="B60" s="9"/>
    </row>
    <row r="61" spans="1:8" s="10" customFormat="1">
      <c r="A61" s="1"/>
      <c r="B61" s="152" t="s">
        <v>78</v>
      </c>
      <c r="C61" s="153"/>
      <c r="D61" s="153"/>
      <c r="E61" s="153"/>
    </row>
    <row r="62" spans="1:8" s="10" customFormat="1">
      <c r="A62" s="1"/>
      <c r="B62" s="11" t="s">
        <v>3</v>
      </c>
      <c r="C62" s="11" t="s">
        <v>79</v>
      </c>
      <c r="D62" s="1"/>
      <c r="E62" s="1"/>
    </row>
    <row r="63" spans="1:8" s="10" customFormat="1">
      <c r="A63" s="1"/>
      <c r="B63" s="123" t="s">
        <v>80</v>
      </c>
      <c r="C63" s="4">
        <v>7968291.4800000004</v>
      </c>
      <c r="D63" s="1"/>
      <c r="E63" s="1"/>
    </row>
    <row r="64" spans="1:8" s="10" customFormat="1" ht="25.5">
      <c r="A64" s="1"/>
      <c r="B64" s="123" t="s">
        <v>81</v>
      </c>
      <c r="C64" s="4">
        <v>1504614.81</v>
      </c>
      <c r="D64" s="1"/>
      <c r="E64" s="1"/>
    </row>
    <row r="65" spans="1:5" s="10" customFormat="1">
      <c r="A65" s="1"/>
      <c r="B65" s="123" t="s">
        <v>82</v>
      </c>
      <c r="C65" s="4">
        <v>2976284</v>
      </c>
      <c r="D65" s="1"/>
      <c r="E65" s="1"/>
    </row>
    <row r="66" spans="1:5" s="10" customFormat="1">
      <c r="A66" s="1"/>
      <c r="B66" s="9"/>
      <c r="C66" s="1"/>
      <c r="D66" s="1"/>
      <c r="E66" s="1"/>
    </row>
    <row r="67" spans="1:5" s="10" customFormat="1">
      <c r="A67" s="1"/>
      <c r="B67" s="152" t="s">
        <v>83</v>
      </c>
      <c r="C67" s="153"/>
      <c r="D67" s="153"/>
      <c r="E67" s="153"/>
    </row>
    <row r="68" spans="1:5" s="10" customFormat="1">
      <c r="A68" s="1"/>
      <c r="B68" s="11" t="s">
        <v>3</v>
      </c>
      <c r="C68" s="11" t="s">
        <v>79</v>
      </c>
      <c r="D68" s="1"/>
      <c r="E68" s="1"/>
    </row>
    <row r="69" spans="1:5" s="10" customFormat="1">
      <c r="A69" s="1"/>
      <c r="B69" s="123" t="s">
        <v>84</v>
      </c>
      <c r="C69" s="4">
        <v>199770</v>
      </c>
      <c r="D69" s="1"/>
      <c r="E69" s="1"/>
    </row>
    <row r="70" spans="1:5" s="10" customFormat="1">
      <c r="A70" s="1"/>
      <c r="B70" s="123" t="s">
        <v>85</v>
      </c>
      <c r="C70" s="4">
        <v>24430</v>
      </c>
      <c r="D70" s="1"/>
      <c r="E70" s="1"/>
    </row>
    <row r="71" spans="1:5" s="10" customFormat="1">
      <c r="A71" s="1"/>
      <c r="B71" s="123" t="s">
        <v>86</v>
      </c>
      <c r="C71" s="4">
        <v>46000</v>
      </c>
      <c r="D71" s="1"/>
      <c r="E71" s="1"/>
    </row>
    <row r="72" spans="1:5" s="10" customFormat="1">
      <c r="A72" s="1"/>
      <c r="B72" s="123" t="s">
        <v>87</v>
      </c>
      <c r="C72" s="4">
        <v>5500</v>
      </c>
      <c r="D72" s="1"/>
      <c r="E72" s="1"/>
    </row>
    <row r="73" spans="1:5" s="10" customFormat="1">
      <c r="A73" s="1"/>
      <c r="B73" s="123" t="s">
        <v>88</v>
      </c>
      <c r="C73" s="4">
        <v>1035</v>
      </c>
      <c r="D73" s="1"/>
      <c r="E73" s="1"/>
    </row>
    <row r="74" spans="1:5" s="10" customFormat="1">
      <c r="A74" s="1"/>
      <c r="B74" s="123" t="s">
        <v>89</v>
      </c>
      <c r="C74" s="4">
        <v>236350</v>
      </c>
      <c r="D74" s="1"/>
      <c r="E74" s="1"/>
    </row>
    <row r="75" spans="1:5" s="10" customFormat="1">
      <c r="A75" s="1"/>
      <c r="B75" s="123" t="s">
        <v>90</v>
      </c>
      <c r="C75" s="4">
        <v>90195</v>
      </c>
      <c r="D75" s="1"/>
      <c r="E75" s="1"/>
    </row>
    <row r="76" spans="1:5" s="10" customFormat="1">
      <c r="A76" s="1"/>
      <c r="B76" s="123" t="s">
        <v>91</v>
      </c>
      <c r="C76" s="7">
        <v>0</v>
      </c>
      <c r="D76" s="1"/>
      <c r="E76" s="1"/>
    </row>
    <row r="77" spans="1:5" s="10" customFormat="1">
      <c r="A77" s="1"/>
      <c r="B77" s="123" t="s">
        <v>92</v>
      </c>
      <c r="C77" s="4">
        <v>9600</v>
      </c>
      <c r="D77" s="1"/>
      <c r="E77" s="1"/>
    </row>
    <row r="78" spans="1:5" s="10" customFormat="1">
      <c r="A78" s="1"/>
      <c r="B78" s="123" t="s">
        <v>93</v>
      </c>
      <c r="C78" s="7">
        <v>0</v>
      </c>
      <c r="D78" s="1"/>
      <c r="E78" s="1"/>
    </row>
    <row r="79" spans="1:5" s="10" customFormat="1">
      <c r="A79" s="1"/>
      <c r="B79" s="123" t="s">
        <v>94</v>
      </c>
      <c r="C79" s="4">
        <v>45683</v>
      </c>
      <c r="D79" s="1"/>
      <c r="E79" s="1"/>
    </row>
    <row r="80" spans="1:5" s="10" customFormat="1">
      <c r="A80" s="1"/>
      <c r="B80" s="9"/>
      <c r="C80" s="1"/>
      <c r="D80" s="1"/>
      <c r="E80" s="1"/>
    </row>
    <row r="81" spans="1:5" s="10" customFormat="1">
      <c r="A81" s="1"/>
      <c r="B81" s="152" t="s">
        <v>95</v>
      </c>
      <c r="C81" s="153"/>
      <c r="D81" s="153"/>
      <c r="E81" s="153"/>
    </row>
    <row r="82" spans="1:5" s="10" customFormat="1">
      <c r="A82" s="1"/>
      <c r="B82" s="11" t="s">
        <v>3</v>
      </c>
      <c r="C82" s="11" t="s">
        <v>96</v>
      </c>
      <c r="D82" s="1"/>
      <c r="E82" s="1"/>
    </row>
    <row r="83" spans="1:5" s="10" customFormat="1">
      <c r="A83" s="1"/>
      <c r="B83" s="169" t="s">
        <v>97</v>
      </c>
      <c r="C83" s="169"/>
      <c r="D83" s="13"/>
      <c r="E83" s="1"/>
    </row>
    <row r="84" spans="1:5" s="10" customFormat="1">
      <c r="A84" s="1"/>
      <c r="B84" s="123" t="s">
        <v>98</v>
      </c>
      <c r="C84" s="6">
        <v>19436060.289999999</v>
      </c>
      <c r="D84" s="1"/>
      <c r="E84" s="1"/>
    </row>
    <row r="85" spans="1:5" s="10" customFormat="1">
      <c r="A85" s="1"/>
      <c r="B85" s="123" t="s">
        <v>99</v>
      </c>
      <c r="C85" s="4">
        <v>7968291.4800000004</v>
      </c>
      <c r="D85" s="1"/>
      <c r="E85" s="1"/>
    </row>
    <row r="86" spans="1:5" s="10" customFormat="1">
      <c r="A86" s="1"/>
      <c r="B86" s="123" t="s">
        <v>100</v>
      </c>
      <c r="C86" s="4">
        <v>1504614.81</v>
      </c>
      <c r="D86" s="1"/>
      <c r="E86" s="1"/>
    </row>
    <row r="87" spans="1:5" s="10" customFormat="1">
      <c r="A87" s="1"/>
      <c r="B87" s="123" t="s">
        <v>101</v>
      </c>
      <c r="C87" s="4">
        <v>2976284</v>
      </c>
      <c r="D87" s="1"/>
      <c r="E87" s="1"/>
    </row>
    <row r="88" spans="1:5" s="10" customFormat="1">
      <c r="A88" s="1"/>
      <c r="B88" s="123" t="s">
        <v>102</v>
      </c>
      <c r="C88" s="4">
        <v>3971194</v>
      </c>
      <c r="D88" s="1"/>
      <c r="E88" s="1"/>
    </row>
    <row r="89" spans="1:5" s="10" customFormat="1">
      <c r="A89" s="1"/>
      <c r="B89" s="123" t="s">
        <v>103</v>
      </c>
      <c r="C89" s="4">
        <v>1110028</v>
      </c>
      <c r="D89" s="1"/>
      <c r="E89" s="1"/>
    </row>
    <row r="90" spans="1:5" s="10" customFormat="1">
      <c r="A90" s="1"/>
      <c r="B90" s="123" t="s">
        <v>104</v>
      </c>
      <c r="C90" s="4">
        <v>200000</v>
      </c>
      <c r="D90" s="1"/>
      <c r="E90" s="1"/>
    </row>
    <row r="91" spans="1:5" s="10" customFormat="1">
      <c r="A91" s="1"/>
      <c r="B91" s="123" t="s">
        <v>105</v>
      </c>
      <c r="C91" s="4">
        <v>1705648</v>
      </c>
      <c r="D91" s="1"/>
      <c r="E91" s="1"/>
    </row>
    <row r="92" spans="1:5" s="10" customFormat="1">
      <c r="A92" s="1"/>
      <c r="B92" s="123" t="s">
        <v>106</v>
      </c>
      <c r="C92" s="7">
        <v>0</v>
      </c>
      <c r="D92" s="1"/>
      <c r="E92" s="1"/>
    </row>
    <row r="93" spans="1:5" s="10" customFormat="1">
      <c r="A93" s="1"/>
      <c r="B93" s="9"/>
      <c r="C93" s="1"/>
      <c r="D93" s="1"/>
      <c r="E93" s="1"/>
    </row>
    <row r="94" spans="1:5" s="10" customFormat="1">
      <c r="A94" s="1"/>
      <c r="B94" s="152" t="s">
        <v>107</v>
      </c>
      <c r="C94" s="153"/>
      <c r="D94" s="153"/>
      <c r="E94" s="153"/>
    </row>
    <row r="95" spans="1:5" s="10" customFormat="1">
      <c r="A95" s="1"/>
      <c r="B95" s="11" t="s">
        <v>3</v>
      </c>
      <c r="C95" s="11" t="s">
        <v>96</v>
      </c>
      <c r="D95" s="1"/>
      <c r="E95" s="1"/>
    </row>
    <row r="96" spans="1:5" s="10" customFormat="1">
      <c r="A96" s="1"/>
      <c r="B96" s="169" t="s">
        <v>108</v>
      </c>
      <c r="C96" s="169"/>
      <c r="D96" s="13"/>
      <c r="E96" s="1"/>
    </row>
    <row r="97" spans="1:5" s="10" customFormat="1">
      <c r="A97" s="1"/>
      <c r="B97" s="123" t="s">
        <v>109</v>
      </c>
      <c r="C97" s="6">
        <v>262186.33</v>
      </c>
      <c r="D97" s="1"/>
      <c r="E97" s="1"/>
    </row>
    <row r="98" spans="1:5" s="10" customFormat="1">
      <c r="A98" s="1"/>
      <c r="B98" s="123" t="s">
        <v>110</v>
      </c>
      <c r="C98" s="4">
        <v>19274</v>
      </c>
      <c r="D98" s="1"/>
      <c r="E98" s="1"/>
    </row>
    <row r="99" spans="1:5" s="10" customFormat="1">
      <c r="A99" s="1"/>
      <c r="B99" s="123" t="s">
        <v>111</v>
      </c>
      <c r="C99" s="4">
        <v>87309.33</v>
      </c>
      <c r="D99" s="1"/>
      <c r="E99" s="1"/>
    </row>
    <row r="100" spans="1:5" s="10" customFormat="1">
      <c r="A100" s="1"/>
      <c r="B100" s="123" t="s">
        <v>112</v>
      </c>
      <c r="C100" s="4">
        <v>136030</v>
      </c>
      <c r="D100" s="1"/>
      <c r="E100" s="1"/>
    </row>
    <row r="101" spans="1:5" s="10" customFormat="1">
      <c r="A101" s="1"/>
      <c r="B101" s="123" t="s">
        <v>113</v>
      </c>
      <c r="C101" s="7">
        <v>0</v>
      </c>
      <c r="D101" s="1"/>
      <c r="E101" s="1"/>
    </row>
    <row r="102" spans="1:5" s="10" customFormat="1">
      <c r="A102" s="1"/>
      <c r="B102" s="123" t="s">
        <v>114</v>
      </c>
      <c r="C102" s="7">
        <v>0</v>
      </c>
      <c r="D102" s="1"/>
      <c r="E102" s="1"/>
    </row>
    <row r="103" spans="1:5" s="10" customFormat="1">
      <c r="A103" s="1"/>
      <c r="B103" s="123" t="s">
        <v>115</v>
      </c>
      <c r="C103" s="4">
        <v>19573</v>
      </c>
      <c r="D103" s="1"/>
      <c r="E103" s="1"/>
    </row>
    <row r="104" spans="1:5" s="10" customFormat="1">
      <c r="A104" s="1"/>
      <c r="B104" s="123" t="s">
        <v>116</v>
      </c>
      <c r="C104" s="7">
        <v>0</v>
      </c>
      <c r="D104" s="1"/>
      <c r="E104" s="1"/>
    </row>
    <row r="105" spans="1:5" s="10" customFormat="1">
      <c r="A105" s="1"/>
      <c r="B105" s="9"/>
      <c r="C105" s="1"/>
      <c r="D105" s="1"/>
      <c r="E105" s="1"/>
    </row>
    <row r="106" spans="1:5" s="10" customFormat="1">
      <c r="A106" s="1"/>
      <c r="B106" s="152" t="s">
        <v>117</v>
      </c>
      <c r="C106" s="153"/>
      <c r="D106" s="153"/>
      <c r="E106" s="153"/>
    </row>
    <row r="107" spans="1:5" s="10" customFormat="1">
      <c r="A107" s="1"/>
      <c r="B107" s="11" t="s">
        <v>3</v>
      </c>
      <c r="C107" s="11" t="s">
        <v>96</v>
      </c>
      <c r="D107" s="1"/>
      <c r="E107" s="1"/>
    </row>
    <row r="108" spans="1:5" s="10" customFormat="1">
      <c r="A108" s="1"/>
      <c r="B108" s="123" t="s">
        <v>118</v>
      </c>
      <c r="C108" s="4">
        <v>1548720</v>
      </c>
      <c r="D108" s="1"/>
      <c r="E108" s="1"/>
    </row>
    <row r="109" spans="1:5" s="10" customFormat="1">
      <c r="A109" s="1"/>
      <c r="B109" s="123" t="s">
        <v>119</v>
      </c>
      <c r="C109" s="4">
        <v>2474417.3199999998</v>
      </c>
      <c r="D109" s="1"/>
      <c r="E109" s="1"/>
    </row>
    <row r="110" spans="1:5" s="10" customFormat="1">
      <c r="A110" s="1"/>
      <c r="B110" s="123" t="s">
        <v>120</v>
      </c>
      <c r="C110" s="4">
        <v>9583800</v>
      </c>
      <c r="D110" s="1"/>
      <c r="E110" s="1"/>
    </row>
    <row r="111" spans="1:5" s="10" customFormat="1">
      <c r="A111" s="1"/>
      <c r="B111" s="9"/>
      <c r="C111" s="1"/>
      <c r="D111" s="1"/>
      <c r="E111" s="1"/>
    </row>
    <row r="112" spans="1:5" s="10" customFormat="1">
      <c r="A112" s="1"/>
      <c r="B112" s="152" t="s">
        <v>121</v>
      </c>
      <c r="C112" s="153"/>
      <c r="D112" s="153"/>
      <c r="E112" s="153"/>
    </row>
    <row r="113" spans="1:6" s="10" customFormat="1">
      <c r="A113" s="1"/>
      <c r="B113" s="11" t="s">
        <v>3</v>
      </c>
      <c r="C113" s="11" t="s">
        <v>122</v>
      </c>
      <c r="D113" s="1"/>
      <c r="E113" s="1"/>
    </row>
    <row r="114" spans="1:6" s="10" customFormat="1" ht="25.5">
      <c r="A114" s="1"/>
      <c r="B114" s="123" t="s">
        <v>123</v>
      </c>
      <c r="C114" s="4">
        <v>2820000</v>
      </c>
      <c r="D114" s="1"/>
      <c r="E114" s="1"/>
    </row>
    <row r="115" spans="1:6" s="10" customFormat="1">
      <c r="A115" s="1"/>
      <c r="B115" s="123" t="s">
        <v>124</v>
      </c>
      <c r="C115" s="4">
        <v>3239268</v>
      </c>
      <c r="D115" s="1"/>
      <c r="E115" s="1"/>
    </row>
    <row r="116" spans="1:6" s="10" customFormat="1" ht="25.5">
      <c r="A116" s="1"/>
      <c r="B116" s="123" t="s">
        <v>125</v>
      </c>
      <c r="C116" s="4">
        <v>2564558.12</v>
      </c>
      <c r="D116" s="1"/>
      <c r="E116" s="1"/>
    </row>
    <row r="117" spans="1:6" s="10" customFormat="1">
      <c r="A117" s="1"/>
      <c r="B117" s="123" t="s">
        <v>126</v>
      </c>
      <c r="C117" s="7">
        <v>0</v>
      </c>
      <c r="D117" s="1"/>
      <c r="E117" s="1"/>
    </row>
    <row r="118" spans="1:6">
      <c r="B118" s="9"/>
    </row>
    <row r="119" spans="1:6">
      <c r="B119" s="9"/>
    </row>
    <row r="120" spans="1:6">
      <c r="B120" s="9"/>
    </row>
    <row r="121" spans="1:6">
      <c r="B121" s="9"/>
    </row>
    <row r="122" spans="1:6">
      <c r="B122" s="9"/>
    </row>
    <row r="123" spans="1:6" s="129" customFormat="1">
      <c r="B123" s="136" t="s">
        <v>148</v>
      </c>
      <c r="C123" s="139" t="s">
        <v>128</v>
      </c>
      <c r="D123" s="176" t="s">
        <v>187</v>
      </c>
      <c r="E123" s="176" t="s">
        <v>187</v>
      </c>
      <c r="F123" s="142"/>
    </row>
    <row r="124" spans="1:6" s="129" customFormat="1">
      <c r="B124" s="136" t="s">
        <v>216</v>
      </c>
      <c r="C124" s="131" t="s">
        <v>217</v>
      </c>
      <c r="D124" s="183" t="s">
        <v>218</v>
      </c>
      <c r="E124" s="183"/>
      <c r="F124" s="142"/>
    </row>
    <row r="125" spans="1:6" s="129" customFormat="1">
      <c r="B125" s="136" t="s">
        <v>129</v>
      </c>
      <c r="C125" s="136" t="s">
        <v>130</v>
      </c>
      <c r="D125" s="168" t="s">
        <v>131</v>
      </c>
      <c r="E125" s="168"/>
    </row>
    <row r="126" spans="1:6" s="129" customFormat="1">
      <c r="B126" s="136" t="s">
        <v>132</v>
      </c>
      <c r="C126" s="136" t="s">
        <v>133</v>
      </c>
      <c r="D126" s="168" t="s">
        <v>134</v>
      </c>
      <c r="E126" s="168"/>
    </row>
  </sheetData>
  <mergeCells count="24">
    <mergeCell ref="D125:E125"/>
    <mergeCell ref="D126:E126"/>
    <mergeCell ref="B83:C83"/>
    <mergeCell ref="B94:E94"/>
    <mergeCell ref="B96:C96"/>
    <mergeCell ref="B106:E106"/>
    <mergeCell ref="B112:E112"/>
    <mergeCell ref="D123:E123"/>
    <mergeCell ref="D124:E124"/>
    <mergeCell ref="B6:B9"/>
    <mergeCell ref="B81:E81"/>
    <mergeCell ref="B1:E1"/>
    <mergeCell ref="B2:E2"/>
    <mergeCell ref="B3:E3"/>
    <mergeCell ref="B4:D4"/>
    <mergeCell ref="B5:E5"/>
    <mergeCell ref="B61:E61"/>
    <mergeCell ref="B67:E67"/>
    <mergeCell ref="A10:M10"/>
    <mergeCell ref="A23:M23"/>
    <mergeCell ref="A39:M39"/>
    <mergeCell ref="F6:G6"/>
    <mergeCell ref="F7:G7"/>
    <mergeCell ref="A50:C50"/>
  </mergeCells>
  <pageMargins left="0.15748031496062992" right="0.28000000000000003" top="0.48" bottom="0.38" header="0.36" footer="0.19685039370078741"/>
  <pageSetup paperSize="5" scale="7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13</vt:i4>
      </vt:variant>
    </vt:vector>
  </HeadingPairs>
  <TitlesOfParts>
    <vt:vector size="13" baseType="lpstr">
      <vt:lpstr>10699</vt:lpstr>
      <vt:lpstr>10866</vt:lpstr>
      <vt:lpstr>10867</vt:lpstr>
      <vt:lpstr>10868</vt:lpstr>
      <vt:lpstr>10869</vt:lpstr>
      <vt:lpstr>10870</vt:lpstr>
      <vt:lpstr>13817</vt:lpstr>
      <vt:lpstr>28849</vt:lpstr>
      <vt:lpstr>28850</vt:lpstr>
      <vt:lpstr>27000</vt:lpstr>
      <vt:lpstr>ผลการดำเนินงาน Planfin 60</vt:lpstr>
      <vt:lpstr>Sheet10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2018-10-24T04:44:29Z</cp:lastPrinted>
  <dcterms:created xsi:type="dcterms:W3CDTF">2016-12-18T03:50:18Z</dcterms:created>
  <dcterms:modified xsi:type="dcterms:W3CDTF">2018-10-24T05:09:35Z</dcterms:modified>
</cp:coreProperties>
</file>