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2\ประชุมปรับแผน Planfin รอบ 2\ไฟล์กระดาษทำการ รอบ 2 ครั้งที่ 1\"/>
    </mc:Choice>
  </mc:AlternateContent>
  <xr:revisionPtr revIDLastSave="0" documentId="13_ncr:1_{A293E218-FB99-445C-8CE1-1B26DE577857}" xr6:coauthVersionLast="43" xr6:coauthVersionMax="43" xr10:uidLastSave="{00000000-0000-0000-0000-000000000000}"/>
  <bookViews>
    <workbookView xWindow="-120" yWindow="-120" windowWidth="29040" windowHeight="15840" tabRatio="769" firstSheet="7" activeTab="16" xr2:uid="{00000000-000D-0000-FFFF-FFFF00000000}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2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</sheets>
  <externalReferences>
    <externalReference r:id="rId19"/>
  </externalReferences>
  <definedNames>
    <definedName name="_xlnm._FilterDatabase" localSheetId="7" hidden="1">'1.WS-Re-Exp'!$A$2:$G$432</definedName>
    <definedName name="_xlnm._FilterDatabase" localSheetId="6" hidden="1">Mapping62!$A$1:$K$429</definedName>
    <definedName name="_xlnm._FilterDatabase" localSheetId="8" hidden="1">'งบทดลอง รพ.'!$A$1:$E$430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6">'7.1 รายละเอียด แผน รพ.สต.'!$A:$C</definedName>
    <definedName name="_xlnm.Print_Titles" localSheetId="1">Planfin2562!$1:$1</definedName>
  </definedNames>
  <calcPr calcId="181029"/>
</workbook>
</file>

<file path=xl/calcChain.xml><?xml version="1.0" encoding="utf-8"?>
<calcChain xmlns="http://schemas.openxmlformats.org/spreadsheetml/2006/main">
  <c r="R23" i="32" l="1"/>
  <c r="R24" i="32"/>
  <c r="R25" i="32"/>
  <c r="R26" i="32"/>
  <c r="R27" i="32"/>
  <c r="R28" i="32"/>
  <c r="R29" i="32"/>
  <c r="R30" i="32"/>
  <c r="R31" i="32"/>
  <c r="R32" i="32"/>
  <c r="R33" i="32"/>
  <c r="R34" i="32"/>
  <c r="R35" i="32"/>
  <c r="S23" i="32"/>
  <c r="S25" i="32"/>
  <c r="S26" i="32"/>
  <c r="S27" i="32"/>
  <c r="S28" i="32"/>
  <c r="S29" i="32"/>
  <c r="S30" i="32"/>
  <c r="S31" i="32"/>
  <c r="S32" i="32"/>
  <c r="S24" i="32"/>
  <c r="S7" i="32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33" i="32"/>
  <c r="S34" i="32"/>
  <c r="S35" i="32"/>
  <c r="S36" i="32"/>
  <c r="S37" i="32"/>
  <c r="S6" i="32"/>
  <c r="R7" i="32"/>
  <c r="R8" i="32"/>
  <c r="R9" i="32"/>
  <c r="R10" i="32"/>
  <c r="R11" i="32"/>
  <c r="R12" i="32"/>
  <c r="R13" i="32"/>
  <c r="R14" i="32"/>
  <c r="R15" i="32"/>
  <c r="R16" i="32"/>
  <c r="R17" i="32"/>
  <c r="R18" i="32"/>
  <c r="R19" i="32"/>
  <c r="R20" i="32"/>
  <c r="R21" i="32"/>
  <c r="R22" i="32"/>
  <c r="R36" i="32"/>
  <c r="R37" i="32"/>
  <c r="R6" i="32"/>
  <c r="S38" i="32" l="1"/>
  <c r="U38" i="32" s="1"/>
  <c r="C250" i="28"/>
  <c r="C271" i="28"/>
  <c r="T6" i="33"/>
  <c r="T7" i="33"/>
  <c r="T8" i="33"/>
  <c r="T9" i="33"/>
  <c r="T10" i="33"/>
  <c r="T11" i="33"/>
  <c r="T12" i="33"/>
  <c r="T4" i="33"/>
  <c r="T5" i="33"/>
  <c r="G11" i="25"/>
  <c r="G3" i="25"/>
  <c r="E11" i="25"/>
  <c r="E10" i="25"/>
  <c r="G10" i="25" s="1"/>
  <c r="E9" i="25"/>
  <c r="G9" i="25" s="1"/>
  <c r="E8" i="25"/>
  <c r="G8" i="25" s="1"/>
  <c r="E7" i="25"/>
  <c r="G7" i="25" s="1"/>
  <c r="E6" i="25"/>
  <c r="G6" i="25" s="1"/>
  <c r="E5" i="25"/>
  <c r="G5" i="25" s="1"/>
  <c r="E4" i="25"/>
  <c r="G4" i="25" s="1"/>
  <c r="E3" i="25"/>
  <c r="D4" i="24"/>
  <c r="D6" i="24" l="1"/>
  <c r="C241" i="28"/>
  <c r="C243" i="28"/>
  <c r="D13" i="31" l="1"/>
  <c r="C35" i="28" l="1"/>
  <c r="C34" i="28"/>
  <c r="C21" i="28"/>
  <c r="C78" i="28"/>
  <c r="C45" i="28"/>
  <c r="C51" i="28"/>
  <c r="C52" i="28"/>
  <c r="C50" i="28"/>
  <c r="C64" i="28" l="1"/>
  <c r="C55" i="28"/>
  <c r="C36" i="28"/>
  <c r="F5" i="19" l="1"/>
  <c r="F4" i="19"/>
  <c r="D38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C38" i="32"/>
  <c r="C9" i="23"/>
  <c r="C7" i="23"/>
  <c r="C6" i="23"/>
  <c r="C5" i="23"/>
  <c r="B4" i="19"/>
  <c r="S16" i="33" l="1"/>
  <c r="S17" i="33" s="1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D17" i="33" s="1"/>
  <c r="M17" i="33" l="1"/>
  <c r="T17" i="33" s="1"/>
  <c r="T16" i="33"/>
  <c r="E17" i="33"/>
  <c r="C430" i="28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3" i="16"/>
  <c r="D5" i="8" l="1"/>
  <c r="C431" i="16"/>
  <c r="C33" i="8"/>
  <c r="D6" i="8" l="1"/>
  <c r="D8" i="8"/>
  <c r="D13" i="8"/>
  <c r="D14" i="8" l="1"/>
  <c r="D9" i="8"/>
  <c r="D10" i="8"/>
  <c r="D12" i="8"/>
  <c r="D7" i="8"/>
  <c r="D11" i="8"/>
  <c r="D32" i="8" l="1"/>
  <c r="E32" i="8" s="1"/>
  <c r="D15" i="8"/>
  <c r="E15" i="8" s="1"/>
  <c r="C39" i="8" l="1"/>
  <c r="G7" i="24" l="1"/>
  <c r="D91" i="8" s="1"/>
  <c r="J4" i="29" l="1"/>
  <c r="I4" i="29" l="1"/>
  <c r="F6" i="8" l="1"/>
  <c r="H6" i="8"/>
  <c r="J6" i="8"/>
  <c r="F7" i="8"/>
  <c r="H7" i="8"/>
  <c r="J7" i="8"/>
  <c r="F8" i="8"/>
  <c r="H8" i="8"/>
  <c r="J8" i="8"/>
  <c r="F9" i="8"/>
  <c r="H9" i="8"/>
  <c r="J9" i="8"/>
  <c r="F10" i="8"/>
  <c r="H10" i="8"/>
  <c r="J10" i="8"/>
  <c r="F11" i="8"/>
  <c r="H11" i="8"/>
  <c r="J11" i="8"/>
  <c r="F12" i="8"/>
  <c r="H12" i="8"/>
  <c r="J12" i="8"/>
  <c r="F13" i="8"/>
  <c r="H13" i="8"/>
  <c r="J13" i="8"/>
  <c r="F14" i="8"/>
  <c r="H14" i="8"/>
  <c r="J14" i="8"/>
  <c r="F16" i="8"/>
  <c r="H16" i="8"/>
  <c r="J16" i="8"/>
  <c r="F17" i="8"/>
  <c r="H17" i="8"/>
  <c r="J17" i="8"/>
  <c r="F18" i="8"/>
  <c r="H18" i="8"/>
  <c r="J18" i="8"/>
  <c r="F19" i="8"/>
  <c r="H19" i="8"/>
  <c r="J19" i="8"/>
  <c r="F20" i="8"/>
  <c r="H20" i="8"/>
  <c r="J20" i="8"/>
  <c r="F21" i="8"/>
  <c r="H21" i="8"/>
  <c r="J21" i="8"/>
  <c r="F22" i="8"/>
  <c r="H22" i="8"/>
  <c r="J22" i="8"/>
  <c r="F23" i="8"/>
  <c r="H23" i="8"/>
  <c r="J23" i="8"/>
  <c r="F24" i="8"/>
  <c r="H24" i="8"/>
  <c r="J24" i="8"/>
  <c r="F25" i="8"/>
  <c r="H25" i="8"/>
  <c r="J25" i="8"/>
  <c r="F26" i="8"/>
  <c r="H26" i="8"/>
  <c r="J26" i="8"/>
  <c r="F27" i="8"/>
  <c r="H27" i="8"/>
  <c r="J27" i="8"/>
  <c r="F28" i="8"/>
  <c r="H28" i="8"/>
  <c r="J28" i="8"/>
  <c r="F29" i="8"/>
  <c r="H29" i="8"/>
  <c r="J29" i="8"/>
  <c r="F30" i="8"/>
  <c r="H30" i="8"/>
  <c r="J30" i="8"/>
  <c r="F31" i="8"/>
  <c r="H31" i="8"/>
  <c r="J31" i="8"/>
  <c r="F33" i="8"/>
  <c r="H33" i="8"/>
  <c r="J33" i="8"/>
  <c r="J5" i="8"/>
  <c r="H5" i="8"/>
  <c r="F5" i="8"/>
  <c r="I3" i="31"/>
  <c r="I6" i="8" s="1"/>
  <c r="I4" i="31"/>
  <c r="I7" i="8" s="1"/>
  <c r="I5" i="31"/>
  <c r="I8" i="8" s="1"/>
  <c r="I6" i="31"/>
  <c r="I9" i="8" s="1"/>
  <c r="I7" i="31"/>
  <c r="I10" i="8" s="1"/>
  <c r="I8" i="31"/>
  <c r="I11" i="8" s="1"/>
  <c r="I9" i="31"/>
  <c r="I12" i="8" s="1"/>
  <c r="I10" i="31"/>
  <c r="I13" i="8" s="1"/>
  <c r="I11" i="31"/>
  <c r="I14" i="8" s="1"/>
  <c r="I12" i="31"/>
  <c r="I16" i="8" s="1"/>
  <c r="I13" i="31"/>
  <c r="I17" i="8" s="1"/>
  <c r="I14" i="31"/>
  <c r="I18" i="8" s="1"/>
  <c r="I15" i="31"/>
  <c r="I19" i="8" s="1"/>
  <c r="I16" i="31"/>
  <c r="I20" i="8" s="1"/>
  <c r="I17" i="31"/>
  <c r="I21" i="8" s="1"/>
  <c r="I18" i="31"/>
  <c r="I22" i="8" s="1"/>
  <c r="I19" i="31"/>
  <c r="I23" i="8" s="1"/>
  <c r="I20" i="31"/>
  <c r="I24" i="8" s="1"/>
  <c r="I21" i="31"/>
  <c r="I25" i="8" s="1"/>
  <c r="I22" i="31"/>
  <c r="I26" i="8" s="1"/>
  <c r="I23" i="31"/>
  <c r="I27" i="8" s="1"/>
  <c r="I24" i="31"/>
  <c r="I28" i="8" s="1"/>
  <c r="I25" i="31"/>
  <c r="I29" i="8" s="1"/>
  <c r="I26" i="31"/>
  <c r="I30" i="8" s="1"/>
  <c r="I27" i="31"/>
  <c r="I31" i="8" s="1"/>
  <c r="I28" i="31"/>
  <c r="I33" i="8" s="1"/>
  <c r="I2" i="31"/>
  <c r="I5" i="8" s="1"/>
  <c r="D15" i="25" l="1"/>
  <c r="E15" i="25"/>
  <c r="D97" i="8" s="1"/>
  <c r="F15" i="25"/>
  <c r="D98" i="8" s="1"/>
  <c r="C15" i="25"/>
  <c r="G12" i="25"/>
  <c r="G13" i="25"/>
  <c r="D8" i="24"/>
  <c r="F8" i="24"/>
  <c r="B8" i="24"/>
  <c r="G5" i="24"/>
  <c r="D89" i="8" s="1"/>
  <c r="G6" i="24"/>
  <c r="D90" i="8" s="1"/>
  <c r="G4" i="24"/>
  <c r="C11" i="23"/>
  <c r="F11" i="23"/>
  <c r="G11" i="23"/>
  <c r="B11" i="23"/>
  <c r="D5" i="23"/>
  <c r="E5" i="23" s="1"/>
  <c r="D6" i="23"/>
  <c r="E6" i="23" s="1"/>
  <c r="D80" i="8" s="1"/>
  <c r="D7" i="23"/>
  <c r="E7" i="23" s="1"/>
  <c r="D81" i="8" s="1"/>
  <c r="D8" i="23"/>
  <c r="E8" i="23" s="1"/>
  <c r="D82" i="8" s="1"/>
  <c r="D9" i="23"/>
  <c r="E9" i="23" s="1"/>
  <c r="D83" i="8" s="1"/>
  <c r="D10" i="23"/>
  <c r="E10" i="23" s="1"/>
  <c r="D84" i="8" s="1"/>
  <c r="D4" i="23"/>
  <c r="E4" i="23" s="1"/>
  <c r="D78" i="8" s="1"/>
  <c r="D52" i="8"/>
  <c r="D53" i="8"/>
  <c r="D54" i="8"/>
  <c r="D55" i="8"/>
  <c r="D56" i="8"/>
  <c r="D57" i="8"/>
  <c r="D58" i="8"/>
  <c r="D59" i="8"/>
  <c r="D60" i="8"/>
  <c r="D61" i="8"/>
  <c r="D51" i="8"/>
  <c r="H4" i="19"/>
  <c r="I4" i="19" s="1"/>
  <c r="H5" i="19"/>
  <c r="I5" i="19" s="1"/>
  <c r="D95" i="8" l="1"/>
  <c r="G15" i="25"/>
  <c r="E11" i="23"/>
  <c r="D79" i="8"/>
  <c r="D85" i="8" s="1"/>
  <c r="G8" i="24"/>
  <c r="D11" i="23"/>
  <c r="C6" i="22"/>
  <c r="D47" i="8"/>
  <c r="H11" i="23"/>
  <c r="D96" i="8"/>
  <c r="D99" i="8" s="1"/>
  <c r="G14" i="20"/>
  <c r="C15" i="22" s="1"/>
  <c r="D88" i="8"/>
  <c r="F4" i="29" s="1"/>
  <c r="D62" i="8"/>
  <c r="D46" i="8" l="1"/>
  <c r="C5" i="22"/>
  <c r="D5" i="22" s="1"/>
  <c r="D92" i="8"/>
  <c r="G4" i="1"/>
  <c r="F4" i="1" s="1"/>
  <c r="G15" i="1"/>
  <c r="F15" i="1" s="1"/>
  <c r="G24" i="1"/>
  <c r="E21" i="5"/>
  <c r="D18" i="8"/>
  <c r="E3" i="19" s="1"/>
  <c r="H3" i="19" s="1"/>
  <c r="I3" i="19" s="1"/>
  <c r="E5" i="5"/>
  <c r="D21" i="8"/>
  <c r="E7" i="5"/>
  <c r="E16" i="5"/>
  <c r="E25" i="5"/>
  <c r="E3" i="5"/>
  <c r="G50" i="1"/>
  <c r="G45" i="1"/>
  <c r="G22" i="1"/>
  <c r="G18" i="1"/>
  <c r="F18" i="1" s="1"/>
  <c r="G6" i="1"/>
  <c r="F6" i="1" s="1"/>
  <c r="D15" i="22"/>
  <c r="F17" i="5"/>
  <c r="F23" i="5"/>
  <c r="F29" i="5" s="1"/>
  <c r="J17" i="22"/>
  <c r="I17" i="22"/>
  <c r="H17" i="22"/>
  <c r="G17" i="22"/>
  <c r="B17" i="22"/>
  <c r="D16" i="22"/>
  <c r="D14" i="22"/>
  <c r="D13" i="22"/>
  <c r="D12" i="22"/>
  <c r="D11" i="22"/>
  <c r="D10" i="22"/>
  <c r="D9" i="22"/>
  <c r="E9" i="22" s="1"/>
  <c r="F9" i="22"/>
  <c r="D8" i="22"/>
  <c r="D7" i="22"/>
  <c r="D6" i="22"/>
  <c r="E19" i="1"/>
  <c r="E10" i="1"/>
  <c r="C17" i="8"/>
  <c r="E12" i="22" l="1"/>
  <c r="F12" i="22" s="1"/>
  <c r="E13" i="22"/>
  <c r="D70" i="8" s="1"/>
  <c r="E14" i="22"/>
  <c r="D71" i="8" s="1"/>
  <c r="E8" i="22"/>
  <c r="F8" i="22" s="1"/>
  <c r="E10" i="22"/>
  <c r="F10" i="22" s="1"/>
  <c r="F11" i="22"/>
  <c r="E11" i="22"/>
  <c r="E7" i="22"/>
  <c r="D69" i="8" s="1"/>
  <c r="D45" i="8"/>
  <c r="D48" i="8" s="1"/>
  <c r="C4" i="22"/>
  <c r="D4" i="22" s="1"/>
  <c r="E4" i="22" s="1"/>
  <c r="D66" i="8" s="1"/>
  <c r="J6" i="19"/>
  <c r="E16" i="22"/>
  <c r="D73" i="8" s="1"/>
  <c r="E15" i="22"/>
  <c r="D72" i="8" s="1"/>
  <c r="E5" i="22"/>
  <c r="F5" i="22" s="1"/>
  <c r="E6" i="22"/>
  <c r="D68" i="8" s="1"/>
  <c r="E18" i="8"/>
  <c r="K7" i="8"/>
  <c r="G13" i="1"/>
  <c r="F13" i="1" s="1"/>
  <c r="C34" i="8"/>
  <c r="G5" i="1"/>
  <c r="F5" i="1" s="1"/>
  <c r="G9" i="1"/>
  <c r="F9" i="1" s="1"/>
  <c r="G26" i="1"/>
  <c r="G43" i="1" s="1"/>
  <c r="D19" i="8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K5" i="8"/>
  <c r="E4" i="5"/>
  <c r="E9" i="5"/>
  <c r="E10" i="5"/>
  <c r="E12" i="8"/>
  <c r="G46" i="1"/>
  <c r="G14" i="1"/>
  <c r="G30" i="1"/>
  <c r="G39" i="1" s="1"/>
  <c r="G3" i="1"/>
  <c r="F3" i="1" s="1"/>
  <c r="D22" i="8"/>
  <c r="L22" i="8" s="1"/>
  <c r="E11" i="8"/>
  <c r="G23" i="1"/>
  <c r="G29" i="1"/>
  <c r="E28" i="5"/>
  <c r="D23" i="8"/>
  <c r="E23" i="8" s="1"/>
  <c r="E15" i="5"/>
  <c r="D26" i="8"/>
  <c r="E26" i="8" s="1"/>
  <c r="E34" i="5"/>
  <c r="D25" i="8"/>
  <c r="E25" i="8" s="1"/>
  <c r="E13" i="5"/>
  <c r="E14" i="5"/>
  <c r="D28" i="8"/>
  <c r="E28" i="8" s="1"/>
  <c r="G51" i="1"/>
  <c r="K8" i="8"/>
  <c r="L9" i="8"/>
  <c r="G25" i="1"/>
  <c r="E20" i="5"/>
  <c r="D20" i="8"/>
  <c r="K20" i="8" s="1"/>
  <c r="E27" i="5"/>
  <c r="L10" i="8"/>
  <c r="E33" i="5"/>
  <c r="D29" i="8"/>
  <c r="K29" i="8" s="1"/>
  <c r="G33" i="1"/>
  <c r="G12" i="1"/>
  <c r="F12" i="1" s="1"/>
  <c r="G32" i="1"/>
  <c r="E24" i="5"/>
  <c r="L14" i="8"/>
  <c r="D24" i="8"/>
  <c r="K24" i="8" s="1"/>
  <c r="D16" i="8"/>
  <c r="K16" i="8" s="1"/>
  <c r="E8" i="5"/>
  <c r="E19" i="5"/>
  <c r="D27" i="8"/>
  <c r="L27" i="8" s="1"/>
  <c r="F37" i="5"/>
  <c r="K18" i="8"/>
  <c r="L18" i="8"/>
  <c r="K13" i="8"/>
  <c r="L13" i="8"/>
  <c r="K21" i="8"/>
  <c r="L21" i="8"/>
  <c r="L6" i="8"/>
  <c r="K6" i="8"/>
  <c r="E21" i="8"/>
  <c r="E6" i="8"/>
  <c r="E5" i="8"/>
  <c r="E13" i="8"/>
  <c r="D30" i="8"/>
  <c r="E31" i="5"/>
  <c r="E32" i="5"/>
  <c r="E35" i="5"/>
  <c r="D31" i="8"/>
  <c r="D17" i="22"/>
  <c r="F14" i="22" l="1"/>
  <c r="F13" i="22"/>
  <c r="F7" i="22"/>
  <c r="E19" i="8"/>
  <c r="F4" i="22"/>
  <c r="C17" i="22"/>
  <c r="F6" i="22"/>
  <c r="F16" i="22"/>
  <c r="F15" i="22"/>
  <c r="D67" i="8"/>
  <c r="D74" i="8" s="1"/>
  <c r="E17" i="22"/>
  <c r="D33" i="8"/>
  <c r="L7" i="8"/>
  <c r="E7" i="8"/>
  <c r="G42" i="1"/>
  <c r="G37" i="1"/>
  <c r="E22" i="8"/>
  <c r="L5" i="8"/>
  <c r="G38" i="1"/>
  <c r="L26" i="8"/>
  <c r="F14" i="1"/>
  <c r="G41" i="1"/>
  <c r="K22" i="8"/>
  <c r="K25" i="8"/>
  <c r="L11" i="8"/>
  <c r="L23" i="8"/>
  <c r="K11" i="8"/>
  <c r="K23" i="8"/>
  <c r="K19" i="8"/>
  <c r="L19" i="8"/>
  <c r="G10" i="1"/>
  <c r="F10" i="1" s="1"/>
  <c r="E23" i="5"/>
  <c r="E29" i="5" s="1"/>
  <c r="K26" i="8"/>
  <c r="L12" i="8"/>
  <c r="K9" i="8"/>
  <c r="L25" i="8"/>
  <c r="K12" i="8"/>
  <c r="G27" i="1"/>
  <c r="G40" i="1"/>
  <c r="E20" i="8"/>
  <c r="L20" i="8"/>
  <c r="E17" i="5"/>
  <c r="E9" i="8"/>
  <c r="E8" i="8"/>
  <c r="G36" i="1"/>
  <c r="G34" i="1"/>
  <c r="L8" i="8"/>
  <c r="G19" i="1"/>
  <c r="F19" i="1" s="1"/>
  <c r="L29" i="8"/>
  <c r="E29" i="8"/>
  <c r="L28" i="8"/>
  <c r="K28" i="8"/>
  <c r="E10" i="8"/>
  <c r="K10" i="8"/>
  <c r="D17" i="8"/>
  <c r="E27" i="8"/>
  <c r="K27" i="8"/>
  <c r="L16" i="8"/>
  <c r="E16" i="8"/>
  <c r="E14" i="8"/>
  <c r="L24" i="8"/>
  <c r="K14" i="8"/>
  <c r="E24" i="8"/>
  <c r="L31" i="8"/>
  <c r="K31" i="8"/>
  <c r="K30" i="8"/>
  <c r="L30" i="8"/>
  <c r="E30" i="8"/>
  <c r="E31" i="8"/>
  <c r="F17" i="22" l="1"/>
  <c r="L17" i="8"/>
  <c r="A4" i="29"/>
  <c r="E37" i="5"/>
  <c r="E17" i="8"/>
  <c r="G44" i="1"/>
  <c r="G47" i="1" s="1"/>
  <c r="G52" i="1" s="1"/>
  <c r="K17" i="8"/>
  <c r="K33" i="8"/>
  <c r="L33" i="8"/>
  <c r="D34" i="8"/>
  <c r="D35" i="8" s="1"/>
  <c r="E33" i="8"/>
  <c r="B4" i="29"/>
  <c r="K4" i="29" s="1"/>
  <c r="L4" i="29" s="1"/>
  <c r="C35" i="8" l="1"/>
  <c r="C38" i="8"/>
  <c r="E38" i="5"/>
  <c r="E39" i="5"/>
  <c r="C4" i="29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  <author>Administrator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F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50" authorId="0" shapeId="0" xr:uid="{00000000-0006-0000-0800-000001000000}">
      <text>
        <r>
          <rPr>
            <sz val="9"/>
            <color indexed="81"/>
            <rFont val="Tahoma"/>
            <charset val="222"/>
          </rPr>
          <t>18,067,936.44-OPREEFER 79,612.50=17,988,323.94-รพ.สต.8149233.73</t>
        </r>
      </text>
    </comment>
    <comment ref="C55" authorId="0" shapeId="0" xr:uid="{00000000-0006-0000-0800-000002000000}">
      <text>
        <r>
          <rPr>
            <b/>
            <sz val="9"/>
            <color indexed="81"/>
            <rFont val="Tahoma"/>
            <charset val="222"/>
          </rPr>
          <t>แผนไทย 330000 รพ.ได้ 90000</t>
        </r>
      </text>
    </comment>
    <comment ref="C243" authorId="0" shapeId="0" xr:uid="{00000000-0006-0000-0800-000003000000}">
      <text>
        <r>
          <rPr>
            <b/>
            <sz val="9"/>
            <color indexed="81"/>
            <rFont val="Tahoma"/>
            <charset val="222"/>
          </rPr>
          <t>แบตโรงไฟฟ้า</t>
        </r>
      </text>
    </comment>
    <comment ref="C287" authorId="0" shapeId="0" xr:uid="{00000000-0006-0000-0800-000004000000}">
      <text>
        <r>
          <rPr>
            <b/>
            <sz val="9"/>
            <color indexed="81"/>
            <rFont val="Tahoma"/>
            <charset val="222"/>
          </rPr>
          <t>น้ำดื้ม รพ. กิ๊ปเซ็ต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D2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<sst xmlns="http://schemas.openxmlformats.org/spreadsheetml/2006/main" count="8001" uniqueCount="1462">
  <si>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</si>
  <si>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</si>
  <si>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</si>
  <si>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</si>
  <si>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</si>
  <si>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</si>
  <si>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</si>
  <si>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</si>
  <si>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</si>
  <si>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</si>
  <si>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</si>
  <si>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</si>
  <si>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</si>
  <si>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</si>
  <si>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</si>
  <si>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</si>
  <si>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</si>
  <si>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</si>
  <si>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</si>
  <si>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</si>
  <si>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</si>
  <si>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</si>
  <si>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</si>
  <si>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</si>
  <si>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</si>
  <si>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</si>
  <si>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</si>
  <si>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</si>
  <si>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</si>
  <si>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</si>
  <si>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</si>
  <si>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</si>
  <si>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</si>
  <si>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</si>
  <si>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</si>
  <si>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</si>
  <si>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</si>
  <si>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</si>
  <si>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</si>
  <si>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</si>
  <si>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</si>
  <si>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</si>
  <si>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</si>
  <si>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</si>
  <si>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</si>
  <si>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</si>
  <si>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</si>
  <si>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</si>
  <si>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</si>
  <si>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</si>
  <si>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</si>
  <si>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</si>
  <si>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</si>
  <si>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</si>
  <si>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</si>
  <si>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</si>
  <si>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</si>
  <si>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</si>
  <si>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</si>
  <si>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</si>
  <si>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</si>
  <si>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</si>
  <si>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</si>
  <si>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</si>
  <si>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</si>
  <si>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</si>
  <si>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</si>
  <si>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</si>
  <si>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</si>
  <si>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</si>
  <si>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</si>
  <si>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</si>
  <si>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</si>
  <si>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</si>
  <si>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</si>
  <si>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</si>
  <si>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</si>
  <si>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</si>
  <si>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</si>
  <si>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</si>
  <si>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</si>
  <si>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</si>
  <si>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</si>
  <si>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</si>
  <si>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</si>
  <si>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</si>
  <si>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</si>
  <si>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</si>
  <si>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</si>
  <si>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</si>
  <si>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</si>
  <si>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</si>
  <si>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</si>
  <si>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</si>
  <si>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</si>
  <si>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</si>
  <si>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</si>
  <si>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</si>
  <si>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</si>
  <si>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</si>
  <si>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</si>
  <si>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</si>
  <si>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</si>
  <si>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</si>
  <si>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</si>
  <si>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</si>
  <si>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</si>
  <si>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</si>
  <si>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</si>
  <si>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</si>
  <si>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</si>
  <si>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</si>
  <si>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</si>
  <si>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</si>
  <si>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</si>
  <si>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</si>
  <si>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</si>
  <si>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</si>
  <si>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</si>
  <si>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</si>
  <si>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</si>
  <si>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</si>
  <si>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</si>
  <si>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</si>
  <si>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</si>
  <si>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</si>
  <si>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</si>
  <si>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</si>
  <si>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</si>
  <si>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</si>
  <si>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</si>
  <si>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</si>
  <si>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</si>
  <si>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</si>
  <si>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</si>
  <si>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</si>
  <si>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</si>
  <si>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</si>
  <si>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</si>
  <si>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</si>
  <si>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</si>
  <si>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</si>
  <si>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</si>
  <si>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</si>
  <si>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</si>
  <si>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</si>
  <si>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</si>
  <si>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</si>
  <si>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</si>
  <si>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</si>
  <si>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</si>
  <si>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</si>
  <si>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</si>
  <si>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</si>
  <si>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</si>
  <si>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</si>
  <si>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</si>
  <si>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</si>
  <si>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</si>
  <si>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</si>
  <si>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</si>
  <si>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</si>
  <si>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</si>
  <si>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</si>
  <si>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</si>
  <si>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</si>
  <si>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</si>
  <si>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</si>
  <si>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</si>
  <si>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</si>
  <si>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</si>
  <si>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</si>
  <si>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</si>
  <si>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</si>
  <si>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</si>
  <si>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</si>
  <si>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</si>
  <si>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</si>
  <si>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</si>
  <si>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</si>
  <si>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</si>
  <si>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</si>
  <si>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</si>
  <si>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</si>
  <si>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</si>
  <si>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</si>
  <si>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</si>
  <si>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</si>
  <si>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</si>
  <si>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</si>
  <si>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</si>
  <si>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</si>
  <si>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</si>
  <si>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</si>
  <si>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</si>
  <si>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</si>
  <si>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</si>
  <si>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</si>
  <si>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</si>
  <si>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</si>
  <si>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</si>
  <si>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</si>
  <si>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</si>
  <si>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</si>
  <si>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</si>
  <si>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</si>
  <si>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</si>
  <si>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</si>
  <si>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</si>
  <si>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</si>
  <si>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</si>
  <si>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</si>
  <si>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</si>
  <si>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</si>
  <si>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</si>
  <si>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</si>
  <si>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</si>
  <si>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</si>
  <si>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</si>
  <si>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</si>
  <si>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</si>
  <si>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</si>
  <si>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</si>
  <si>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</si>
  <si>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</si>
  <si>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</si>
  <si>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</si>
  <si>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</si>
  <si>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</si>
  <si>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</si>
  <si>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</si>
  <si>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</si>
  <si>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</si>
  <si>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</si>
  <si>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</si>
  <si>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</si>
  <si>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</si>
  <si>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</si>
  <si>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</si>
  <si>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</si>
  <si>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</si>
  <si>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</si>
  <si>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</si>
  <si>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</si>
  <si>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</si>
  <si>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</si>
  <si>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</si>
  <si>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</si>
  <si>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</si>
  <si>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</si>
  <si>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</si>
  <si>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</si>
  <si>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</si>
  <si>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</si>
  <si>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</si>
  <si>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</si>
  <si>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</si>
  <si>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</si>
  <si>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</si>
  <si>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</si>
  <si>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</si>
  <si>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</si>
  <si>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</si>
  <si>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</si>
  <si>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</si>
  <si>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</si>
  <si>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</si>
  <si>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</si>
  <si>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</si>
  <si>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</si>
  <si>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</si>
  <si>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</si>
  <si>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</si>
  <si>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</si>
  <si>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</si>
  <si>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</si>
  <si>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</si>
  <si>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</si>
  <si>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</si>
  <si>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</si>
  <si>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</si>
  <si>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</si>
  <si>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</si>
  <si>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</si>
  <si>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</si>
  <si>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</si>
  <si>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</si>
  <si>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</si>
  <si>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</si>
  <si>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</si>
  <si>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</si>
  <si>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</si>
  <si>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</si>
  <si>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</si>
  <si>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</si>
  <si>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</si>
  <si>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</si>
  <si>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</si>
  <si>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</si>
  <si>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</si>
  <si>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</si>
  <si>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</si>
  <si>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</si>
  <si>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</si>
  <si>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</si>
  <si>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</si>
  <si>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</si>
  <si>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</si>
  <si>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</si>
  <si>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</si>
  <si>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</si>
  <si>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</si>
  <si>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</si>
  <si>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</si>
  <si>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</si>
  <si>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5102030199.101</t>
  </si>
  <si>
    <t>5103010102.101</t>
  </si>
  <si>
    <t>5103010103.101</t>
  </si>
  <si>
    <t>5103010199.101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</si>
  <si>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</si>
  <si>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</si>
  <si>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</si>
  <si>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</si>
  <si>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</si>
  <si>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</si>
  <si>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</si>
  <si>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</si>
  <si>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</si>
  <si>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</si>
  <si>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</si>
  <si>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</si>
  <si>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</si>
  <si>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</si>
  <si>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</si>
  <si>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</si>
  <si>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</si>
  <si>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</si>
  <si>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</si>
  <si>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</si>
  <si>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</si>
  <si>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</si>
  <si>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</si>
  <si>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</si>
  <si>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</si>
  <si>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</si>
  <si>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</si>
  <si>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</si>
  <si>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</si>
  <si>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</si>
  <si>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</si>
  <si>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</si>
  <si>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</si>
  <si>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</si>
  <si>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</si>
  <si>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</si>
  <si>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</si>
  <si>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</si>
  <si>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</si>
  <si>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</si>
  <si>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</si>
  <si>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</si>
  <si>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</si>
  <si>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</si>
  <si>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</si>
  <si>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</si>
  <si>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</si>
  <si>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</si>
  <si>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</si>
  <si>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</si>
  <si>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</si>
  <si>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</si>
  <si>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</si>
  <si>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</si>
  <si>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</si>
  <si>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</si>
  <si>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</si>
  <si>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</si>
  <si>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</si>
  <si>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</si>
  <si>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</si>
  <si>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</si>
  <si>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</si>
  <si>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</si>
  <si>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</si>
  <si>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</si>
  <si>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</si>
  <si>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</si>
  <si>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</si>
  <si>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</si>
  <si>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</si>
  <si>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</si>
  <si>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</si>
  <si>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</si>
  <si>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</si>
  <si>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</si>
  <si>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</si>
  <si>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</si>
  <si>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</si>
  <si>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</si>
  <si>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</si>
  <si>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</si>
  <si>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</si>
  <si>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</si>
  <si>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</si>
  <si>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</si>
  <si>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</si>
  <si>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</si>
  <si>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</si>
  <si>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</si>
  <si>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</si>
  <si>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</si>
  <si>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</si>
  <si>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</si>
  <si>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</si>
  <si>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</si>
  <si>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</si>
  <si>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</si>
  <si>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</si>
  <si>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</si>
  <si>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</si>
  <si>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</si>
  <si>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</si>
  <si>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</si>
  <si>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</si>
  <si>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</si>
  <si>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</si>
  <si>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</si>
  <si>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</si>
  <si>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</si>
  <si>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</si>
  <si>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</si>
  <si>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</si>
  <si>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</si>
  <si>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</si>
  <si>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</si>
  <si>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</si>
  <si>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</si>
  <si>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</si>
  <si>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</si>
  <si>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</si>
  <si>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</si>
  <si>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</si>
  <si>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</si>
  <si>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</si>
  <si>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</si>
  <si>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</si>
  <si>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</si>
  <si>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</si>
  <si>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</si>
  <si>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</si>
  <si>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</si>
  <si>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</si>
  <si>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</si>
  <si>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</si>
  <si>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</si>
  <si>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</si>
  <si>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</si>
  <si>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</si>
  <si>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</si>
  <si>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</si>
  <si>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</si>
  <si>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</si>
  <si>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</si>
  <si>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</si>
  <si>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</si>
  <si>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</si>
  <si>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</si>
  <si>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</si>
  <si>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</si>
  <si>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</si>
  <si>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</si>
  <si>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</si>
  <si>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</si>
  <si>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</si>
  <si>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</si>
  <si>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</si>
  <si>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</si>
  <si>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</si>
  <si>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</si>
  <si>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</si>
  <si>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</si>
  <si>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</si>
  <si>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</si>
  <si>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</si>
  <si>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</si>
  <si>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</si>
  <si>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</si>
  <si>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</si>
  <si>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</si>
  <si>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</si>
  <si>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</si>
  <si>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</si>
  <si>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</si>
  <si>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</si>
  <si>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</si>
  <si>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5104030299.102</t>
  </si>
  <si>
    <t>5104030299.103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</si>
  <si>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</si>
  <si>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</si>
  <si>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</si>
  <si>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</si>
  <si>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</si>
  <si>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</si>
  <si>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</si>
  <si>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</si>
  <si>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</si>
  <si>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</si>
  <si>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</si>
  <si>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</si>
  <si>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</si>
  <si>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</si>
  <si>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</si>
  <si>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</si>
  <si>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</si>
  <si>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</si>
  <si>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</si>
  <si>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</si>
  <si>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</si>
  <si>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</si>
  <si>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</si>
  <si>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</si>
  <si>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</si>
  <si>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</si>
  <si>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</si>
  <si>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</si>
  <si>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</si>
  <si>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</si>
  <si>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</si>
  <si>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</si>
  <si>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</si>
  <si>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</si>
  <si>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</si>
  <si>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</si>
  <si>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</si>
  <si>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</si>
  <si>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</si>
  <si>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</si>
  <si>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</si>
  <si>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</si>
  <si>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</si>
  <si>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</si>
  <si>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</si>
  <si>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</si>
  <si>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</si>
  <si>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</si>
  <si>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</si>
  <si>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</si>
  <si>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</si>
  <si>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</si>
  <si>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</si>
  <si>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</si>
  <si>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</si>
  <si>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</si>
  <si>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</si>
  <si>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</si>
  <si>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</si>
  <si>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</si>
  <si>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</si>
  <si>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</si>
  <si>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</si>
  <si>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</si>
  <si>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</si>
  <si>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</si>
  <si>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</si>
  <si>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</si>
  <si>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</si>
  <si>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</si>
  <si>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</si>
  <si>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</si>
  <si>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</si>
  <si>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</si>
  <si>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</si>
  <si>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</si>
  <si>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</si>
  <si>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</si>
  <si>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</si>
  <si>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</si>
  <si>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</si>
  <si>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</si>
  <si>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</si>
  <si>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</si>
  <si>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</si>
  <si>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</si>
  <si>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</si>
  <si>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</si>
  <si>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</si>
  <si>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</si>
  <si>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</si>
  <si>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</si>
  <si>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</si>
  <si>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</si>
  <si>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</si>
  <si>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</si>
  <si>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</si>
  <si>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</si>
  <si>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</si>
  <si>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</si>
  <si>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</si>
  <si>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</si>
  <si>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</si>
  <si>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</si>
  <si>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</si>
  <si>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</si>
  <si>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</si>
  <si>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</si>
  <si>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</si>
  <si>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</si>
  <si>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</si>
  <si>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</si>
  <si>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</si>
  <si>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</si>
  <si>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</si>
  <si>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</si>
  <si>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</si>
  <si>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</si>
  <si>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</si>
  <si>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</si>
  <si>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</si>
  <si>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</si>
  <si>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</si>
  <si>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</si>
  <si>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</si>
  <si>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</si>
  <si>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</si>
  <si>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</si>
  <si>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</si>
  <si>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</si>
  <si>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</si>
  <si>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</si>
  <si>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</si>
  <si>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</si>
  <si>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</si>
  <si>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</si>
  <si>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</si>
  <si>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</si>
  <si>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</si>
  <si>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</si>
  <si>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</si>
  <si>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</si>
  <si>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</si>
  <si>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</si>
  <si>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</si>
  <si>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</si>
  <si>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</si>
  <si>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</si>
  <si>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</si>
  <si>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</si>
  <si>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</si>
  <si>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</si>
  <si>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</si>
  <si>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</si>
  <si>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</si>
  <si>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</si>
  <si>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</si>
  <si>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</si>
  <si>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</si>
  <si>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</si>
  <si>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</si>
  <si>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</si>
  <si>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</si>
  <si>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</si>
  <si>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</si>
  <si>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</si>
  <si>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</si>
  <si>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</si>
  <si>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</si>
  <si>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</si>
  <si>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</si>
  <si>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</si>
  <si>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</si>
  <si>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</si>
  <si>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</si>
  <si>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</si>
  <si>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</si>
  <si>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</si>
  <si>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</si>
  <si>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</si>
  <si>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</si>
  <si>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</si>
  <si>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</si>
  <si>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</si>
  <si>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</si>
  <si>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</si>
  <si>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</si>
  <si>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</si>
  <si>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</si>
  <si>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</si>
  <si>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</si>
  <si>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</si>
  <si>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</si>
  <si>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</si>
  <si>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</si>
  <si>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</si>
  <si>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</si>
  <si>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</si>
  <si>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</si>
  <si>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</si>
  <si>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</si>
  <si>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</si>
  <si>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</si>
  <si>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</si>
  <si>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</si>
  <si>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</si>
  <si>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</si>
  <si>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</si>
  <si>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</si>
  <si>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</si>
  <si>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</si>
  <si>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</si>
  <si>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</si>
  <si>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</si>
  <si>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</si>
  <si>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</si>
  <si>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</si>
  <si>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</si>
  <si>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</si>
  <si>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</si>
  <si>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</si>
  <si>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</si>
  <si>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</si>
  <si>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</si>
  <si>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</si>
  <si>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</si>
  <si>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</si>
  <si>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</si>
  <si>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</si>
  <si>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</si>
  <si>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</si>
  <si>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</si>
  <si>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</si>
  <si>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</si>
  <si>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</si>
  <si>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</si>
  <si>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</si>
  <si>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</si>
  <si>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</si>
  <si>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</si>
  <si>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</si>
  <si>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</si>
  <si>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</si>
  <si>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</si>
  <si>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</si>
  <si>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</si>
  <si>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</si>
  <si>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</si>
  <si>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</si>
  <si>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</si>
  <si>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</si>
  <si>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</si>
  <si>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</si>
  <si>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</si>
  <si>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</si>
  <si>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</si>
  <si>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</si>
  <si>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</si>
  <si>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</si>
  <si>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</si>
  <si>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</si>
  <si>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</si>
  <si>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</si>
  <si>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</si>
  <si>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</si>
  <si>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</si>
  <si>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</si>
  <si>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</si>
  <si>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</si>
  <si>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</si>
  <si>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</si>
  <si>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</si>
  <si>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</si>
  <si>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</si>
  <si>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</si>
  <si>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</si>
  <si>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</si>
  <si>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</si>
  <si>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</si>
  <si>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</si>
  <si>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</si>
  <si>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</si>
  <si>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</si>
  <si>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</si>
  <si>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</si>
  <si>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</si>
  <si>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</si>
  <si>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</si>
  <si>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</si>
  <si>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</si>
  <si>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</si>
  <si>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</si>
  <si>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</si>
  <si>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</si>
  <si>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</si>
  <si>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</si>
  <si>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</si>
  <si>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</si>
  <si>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</si>
  <si>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</si>
  <si>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</si>
  <si>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</si>
  <si>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</si>
  <si>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</si>
  <si>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</si>
  <si>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</si>
  <si>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</si>
  <si>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</si>
  <si>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</si>
  <si>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4301020104.806</t>
  </si>
  <si>
    <t>4301020104.807</t>
  </si>
  <si>
    <t>4301020104.808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</si>
  <si>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</si>
  <si>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</si>
  <si>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</si>
  <si>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</si>
  <si>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</si>
  <si>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</si>
  <si>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</si>
  <si>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</si>
  <si>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</si>
  <si>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</si>
  <si>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</si>
  <si>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</si>
  <si>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</si>
  <si>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</si>
  <si>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</si>
  <si>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</si>
  <si>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</si>
  <si>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</si>
  <si>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</si>
  <si>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</si>
  <si>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</si>
  <si>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</si>
  <si>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</si>
  <si>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</si>
  <si>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</si>
  <si>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</si>
  <si>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</si>
  <si>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</si>
  <si>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</si>
  <si>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</si>
  <si>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</si>
  <si>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</si>
  <si>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</si>
  <si>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</si>
  <si>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</si>
  <si>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</si>
  <si>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</si>
  <si>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</si>
  <si>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</si>
  <si>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</si>
  <si>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</si>
  <si>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</si>
  <si>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</si>
  <si>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</si>
  <si>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</si>
  <si>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</si>
  <si>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</si>
  <si>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</si>
  <si>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</si>
  <si>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</si>
  <si>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</si>
  <si>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</si>
  <si>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</si>
  <si>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</si>
  <si>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</si>
  <si>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</si>
  <si>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</si>
  <si>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</si>
  <si>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</si>
  <si>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</si>
  <si>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</si>
  <si>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</si>
  <si>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</si>
  <si>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</si>
  <si>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</si>
  <si>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</si>
  <si>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</si>
  <si>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</si>
  <si>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</si>
  <si>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</si>
  <si>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</si>
  <si>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</si>
  <si>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</si>
  <si>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</si>
  <si>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</si>
  <si>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</si>
  <si>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</si>
  <si>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</si>
  <si>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</si>
  <si>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</si>
  <si>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</si>
  <si>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</si>
  <si>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</si>
  <si>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</si>
  <si>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</si>
  <si>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</si>
  <si>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</si>
  <si>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</si>
  <si>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</si>
  <si>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</si>
  <si>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</si>
  <si>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</si>
  <si>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</si>
  <si>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</si>
  <si>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</si>
  <si>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</si>
  <si>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</si>
  <si>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</si>
  <si>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</si>
  <si>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</si>
  <si>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</si>
  <si>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</si>
  <si>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</si>
  <si>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</si>
  <si>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</si>
  <si>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</si>
  <si>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</si>
  <si>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</si>
  <si>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</si>
  <si>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</si>
  <si>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</si>
  <si>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</si>
  <si>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</si>
  <si>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</si>
  <si>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</si>
  <si>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</si>
  <si>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</si>
  <si>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</si>
  <si>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</si>
  <si>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</si>
  <si>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</si>
  <si>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</si>
  <si>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</si>
  <si>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</si>
  <si>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</si>
  <si>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</si>
  <si>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</si>
  <si>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</si>
  <si>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</si>
  <si>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</si>
  <si>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</si>
  <si>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</si>
  <si>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</si>
  <si>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</si>
  <si>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</si>
  <si>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</si>
  <si>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</si>
  <si>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</si>
  <si>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</si>
  <si>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</si>
  <si>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</si>
  <si>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</si>
  <si>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</si>
  <si>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</si>
  <si>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</si>
  <si>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</si>
  <si>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</si>
  <si>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</si>
  <si>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</si>
  <si>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</si>
  <si>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</si>
  <si>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</si>
  <si>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</si>
  <si>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</si>
  <si>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</si>
  <si>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</si>
  <si>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</si>
  <si>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</si>
  <si>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</si>
  <si>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</si>
  <si>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</si>
  <si>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</si>
  <si>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</si>
  <si>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</si>
  <si>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</si>
  <si>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</si>
  <si>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</si>
  <si>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</si>
  <si>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</si>
  <si>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</si>
  <si>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</si>
  <si>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</si>
  <si>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</si>
  <si>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</si>
  <si>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</si>
  <si>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</si>
  <si>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</si>
  <si>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</si>
  <si>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</si>
  <si>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</si>
  <si>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</si>
  <si>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</si>
  <si>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</si>
  <si>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</si>
  <si>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</si>
  <si>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</si>
  <si>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</si>
  <si>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</si>
  <si>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</si>
  <si>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</si>
  <si>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</si>
  <si>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</si>
  <si>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</si>
  <si>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</si>
  <si>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</si>
  <si>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</si>
  <si>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</si>
  <si>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</si>
  <si>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</si>
  <si>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</si>
  <si>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</si>
  <si>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</si>
  <si>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</si>
  <si>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</si>
  <si>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</si>
  <si>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</si>
  <si>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</si>
  <si>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</si>
  <si>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</si>
  <si>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</si>
  <si>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</si>
  <si>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</si>
  <si>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</si>
  <si>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</si>
  <si>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</si>
  <si>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</si>
  <si>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</si>
  <si>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</si>
  <si>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</si>
  <si>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</si>
  <si>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</si>
  <si>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</si>
  <si>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</si>
  <si>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</si>
  <si>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</si>
  <si>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</si>
  <si>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</si>
  <si>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</si>
  <si>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</si>
  <si>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</si>
  <si>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</si>
  <si>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</si>
  <si>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</si>
  <si>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</si>
  <si>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</si>
  <si>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</si>
  <si>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</si>
  <si>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</si>
  <si>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</si>
  <si>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</si>
  <si>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</si>
  <si>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</si>
  <si>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</si>
  <si>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</si>
  <si>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</si>
  <si>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</si>
  <si>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</si>
  <si>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</si>
  <si>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</si>
  <si>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</si>
  <si>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</si>
  <si>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</si>
  <si>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</si>
  <si>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</si>
  <si>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</si>
  <si>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</si>
  <si>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</si>
  <si>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</si>
  <si>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</si>
  <si>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</si>
  <si>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</si>
  <si>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</si>
  <si>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</si>
  <si>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</si>
  <si>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</si>
  <si>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</si>
  <si>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</si>
  <si>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</si>
  <si>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</si>
  <si>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</si>
  <si>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</si>
  <si>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</si>
  <si>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</si>
  <si>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</si>
  <si>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</si>
  <si>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</si>
  <si>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</si>
  <si>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</si>
  <si>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</si>
  <si>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</si>
  <si>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</si>
  <si>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</si>
  <si>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</si>
  <si>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</si>
  <si>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</si>
  <si>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</si>
  <si>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</si>
  <si>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</si>
  <si>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</si>
  <si>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</si>
  <si>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</si>
  <si>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</si>
  <si>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</si>
  <si>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</si>
  <si>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</si>
  <si>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</si>
  <si>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</si>
  <si>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</si>
  <si>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</si>
  <si>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</si>
  <si>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</si>
  <si>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</si>
  <si>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</si>
  <si>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</si>
  <si>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</si>
  <si>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</si>
  <si>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</si>
  <si>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</si>
  <si>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</si>
  <si>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</si>
  <si>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</si>
  <si>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</si>
  <si>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</si>
  <si>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</si>
  <si>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</si>
  <si>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</si>
  <si>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</si>
  <si>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</si>
  <si>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</si>
  <si>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</si>
  <si>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</si>
  <si>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</si>
  <si>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</si>
  <si>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</si>
  <si>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</si>
  <si>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</si>
  <si>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</si>
  <si>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(ต่างจังหวัด)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</si>
  <si>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</si>
  <si>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</si>
  <si>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</si>
  <si>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</si>
  <si>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</si>
  <si>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</si>
  <si>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</si>
  <si>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</si>
  <si>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</si>
  <si>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</si>
  <si>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</si>
  <si>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</si>
  <si>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</si>
  <si>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ค่าตอบแทนในการปฏิบัติงานเวรหรือผลัดบ่ายและหรือผลัดดึกของพยาบาล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</si>
  <si>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</si>
  <si>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</si>
  <si>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</si>
  <si>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</si>
  <si>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</si>
  <si>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</si>
  <si>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</si>
  <si>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</si>
  <si>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</si>
  <si>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</si>
  <si>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</si>
  <si>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</si>
  <si>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</si>
  <si>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</si>
  <si>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</si>
  <si>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</si>
  <si>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</si>
  <si>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</si>
  <si>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</si>
  <si>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</si>
  <si>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</si>
  <si>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</si>
  <si>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</si>
  <si>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</si>
  <si>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</si>
  <si>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</si>
  <si>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</si>
  <si>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</si>
  <si>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</si>
  <si>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</si>
  <si>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</si>
  <si>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</si>
  <si>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</si>
  <si>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</si>
  <si>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</si>
  <si>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</si>
  <si>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</si>
  <si>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</si>
  <si>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</si>
  <si>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</si>
  <si>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</si>
  <si>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</si>
  <si>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</si>
  <si>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</si>
  <si>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</si>
  <si>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</si>
  <si>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</si>
  <si>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</si>
  <si>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</si>
  <si>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</si>
  <si>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</si>
  <si>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</si>
  <si>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</si>
  <si>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</si>
  <si>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</si>
  <si>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</si>
  <si>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</si>
  <si>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</si>
  <si>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</si>
  <si>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</si>
  <si>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</si>
  <si>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</si>
  <si>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</si>
  <si>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</si>
  <si>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</si>
  <si>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</si>
  <si>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</si>
  <si>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</si>
  <si>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</si>
  <si>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</si>
  <si>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</si>
  <si>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</si>
  <si>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</si>
  <si>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</si>
  <si>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</si>
  <si>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</si>
  <si>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</si>
  <si>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</si>
  <si>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</si>
  <si>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</si>
  <si>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</si>
  <si>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</si>
  <si>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</si>
  <si>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</si>
  <si>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</si>
  <si>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</si>
  <si>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</si>
  <si>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</si>
  <si>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</si>
  <si>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</si>
  <si>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</si>
  <si>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</si>
  <si>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</si>
  <si>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</si>
  <si>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</si>
  <si>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</si>
  <si>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</si>
  <si>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</si>
  <si>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นำค่ามาวางไว้ตามที่มาร์คสีไว้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</si>
  <si>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</si>
  <si>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</si>
  <si>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</si>
  <si>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</si>
  <si>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</si>
  <si>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</si>
  <si>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</si>
  <si>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</si>
  <si>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</si>
  <si>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</si>
  <si>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</si>
  <si>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 xml:space="preserve">  ประมาณการปี 2562 ทั้งปีจากส่วนกลาง </t>
  </si>
  <si>
    <t xml:space="preserve">ประมาณการปี 2562 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</si>
  <si>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</si>
  <si>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</si>
  <si>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</si>
  <si>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</si>
  <si>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</si>
  <si>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</si>
  <si>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</si>
  <si>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WORKSHEET PLANFIN62 _1st</t>
  </si>
  <si>
    <t xml:space="preserve">    บรรทัดแรก ชื่อ WORKSHEET PLANFIN62_1st  ให้ลบออก</t>
  </si>
  <si>
    <t>คอลั่ม F - I  link มาจาก HGR2560</t>
  </si>
  <si>
    <t>Planfin2562</t>
  </si>
  <si>
    <t>HGR2560</t>
  </si>
  <si>
    <r>
      <t xml:space="preserve">คอลั่ม E  ใส่ข้อมูลบริการ  OPD=visit /  IPD=AdjRw  แยกตามสิทธิ   </t>
    </r>
    <r>
      <rPr>
        <sz val="16"/>
        <color rgb="FFFF0000"/>
        <rFont val="TH SarabunPSK"/>
        <family val="2"/>
      </rPr>
      <t xml:space="preserve"> ****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ต้องใส่ข้อมูลด้วยที่หน้าเว็บด้วย</t>
    </r>
  </si>
  <si>
    <t>คอลั่ม C   ให้นำข้อมูลในเว็บไซด์  planfin.cfo.in.th  ข้อมูลกองเศรษฐกิจฯ (โดยใช้ข้อมูลงบการเงิน ณ 30 มิถุนายน 2561 หาร 9 เดือน คูณ 12 เดือน)  มาใส่เพื่อดูผลเปรียบเทียบ</t>
  </si>
  <si>
    <t>จัดซื้อ จัดหาด้วยเงินบริจาค ของ รพ. ปี 2562</t>
  </si>
  <si>
    <t xml:space="preserve">จัดซื้อ จัดหาด้วยเงินบริจาค </t>
  </si>
  <si>
    <t>Update  28/9/2561</t>
  </si>
  <si>
    <t>รายได้ค่ารักษาเบิกจ่ายตรง-หน่วยงาน-OP</t>
  </si>
  <si>
    <t>รายได้ค่ารักษาเบิกจ่ายตรง-หน่วยงานอื่น- IP</t>
  </si>
  <si>
    <t>ส่วนต่างค่ารักษาที่สูงกว่าข้อตกลงในการจ่ายตาม DRG -เบิกจ่ายตรงหน่วยงานอื่น IP</t>
  </si>
  <si>
    <t>ส่วนต่างค่ารักษาที่ต่ำกว่าข้อตกลงในการจ่ายตาม DRG -เบิกจ่ายตรง</t>
  </si>
  <si>
    <t>รายได้ค่ารักษาเบิกจ่ายตรง- อปท.รูปแบบพิเศษ OP</t>
  </si>
  <si>
    <t>รายได้ค่ารักษาเบิกจ่ายตรง-  อปท.รูปแบบพิเศษ 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</si>
  <si>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</si>
  <si>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</si>
  <si>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</si>
  <si>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รายได้ค่ารักษา UC OP - บริการเฉพาะ (CR)</t>
  </si>
  <si>
    <t>รายได้ค่ารักษา UC IP - บริการเฉพาะ (CR)</t>
  </si>
  <si>
    <r>
      <t>ส่วนต่างค่ารักษาที่</t>
    </r>
    <r>
      <rPr>
        <u/>
        <sz val="16"/>
        <color rgb="FF000000"/>
        <rFont val="TH SarabunPSK"/>
        <family val="2"/>
      </rPr>
      <t>ต่ำ</t>
    </r>
    <r>
      <rPr>
        <sz val="16"/>
        <color indexed="8"/>
        <rFont val="TH SarabunPSK"/>
        <family val="2"/>
      </rPr>
      <t>กว่าข้อตกลงในการจ่ายตามหลักเกณฑ์ฯเงินประกันสุขภาพ /แรงงานต่างด้าว - OP</t>
    </r>
  </si>
  <si>
    <t>เงินสมทบกองทุนประกันสังคมส่วนของนายจ้าง (เงินงบประมาณ)</t>
  </si>
  <si>
    <t>เงินสมทบกองทุนประกันสังคมส่วนของนายจ้าง (เงินนอกงบประมาณ)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</si>
  <si>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งินงบประมาณ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</si>
  <si>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</si>
  <si>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</si>
  <si>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</si>
  <si>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t>5101020114.122</t>
  </si>
  <si>
    <t>5101020114.123</t>
  </si>
  <si>
    <t>5101020114.124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</si>
  <si>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งินนอกประมาณ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</si>
  <si>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</si>
  <si>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5101020114.125</t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</si>
  <si>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เงินนอกประมาณ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</si>
  <si>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</si>
  <si>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5102010199.102</t>
  </si>
  <si>
    <t>5102030199.102</t>
  </si>
  <si>
    <t>5103010102.102</t>
  </si>
  <si>
    <t>ค่าใช้จ่ายด้านการฝึกอบรม-ในประเทศ (เงินนอกงบประมาณ)</t>
  </si>
  <si>
    <t>ค่าใช้จ่ายด้านการฝึกอบรม-บุคคลภายนอก  (เงินงบประมาณ)</t>
  </si>
  <si>
    <t>ค่าใช้จ่ายด้านการฝึกอบรม-ในประเทศ   (เงินงบประมาณ)</t>
  </si>
  <si>
    <t>ค่าใช้จ่ายด้านการฝึกอบรม-บุคคลภายนอก  (เงินนอกงบประมาณ)</t>
  </si>
  <si>
    <t>5103010103.102</t>
  </si>
  <si>
    <t>5103010199.102</t>
  </si>
  <si>
    <t>ค่าเบี้ยเลี้ยง-ในประเทศ (เงินงบประมาณ)</t>
  </si>
  <si>
    <t>ค่าเบี้ยเลี้ยง-ในประเทศ  (เงินนอกงบประมาณ)</t>
  </si>
  <si>
    <t>ค่าที่พัก-ในประเทศ   (เงินงบประมาณ)</t>
  </si>
  <si>
    <t>ค่าที่พัก-ในประเทศ  (เงินนอกงบประมาณ)</t>
  </si>
  <si>
    <t>ค่าใช้จ่ายเดินทางอื่น -ในประเทศ   (เงินงบประมาณ)</t>
  </si>
  <si>
    <t>ค่าใช้จ่ายเดินทางอื่น -ในประเทศ  (เงินนอกงบประมาณ)</t>
  </si>
  <si>
    <t>ค่าใช้จ่ายตามโครงการ (UC) (PP)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</si>
  <si>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</si>
  <si>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</si>
  <si>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</si>
  <si>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ค่าตอบแทนการปฎิบัติงานชันสูตรพลิกศพ  (เงินงบประมาณ)</t>
  </si>
  <si>
    <t>5104040199.111</t>
  </si>
  <si>
    <t>ค่าตอบแทนการปฎิบัติงานชันสูตรพลิกศพ  (เงินนอกงบประมาณ)</t>
  </si>
  <si>
    <t>ค่าสวัสดิการสังคมอื่น</t>
  </si>
  <si>
    <t>4301020104.108</t>
  </si>
  <si>
    <t>4301020104.109</t>
  </si>
  <si>
    <t>4301020104.110</t>
  </si>
  <si>
    <t>4301020104.111</t>
  </si>
  <si>
    <t>4301020106.519</t>
  </si>
  <si>
    <t>5101020106.101</t>
  </si>
  <si>
    <t>5101020106.102</t>
  </si>
  <si>
    <t>หนี้สูญ-ลูกหนี้ค่ารักษา UC -OP นอก CUP (ในจังหวัด)</t>
  </si>
  <si>
    <t>5112010103.101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</si>
  <si>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</si>
  <si>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ค่าตอบแทนตามผลการปฏิบัติงาน (บริการ) -เงินงบประมาณ</t>
  </si>
  <si>
    <t>ค่าตอบแทนตามผลการปฏิบัติงาน (สนับสนุน)  -เงินงบประมาณ</t>
  </si>
  <si>
    <t>ค่าตอบแทนการปฏิบัติงานในลักษณะค่าเบี้ยเลี้ยงเหมาจ่าย (บริการ) -เงินงบประมาณ</t>
  </si>
  <si>
    <t>ค่าตอบแทนการปฏิบัติงานในลักษณะค่าเบี้ยเลี้ยงเหมาจ่าย (สนับสนุน)  -เงินงบประมาณ</t>
  </si>
  <si>
    <t>ค่าตอบแทนตามผลการปฏิบัติงาน (บริการ) -เงินนอกประมาณ</t>
  </si>
  <si>
    <t>ค่าตอบแทนตามผลการปฏิบัติงาน (สนับสนุน)  -เงินนอกประมาณ</t>
  </si>
  <si>
    <t>ค่าตอบแทนการปฏิบัติงานในลักษณะค่าเบี้ยเลี้ยงเหมาจ่าย (บริการ) -เงินนอกประมาณ</t>
  </si>
  <si>
    <t>ค่าตอบแทนการปฏิบัติงานในลักษณะค่าเบี้ยเลี้ยงเหมาจ่าย (สนับสนุน)  -เงินนอกประมาณ</t>
  </si>
  <si>
    <t>รหัสPLANFIN62</t>
  </si>
  <si>
    <t>จัดซื้อ/จัดหาด้วยเงินบำรุงของ รพ. ปี 2561</t>
  </si>
  <si>
    <t>[8] สินค้าคงคลัง (ยา เวชภัณฑ์ฯ วัสดุวิทย์ฯ) ณ 30 ก.ย. 2561</t>
  </si>
  <si>
    <t>[9] แผนจัดซื้อปี 2562 นำไปกรอกใน planfin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</si>
  <si>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</si>
  <si>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</si>
  <si>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</si>
  <si>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</si>
  <si>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[3] มูลค่าจัดซื้อปี 2561</t>
  </si>
  <si>
    <t>[2] มูลค่าจัดซื้อปี 2560</t>
  </si>
  <si>
    <t>[1] มูลค่าจัดซื้อปี 2559</t>
  </si>
  <si>
    <t>[6] แผนจัดซื้อปี 2562 นำไปกรอกใน planfin2562</t>
  </si>
  <si>
    <t>[5] วัสดุคงคลัง ณ 30 ก.ย. 2561</t>
  </si>
  <si>
    <t>[4] มูลค่าการใช้ใน รพ. ปี 2561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</si>
  <si>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</si>
  <si>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</si>
  <si>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2561</t>
  </si>
  <si>
    <t>[4] แผนการจ่ายชำระปี 2561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</si>
  <si>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</si>
  <si>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</si>
  <si>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</si>
  <si>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</si>
  <si>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</si>
  <si>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</si>
  <si>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</si>
  <si>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</si>
  <si>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5101020116.101</t>
  </si>
  <si>
    <t xml:space="preserve">เงินสมทบกองทุนเงินทดแทน-เงินงบประมาณ </t>
  </si>
  <si>
    <t>5101020116.102</t>
  </si>
  <si>
    <t xml:space="preserve">เงินสมทบกองทุนเงินทดแทน-เงินนอกงบประมาณ </t>
  </si>
  <si>
    <t>4301020106.502</t>
  </si>
  <si>
    <t>รายได้กองทุนแรงงานต่างด้าว</t>
  </si>
  <si>
    <t>P121</t>
  </si>
  <si>
    <t>P251</t>
  </si>
  <si>
    <t>ค่าใช้จ่ายอื่น (ระบบบัญชีบันทึกอัตโนมัติ)</t>
  </si>
  <si>
    <t>(รายได้ไม่รวมรายได้งบลงทุน) -(ค่าใช้จ่ายไม่รวมค่าเสื่อมราคาและค่าตัดจำหน่าย)</t>
  </si>
  <si>
    <t>การเปรียบเทียบ HGR ปี 2561</t>
  </si>
  <si>
    <t>CodeL1</t>
  </si>
  <si>
    <t>Account1</t>
  </si>
  <si>
    <t>BSNet</t>
  </si>
  <si>
    <t>ทุนสำรองสุทธิ (Networking Capital) ณ 30 กันยายน 2561</t>
  </si>
  <si>
    <t>เงินบำรุงคงเหลือ (หักหนี้สินและภาระผูกพัน) ณ 30 กันยายน.2561</t>
  </si>
  <si>
    <t>ทุนสำรองสุทธิ (Net working Capital)  ณ 30 กันยายน 2561</t>
  </si>
  <si>
    <t>หนี้สินและภาระผูกพัน   ณ 30 กันยายน 2561</t>
  </si>
  <si>
    <t>รายได้อื่น (ระบบบัญชีบันทึกอัตโนมัติ)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</si>
  <si>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</si>
  <si>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</si>
  <si>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</si>
  <si>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</si>
  <si>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</si>
  <si>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</si>
  <si>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</si>
  <si>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</si>
  <si>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</si>
  <si>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</si>
  <si>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</si>
  <si>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</si>
  <si>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</si>
  <si>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</si>
  <si>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</si>
  <si>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</si>
  <si>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</si>
  <si>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</si>
  <si>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</si>
  <si>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</si>
  <si>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</si>
  <si>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</si>
  <si>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</si>
  <si>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</si>
  <si>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</si>
  <si>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</si>
  <si>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</si>
  <si>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</si>
  <si>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</si>
  <si>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โคกสูง</t>
  </si>
  <si>
    <t>หนองแวง</t>
  </si>
  <si>
    <t>หนองม่วง</t>
  </si>
  <si>
    <t>อ่างศิลา</t>
  </si>
  <si>
    <t>ละลมติม</t>
  </si>
  <si>
    <t>หนองมั่ง</t>
  </si>
  <si>
    <t>คลองตะเคียน</t>
  </si>
  <si>
    <t>โนนหมากมุ่น</t>
  </si>
  <si>
    <t>ไผ่งาม</t>
  </si>
  <si>
    <t>เงินบำรุงคงเหลือ  ณ 30 กันยายน 2561</t>
  </si>
  <si>
    <t>ตู้เย็น 3 ประตู</t>
  </si>
  <si>
    <t>พัดลมดูดอากาศ 4 ตัว</t>
  </si>
  <si>
    <t>แอร์ 36000 BTU คลัง</t>
  </si>
  <si>
    <t>ตู้เอกสาร</t>
  </si>
  <si>
    <t>เก้าอี้สำนักงาน</t>
  </si>
  <si>
    <t>พัดลมติดผนัง</t>
  </si>
  <si>
    <t>พัดลมโคจร</t>
  </si>
  <si>
    <t>ที่วัดส่วนสูงพร้อมที่ชั่งน้ำหนักมีคานแตะ</t>
  </si>
  <si>
    <t>เครื่องวัดความดันดิจิตอลสำหรับเด็ก</t>
  </si>
  <si>
    <t>ตู้ล็อคเกอร์12ประตู</t>
  </si>
  <si>
    <t>ตู้เหล็กบานเลื่อน(กระจก)2</t>
  </si>
  <si>
    <t>ตู้เหล็กบานเลื่อนทรงสูง(กระจก)1</t>
  </si>
  <si>
    <t>เครื่องปริ้นสติกเกอร์</t>
  </si>
  <si>
    <t>Hos xp</t>
  </si>
  <si>
    <t>หูฟัง สำหรับเด็ก</t>
  </si>
  <si>
    <t>หูฟัง สำหรับผู้ใหญ่</t>
  </si>
  <si>
    <t>โต๊ะทำงาน</t>
  </si>
  <si>
    <t>ไมค์โครโฟน</t>
  </si>
  <si>
    <t>ระบบ Hos Os</t>
  </si>
  <si>
    <t>ระบบ Hos Offic</t>
  </si>
  <si>
    <t>เครื่องคอมพิวเตอร์(โน๊ตบุ๊ก)</t>
  </si>
  <si>
    <t>ตู้จัดเก็บเครื่องคอมพิวเตอร์</t>
  </si>
  <si>
    <t>อุปกรณ์กระจายสัญญาณ (L2 Switch)ขนาด16ช่อง</t>
  </si>
  <si>
    <t>เครื่องพิมพ์ชนิดเลเซอร์ หรือชนิดLEDขาวดำ</t>
  </si>
  <si>
    <t>เครื่องพิมพ์ Muitifunction แบบฉีดหมึก (Inkjet)</t>
  </si>
  <si>
    <t>เครื่องสำรองไฟฟ้า ขนาด 1 KVA</t>
  </si>
  <si>
    <t>เครื่องสำรองไฟฟ้า ขนาด 2 KVA</t>
  </si>
  <si>
    <t>เครื่องสำรองไฟฟ้า ขนาด 3 KVA</t>
  </si>
  <si>
    <t>เครื่องคอมพิวเตอร์ แบบที่ 1</t>
  </si>
  <si>
    <t>เครื่องคอมพิวเตอร์ แบบที่ 2</t>
  </si>
  <si>
    <t>โรงพยาบาลโคกสูง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</si>
</sst>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.00_ ;[Red]\-#,##0.00\ "/>
    <numFmt numFmtId="188" formatCode="#,##0_ ;[Red]\-#,##0\ "/>
    <numFmt numFmtId="189" formatCode="0.000"/>
    <numFmt numFmtId="190" formatCode="_-* #,##0_-;\-* #,##0_-;_-* &quot;-&quot;??_-;_-@_-"/>
    <numFmt numFmtId="191" formatCode="_(* #,##0.00_);_(* \(#,##0.00\);_(* &quot;-&quot;??_);_(@_)"/>
  </numFmts>
  <fonts count="6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sz val="18"/>
      <color indexed="8"/>
      <name val="TH SarabunIT๙"/>
      <family val="2"/>
    </font>
    <font>
      <b/>
      <sz val="18"/>
      <color theme="1"/>
      <name val="TH SarabunIT๙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u/>
      <sz val="16"/>
      <color rgb="FF000000"/>
      <name val="TH SarabunPSK"/>
      <family val="2"/>
    </font>
    <font>
      <b/>
      <sz val="10"/>
      <color rgb="FF0070C0"/>
      <name val="Tahoma"/>
      <family val="2"/>
    </font>
    <font>
      <sz val="10"/>
      <color rgb="FF0070C0"/>
      <name val="Tahoma"/>
      <family val="2"/>
    </font>
    <font>
      <sz val="10"/>
      <color theme="1"/>
      <name val="TH SarabunPSK"/>
      <family val="2"/>
    </font>
    <font>
      <sz val="10"/>
      <name val="Arial"/>
      <family val="2"/>
    </font>
    <font>
      <sz val="11"/>
      <name val="Tahoma"/>
      <family val="2"/>
      <scheme val="minor"/>
    </font>
    <font>
      <sz val="11"/>
      <color indexed="8"/>
      <name val="Tahoma"/>
      <family val="2"/>
    </font>
    <font>
      <sz val="12"/>
      <color theme="1"/>
      <name val="Tahoma"/>
      <family val="2"/>
      <charset val="222"/>
      <scheme val="minor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1"/>
      <color theme="1"/>
      <name val="Tahoma"/>
      <family val="2"/>
      <scheme val="major"/>
    </font>
    <font>
      <sz val="18"/>
      <color theme="1"/>
      <name val="Angsana New"/>
      <family val="1"/>
    </font>
  </fonts>
  <fills count="3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191" fontId="62" fillId="0" borderId="0" applyFont="0" applyFill="0" applyBorder="0" applyAlignment="0" applyProtection="0"/>
  </cellStyleXfs>
  <cellXfs count="5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 wrapText="1"/>
    </xf>
    <xf numFmtId="43" fontId="3" fillId="0" borderId="2" xfId="3" applyFont="1" applyBorder="1"/>
    <xf numFmtId="0" fontId="3" fillId="6" borderId="2" xfId="0" applyFont="1" applyFill="1" applyBorder="1"/>
    <xf numFmtId="0" fontId="3" fillId="0" borderId="0" xfId="0" applyFont="1"/>
    <xf numFmtId="43" fontId="3" fillId="0" borderId="0" xfId="3" applyFont="1"/>
    <xf numFmtId="0" fontId="3" fillId="0" borderId="2" xfId="0" applyFont="1" applyBorder="1"/>
    <xf numFmtId="43" fontId="13" fillId="0" borderId="0" xfId="3" applyFont="1"/>
    <xf numFmtId="0" fontId="18" fillId="0" borderId="2" xfId="2" applyFont="1" applyBorder="1" applyAlignment="1">
      <alignment horizontal="center"/>
    </xf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15" fillId="0" borderId="2" xfId="0" applyFont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/>
    <xf numFmtId="0" fontId="1" fillId="12" borderId="20" xfId="0" applyFont="1" applyFill="1" applyBorder="1"/>
    <xf numFmtId="0" fontId="1" fillId="12" borderId="0" xfId="0" applyFont="1" applyFill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/>
    <xf numFmtId="0" fontId="4" fillId="0" borderId="20" xfId="0" applyFont="1" applyBorder="1" applyAlignment="1">
      <alignment horizontal="left"/>
    </xf>
    <xf numFmtId="0" fontId="7" fillId="0" borderId="0" xfId="0" applyFont="1"/>
    <xf numFmtId="0" fontId="1" fillId="0" borderId="22" xfId="0" applyFont="1" applyBorder="1"/>
    <xf numFmtId="187" fontId="2" fillId="0" borderId="22" xfId="0" applyNumberFormat="1" applyFont="1" applyBorder="1"/>
    <xf numFmtId="0" fontId="1" fillId="0" borderId="20" xfId="0" applyFont="1" applyBorder="1"/>
    <xf numFmtId="187" fontId="4" fillId="0" borderId="24" xfId="0" applyNumberFormat="1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Border="1"/>
    <xf numFmtId="187" fontId="4" fillId="0" borderId="21" xfId="0" applyNumberFormat="1" applyFont="1" applyBorder="1"/>
    <xf numFmtId="0" fontId="4" fillId="0" borderId="21" xfId="0" applyFont="1" applyBorder="1"/>
    <xf numFmtId="0" fontId="4" fillId="0" borderId="28" xfId="0" applyFont="1" applyBorder="1"/>
    <xf numFmtId="0" fontId="25" fillId="0" borderId="0" xfId="0" applyFont="1"/>
    <xf numFmtId="0" fontId="0" fillId="0" borderId="2" xfId="0" applyBorder="1"/>
    <xf numFmtId="0" fontId="12" fillId="0" borderId="2" xfId="0" applyFont="1" applyBorder="1"/>
    <xf numFmtId="0" fontId="28" fillId="0" borderId="0" xfId="6" applyFont="1" applyAlignment="1">
      <alignment wrapText="1"/>
    </xf>
    <xf numFmtId="0" fontId="28" fillId="6" borderId="0" xfId="6" applyFont="1" applyFill="1" applyAlignment="1">
      <alignment wrapText="1"/>
    </xf>
    <xf numFmtId="0" fontId="28" fillId="0" borderId="0" xfId="6" applyFont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vertical="top" wrapText="1"/>
    </xf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2" fillId="0" borderId="0" xfId="0" applyFont="1"/>
    <xf numFmtId="0" fontId="1" fillId="6" borderId="0" xfId="0" applyFont="1" applyFill="1"/>
    <xf numFmtId="0" fontId="1" fillId="6" borderId="1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34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4" fillId="0" borderId="2" xfId="0" applyFont="1" applyBorder="1"/>
    <xf numFmtId="0" fontId="37" fillId="0" borderId="0" xfId="0" applyFont="1"/>
    <xf numFmtId="0" fontId="38" fillId="0" borderId="0" xfId="0" applyFont="1"/>
    <xf numFmtId="0" fontId="12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/>
    <xf numFmtId="0" fontId="3" fillId="16" borderId="2" xfId="0" applyFont="1" applyFill="1" applyBorder="1"/>
    <xf numFmtId="0" fontId="0" fillId="16" borderId="0" xfId="0" applyFill="1"/>
    <xf numFmtId="187" fontId="0" fillId="0" borderId="0" xfId="0" applyNumberFormat="1"/>
    <xf numFmtId="0" fontId="22" fillId="0" borderId="0" xfId="0" applyFont="1"/>
    <xf numFmtId="187" fontId="4" fillId="0" borderId="0" xfId="3" applyNumberFormat="1" applyFont="1"/>
    <xf numFmtId="0" fontId="36" fillId="0" borderId="0" xfId="0" applyFont="1"/>
    <xf numFmtId="187" fontId="3" fillId="0" borderId="0" xfId="3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Border="1" applyAlignment="1">
      <alignment horizontal="center"/>
    </xf>
    <xf numFmtId="0" fontId="4" fillId="0" borderId="13" xfId="0" applyFont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4" fillId="0" borderId="11" xfId="0" applyFont="1" applyBorder="1"/>
    <xf numFmtId="187" fontId="14" fillId="0" borderId="15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187" fontId="21" fillId="0" borderId="9" xfId="0" applyNumberFormat="1" applyFont="1" applyBorder="1"/>
    <xf numFmtId="187" fontId="4" fillId="0" borderId="29" xfId="0" applyNumberFormat="1" applyFont="1" applyBorder="1"/>
    <xf numFmtId="187" fontId="4" fillId="21" borderId="3" xfId="0" applyNumberFormat="1" applyFont="1" applyFill="1" applyBorder="1"/>
    <xf numFmtId="187" fontId="4" fillId="21" borderId="4" xfId="0" applyNumberFormat="1" applyFont="1" applyFill="1" applyBorder="1"/>
    <xf numFmtId="187" fontId="4" fillId="21" borderId="11" xfId="0" applyNumberFormat="1" applyFont="1" applyFill="1" applyBorder="1"/>
    <xf numFmtId="0" fontId="3" fillId="21" borderId="11" xfId="0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9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Border="1" applyAlignment="1">
      <alignment horizontal="center" vertical="center"/>
    </xf>
    <xf numFmtId="0" fontId="41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26" fillId="18" borderId="2" xfId="3" applyFont="1" applyFill="1" applyBorder="1"/>
    <xf numFmtId="0" fontId="42" fillId="0" borderId="2" xfId="1" applyFont="1" applyBorder="1"/>
    <xf numFmtId="0" fontId="25" fillId="0" borderId="2" xfId="0" applyFont="1" applyBorder="1"/>
    <xf numFmtId="43" fontId="0" fillId="18" borderId="2" xfId="0" applyNumberFormat="1" applyFill="1" applyBorder="1"/>
    <xf numFmtId="0" fontId="4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Alignment="1">
      <alignment wrapText="1"/>
    </xf>
    <xf numFmtId="43" fontId="28" fillId="6" borderId="0" xfId="3" applyFont="1" applyFill="1" applyAlignment="1">
      <alignment wrapText="1"/>
    </xf>
    <xf numFmtId="43" fontId="28" fillId="0" borderId="0" xfId="3" applyFont="1" applyAlignment="1">
      <alignment vertical="top" wrapText="1"/>
    </xf>
    <xf numFmtId="43" fontId="12" fillId="0" borderId="0" xfId="3" applyFont="1"/>
    <xf numFmtId="43" fontId="19" fillId="6" borderId="2" xfId="6" applyNumberFormat="1" applyFont="1" applyFill="1" applyBorder="1" applyAlignment="1">
      <alignment wrapText="1"/>
    </xf>
    <xf numFmtId="43" fontId="19" fillId="0" borderId="2" xfId="3" applyFont="1" applyBorder="1" applyAlignment="1">
      <alignment wrapText="1"/>
    </xf>
    <xf numFmtId="0" fontId="3" fillId="18" borderId="2" xfId="0" applyFont="1" applyFill="1" applyBorder="1"/>
    <xf numFmtId="43" fontId="3" fillId="0" borderId="2" xfId="0" applyNumberFormat="1" applyFont="1" applyBorder="1"/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0" xfId="0" applyFont="1" applyBorder="1"/>
    <xf numFmtId="0" fontId="14" fillId="0" borderId="4" xfId="0" applyFont="1" applyBorder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5" fillId="0" borderId="0" xfId="0" applyFont="1" applyAlignment="1">
      <alignment horizontal="center" vertical="top" wrapText="1"/>
    </xf>
    <xf numFmtId="0" fontId="40" fillId="0" borderId="2" xfId="0" applyFont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4" fillId="0" borderId="13" xfId="3" applyNumberFormat="1" applyFont="1" applyBorder="1"/>
    <xf numFmtId="43" fontId="3" fillId="0" borderId="2" xfId="3" applyFont="1" applyBorder="1" applyAlignment="1">
      <alignment vertical="top" wrapText="1"/>
    </xf>
    <xf numFmtId="0" fontId="36" fillId="6" borderId="0" xfId="0" applyFont="1" applyFill="1" applyAlignment="1">
      <alignment horizontal="center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left" vertical="center" readingOrder="1"/>
    </xf>
    <xf numFmtId="0" fontId="1" fillId="0" borderId="2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0" fontId="38" fillId="6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49" fontId="40" fillId="0" borderId="3" xfId="3" applyNumberFormat="1" applyFont="1" applyBorder="1" applyAlignment="1">
      <alignment horizontal="center" vertical="center" wrapText="1"/>
    </xf>
    <xf numFmtId="187" fontId="3" fillId="0" borderId="3" xfId="3" applyNumberFormat="1" applyFont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40" fillId="5" borderId="3" xfId="3" applyNumberFormat="1" applyFont="1" applyFill="1" applyBorder="1" applyAlignment="1">
      <alignment horizontal="center" vertical="center" wrapText="1"/>
    </xf>
    <xf numFmtId="43" fontId="30" fillId="0" borderId="0" xfId="3" applyFont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1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50" fillId="23" borderId="41" xfId="0" applyFont="1" applyFill="1" applyBorder="1" applyAlignment="1">
      <alignment horizontal="left" vertical="center" wrapText="1" readingOrder="1"/>
    </xf>
    <xf numFmtId="0" fontId="52" fillId="24" borderId="42" xfId="0" applyFont="1" applyFill="1" applyBorder="1" applyAlignment="1">
      <alignment horizontal="center" vertical="center" wrapText="1" readingOrder="1"/>
    </xf>
    <xf numFmtId="0" fontId="52" fillId="24" borderId="42" xfId="0" applyFont="1" applyFill="1" applyBorder="1" applyAlignment="1">
      <alignment horizontal="left" vertical="center" readingOrder="1"/>
    </xf>
    <xf numFmtId="0" fontId="52" fillId="25" borderId="43" xfId="0" applyFont="1" applyFill="1" applyBorder="1" applyAlignment="1">
      <alignment horizontal="center" vertical="center" wrapText="1" readingOrder="1"/>
    </xf>
    <xf numFmtId="0" fontId="53" fillId="25" borderId="43" xfId="0" applyFont="1" applyFill="1" applyBorder="1" applyAlignment="1">
      <alignment horizontal="center" vertical="center" wrapText="1" readingOrder="1"/>
    </xf>
    <xf numFmtId="0" fontId="52" fillId="25" borderId="43" xfId="0" applyFont="1" applyFill="1" applyBorder="1" applyAlignment="1">
      <alignment horizontal="left" vertical="center" readingOrder="1"/>
    </xf>
    <xf numFmtId="0" fontId="52" fillId="24" borderId="39" xfId="0" applyFont="1" applyFill="1" applyBorder="1" applyAlignment="1">
      <alignment horizontal="center" vertical="center" wrapText="1" readingOrder="1"/>
    </xf>
    <xf numFmtId="0" fontId="52" fillId="24" borderId="39" xfId="0" applyFont="1" applyFill="1" applyBorder="1" applyAlignment="1">
      <alignment horizontal="left" vertical="center" readingOrder="1"/>
    </xf>
    <xf numFmtId="0" fontId="52" fillId="25" borderId="39" xfId="0" applyFont="1" applyFill="1" applyBorder="1" applyAlignment="1">
      <alignment horizontal="center" vertical="center" wrapText="1" readingOrder="1"/>
    </xf>
    <xf numFmtId="0" fontId="53" fillId="25" borderId="39" xfId="0" applyFont="1" applyFill="1" applyBorder="1" applyAlignment="1">
      <alignment horizontal="center" vertical="center" wrapText="1" readingOrder="1"/>
    </xf>
    <xf numFmtId="0" fontId="52" fillId="25" borderId="39" xfId="0" applyFont="1" applyFill="1" applyBorder="1" applyAlignment="1">
      <alignment horizontal="left" vertical="center" readingOrder="1"/>
    </xf>
    <xf numFmtId="0" fontId="52" fillId="24" borderId="43" xfId="0" applyFont="1" applyFill="1" applyBorder="1" applyAlignment="1">
      <alignment horizontal="center" vertical="center" wrapText="1" readingOrder="1"/>
    </xf>
    <xf numFmtId="0" fontId="53" fillId="24" borderId="43" xfId="0" applyFont="1" applyFill="1" applyBorder="1" applyAlignment="1">
      <alignment horizontal="center" vertical="center" wrapText="1" readingOrder="1"/>
    </xf>
    <xf numFmtId="0" fontId="52" fillId="24" borderId="43" xfId="0" applyFont="1" applyFill="1" applyBorder="1" applyAlignment="1">
      <alignment horizontal="left" vertical="center" readingOrder="1"/>
    </xf>
    <xf numFmtId="0" fontId="53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4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40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9" fillId="0" borderId="1" xfId="8" applyFont="1" applyBorder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9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9" fillId="7" borderId="12" xfId="0" applyFont="1" applyFill="1" applyBorder="1" applyAlignment="1">
      <alignment horizontal="centerContinuous" vertical="top"/>
    </xf>
    <xf numFmtId="0" fontId="49" fillId="7" borderId="0" xfId="0" applyFont="1" applyFill="1" applyAlignment="1">
      <alignment horizontal="centerContinuous" vertical="top"/>
    </xf>
    <xf numFmtId="0" fontId="3" fillId="0" borderId="2" xfId="0" applyFont="1" applyBorder="1" applyAlignment="1">
      <alignment horizontal="left"/>
    </xf>
    <xf numFmtId="0" fontId="19" fillId="0" borderId="1" xfId="8" applyFont="1" applyBorder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19" fillId="0" borderId="1" xfId="8" applyFont="1" applyBorder="1" applyAlignment="1">
      <alignment horizontal="center" vertical="top"/>
    </xf>
    <xf numFmtId="189" fontId="19" fillId="0" borderId="1" xfId="8" applyNumberFormat="1" applyFont="1" applyBorder="1" applyAlignment="1">
      <alignment horizontal="center" vertical="top"/>
    </xf>
    <xf numFmtId="0" fontId="3" fillId="9" borderId="0" xfId="0" applyFont="1" applyFill="1" applyAlignment="1">
      <alignment horizontal="center" vertical="top"/>
    </xf>
    <xf numFmtId="0" fontId="19" fillId="14" borderId="38" xfId="8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1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3" fillId="6" borderId="0" xfId="0" applyFont="1" applyFill="1" applyAlignment="1">
      <alignment horizontal="center" vertical="top"/>
    </xf>
    <xf numFmtId="0" fontId="3" fillId="28" borderId="0" xfId="0" applyFont="1" applyFill="1" applyAlignment="1">
      <alignment vertical="top"/>
    </xf>
    <xf numFmtId="0" fontId="3" fillId="28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10" borderId="0" xfId="0" applyFont="1" applyFill="1" applyAlignment="1">
      <alignment horizontal="center" vertical="top"/>
    </xf>
    <xf numFmtId="0" fontId="19" fillId="16" borderId="2" xfId="7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49" fontId="19" fillId="16" borderId="2" xfId="7" applyNumberFormat="1" applyFont="1" applyFill="1" applyBorder="1" applyAlignment="1">
      <alignment horizontal="center"/>
    </xf>
    <xf numFmtId="0" fontId="19" fillId="29" borderId="1" xfId="8" applyFont="1" applyFill="1" applyBorder="1" applyAlignment="1">
      <alignment horizontal="center" vertical="top"/>
    </xf>
    <xf numFmtId="0" fontId="19" fillId="29" borderId="1" xfId="8" applyFont="1" applyFill="1" applyBorder="1" applyAlignment="1">
      <alignment vertical="top"/>
    </xf>
    <xf numFmtId="0" fontId="19" fillId="29" borderId="1" xfId="8" applyFont="1" applyFill="1" applyBorder="1" applyAlignment="1">
      <alignment horizontal="left" vertical="top"/>
    </xf>
    <xf numFmtId="0" fontId="3" fillId="29" borderId="0" xfId="0" applyFont="1" applyFill="1" applyAlignment="1">
      <alignment vertical="top"/>
    </xf>
    <xf numFmtId="0" fontId="3" fillId="29" borderId="0" xfId="0" applyFont="1" applyFill="1" applyAlignment="1">
      <alignment horizontal="center" vertical="top"/>
    </xf>
    <xf numFmtId="189" fontId="19" fillId="29" borderId="1" xfId="8" applyNumberFormat="1" applyFont="1" applyFill="1" applyBorder="1" applyAlignment="1">
      <alignment horizontal="center" vertical="top"/>
    </xf>
    <xf numFmtId="0" fontId="12" fillId="29" borderId="2" xfId="0" applyFont="1" applyFill="1" applyBorder="1" applyAlignment="1">
      <alignment horizontal="center"/>
    </xf>
    <xf numFmtId="0" fontId="3" fillId="29" borderId="2" xfId="0" applyFont="1" applyFill="1" applyBorder="1"/>
    <xf numFmtId="187" fontId="15" fillId="29" borderId="2" xfId="3" applyNumberFormat="1" applyFont="1" applyFill="1" applyBorder="1"/>
    <xf numFmtId="43" fontId="3" fillId="29" borderId="2" xfId="3" applyFont="1" applyFill="1" applyBorder="1"/>
    <xf numFmtId="187" fontId="3" fillId="29" borderId="3" xfId="3" applyNumberFormat="1" applyFont="1" applyFill="1" applyBorder="1"/>
    <xf numFmtId="187" fontId="3" fillId="29" borderId="2" xfId="3" applyNumberFormat="1" applyFont="1" applyFill="1" applyBorder="1"/>
    <xf numFmtId="0" fontId="3" fillId="29" borderId="2" xfId="0" applyFont="1" applyFill="1" applyBorder="1" applyAlignment="1">
      <alignment horizontal="center"/>
    </xf>
    <xf numFmtId="40" fontId="3" fillId="0" borderId="0" xfId="0" applyNumberFormat="1" applyFont="1"/>
    <xf numFmtId="49" fontId="3" fillId="0" borderId="0" xfId="0" applyNumberFormat="1" applyFont="1" applyAlignment="1">
      <alignment horizontal="center"/>
    </xf>
    <xf numFmtId="43" fontId="32" fillId="0" borderId="0" xfId="3" applyFont="1"/>
    <xf numFmtId="0" fontId="57" fillId="18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Alignment="1">
      <alignment vertical="center"/>
    </xf>
    <xf numFmtId="49" fontId="4" fillId="17" borderId="0" xfId="0" applyNumberFormat="1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40" fontId="4" fillId="17" borderId="0" xfId="0" applyNumberFormat="1" applyFont="1" applyFill="1" applyAlignment="1">
      <alignment horizontal="center"/>
    </xf>
    <xf numFmtId="0" fontId="4" fillId="0" borderId="0" xfId="0" applyFont="1" applyFill="1" applyBorder="1" applyAlignment="1"/>
    <xf numFmtId="0" fontId="34" fillId="0" borderId="0" xfId="0" applyFont="1" applyFill="1"/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3" fontId="3" fillId="0" borderId="2" xfId="3" applyFont="1" applyFill="1" applyBorder="1"/>
    <xf numFmtId="0" fontId="3" fillId="0" borderId="2" xfId="0" applyFont="1" applyFill="1" applyBorder="1"/>
    <xf numFmtId="43" fontId="3" fillId="0" borderId="0" xfId="3" applyFont="1" applyFill="1"/>
    <xf numFmtId="43" fontId="3" fillId="0" borderId="2" xfId="3" applyFont="1" applyFill="1" applyBorder="1" applyAlignment="1">
      <alignment horizontal="left"/>
    </xf>
    <xf numFmtId="0" fontId="4" fillId="0" borderId="44" xfId="0" applyFont="1" applyFill="1" applyBorder="1"/>
    <xf numFmtId="43" fontId="4" fillId="0" borderId="45" xfId="0" applyNumberFormat="1" applyFont="1" applyFill="1" applyBorder="1"/>
    <xf numFmtId="43" fontId="4" fillId="0" borderId="46" xfId="3" applyFont="1" applyFill="1" applyBorder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0" fontId="0" fillId="0" borderId="0" xfId="0" applyFill="1"/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0" fontId="12" fillId="0" borderId="0" xfId="0" applyFont="1" applyFill="1"/>
    <xf numFmtId="43" fontId="1" fillId="0" borderId="0" xfId="3" applyFont="1" applyAlignment="1" applyProtection="1">
      <alignment vertical="center"/>
    </xf>
    <xf numFmtId="43" fontId="61" fillId="0" borderId="2" xfId="3" applyFont="1" applyBorder="1" applyAlignment="1">
      <alignment vertical="center"/>
    </xf>
    <xf numFmtId="43" fontId="20" fillId="29" borderId="2" xfId="3" applyFont="1" applyFill="1" applyBorder="1"/>
    <xf numFmtId="43" fontId="26" fillId="6" borderId="2" xfId="3" applyNumberFormat="1" applyFont="1" applyFill="1" applyBorder="1"/>
    <xf numFmtId="190" fontId="26" fillId="6" borderId="2" xfId="3" applyNumberFormat="1" applyFont="1" applyFill="1" applyBorder="1"/>
    <xf numFmtId="190" fontId="12" fillId="0" borderId="2" xfId="3" applyNumberFormat="1" applyFont="1" applyBorder="1"/>
    <xf numFmtId="43" fontId="26" fillId="0" borderId="2" xfId="3" applyNumberFormat="1" applyFont="1" applyBorder="1"/>
    <xf numFmtId="190" fontId="26" fillId="0" borderId="2" xfId="3" applyNumberFormat="1" applyFont="1" applyBorder="1"/>
    <xf numFmtId="43" fontId="12" fillId="0" borderId="2" xfId="3" applyNumberFormat="1" applyFont="1" applyBorder="1"/>
    <xf numFmtId="43" fontId="0" fillId="0" borderId="0" xfId="0" applyNumberFormat="1"/>
    <xf numFmtId="43" fontId="3" fillId="18" borderId="2" xfId="0" applyNumberFormat="1" applyFont="1" applyFill="1" applyBorder="1"/>
    <xf numFmtId="43" fontId="19" fillId="0" borderId="2" xfId="3" applyFont="1" applyFill="1" applyBorder="1" applyAlignment="1">
      <alignment wrapText="1"/>
    </xf>
    <xf numFmtId="43" fontId="19" fillId="4" borderId="2" xfId="3" applyFont="1" applyFill="1" applyBorder="1" applyAlignment="1">
      <alignment wrapText="1"/>
    </xf>
    <xf numFmtId="43" fontId="15" fillId="0" borderId="2" xfId="3" applyFont="1" applyFill="1" applyBorder="1" applyAlignment="1">
      <alignment vertical="center" wrapText="1"/>
    </xf>
    <xf numFmtId="43" fontId="25" fillId="0" borderId="0" xfId="0" applyNumberFormat="1" applyFont="1"/>
    <xf numFmtId="43" fontId="63" fillId="0" borderId="0" xfId="0" applyNumberFormat="1" applyFont="1"/>
    <xf numFmtId="43" fontId="3" fillId="0" borderId="2" xfId="3" applyFont="1" applyBorder="1" applyAlignment="1">
      <alignment horizontal="center" vertical="center" wrapText="1"/>
    </xf>
    <xf numFmtId="43" fontId="3" fillId="0" borderId="14" xfId="0" applyNumberFormat="1" applyFont="1" applyBorder="1" applyAlignment="1">
      <alignment horizontal="center"/>
    </xf>
    <xf numFmtId="43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87" fontId="66" fillId="5" borderId="0" xfId="0" applyNumberFormat="1" applyFont="1" applyFill="1" applyBorder="1" applyAlignment="1">
      <alignment horizontal="center"/>
    </xf>
    <xf numFmtId="187" fontId="0" fillId="5" borderId="0" xfId="0" applyNumberFormat="1" applyFill="1" applyBorder="1" applyAlignment="1">
      <alignment horizontal="center"/>
    </xf>
    <xf numFmtId="4" fontId="20" fillId="30" borderId="0" xfId="0" applyNumberFormat="1" applyFont="1" applyFill="1" applyBorder="1"/>
    <xf numFmtId="4" fontId="20" fillId="30" borderId="0" xfId="0" applyNumberFormat="1" applyFont="1" applyFill="1" applyBorder="1" applyAlignment="1">
      <alignment vertical="center"/>
    </xf>
    <xf numFmtId="0" fontId="0" fillId="5" borderId="0" xfId="0" applyFill="1" applyBorder="1"/>
    <xf numFmtId="0" fontId="20" fillId="30" borderId="0" xfId="0" applyFont="1" applyFill="1" applyBorder="1"/>
    <xf numFmtId="4" fontId="66" fillId="5" borderId="0" xfId="0" applyNumberFormat="1" applyFont="1" applyFill="1" applyBorder="1" applyAlignment="1">
      <alignment horizontal="right" vertical="center" wrapText="1"/>
    </xf>
    <xf numFmtId="43" fontId="3" fillId="17" borderId="13" xfId="3" applyFont="1" applyFill="1" applyBorder="1" applyAlignment="1">
      <alignment horizontal="center" vertical="center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43" fontId="11" fillId="0" borderId="3" xfId="3" applyFont="1" applyBorder="1" applyAlignment="1">
      <alignment horizontal="center" vertical="center" wrapText="1"/>
    </xf>
    <xf numFmtId="43" fontId="3" fillId="0" borderId="2" xfId="3" applyFont="1" applyBorder="1" applyAlignment="1">
      <alignment horizontal="center" vertical="center"/>
    </xf>
    <xf numFmtId="43" fontId="13" fillId="0" borderId="0" xfId="0" applyNumberFormat="1" applyFont="1"/>
    <xf numFmtId="0" fontId="67" fillId="0" borderId="2" xfId="0" applyFont="1" applyBorder="1"/>
    <xf numFmtId="190" fontId="15" fillId="0" borderId="2" xfId="3" applyNumberFormat="1" applyFont="1" applyFill="1" applyBorder="1" applyAlignment="1">
      <alignment vertical="center" wrapText="1"/>
    </xf>
    <xf numFmtId="0" fontId="34" fillId="0" borderId="0" xfId="0" applyFont="1" applyFill="1" applyAlignment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/>
    <xf numFmtId="43" fontId="4" fillId="0" borderId="45" xfId="0" applyNumberFormat="1" applyFont="1" applyFill="1" applyBorder="1" applyAlignment="1"/>
    <xf numFmtId="0" fontId="3" fillId="0" borderId="0" xfId="0" applyFont="1" applyFill="1" applyAlignment="1"/>
    <xf numFmtId="43" fontId="3" fillId="6" borderId="2" xfId="3" applyFont="1" applyFill="1" applyBorder="1"/>
    <xf numFmtId="43" fontId="3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35" fillId="0" borderId="2" xfId="0" applyFont="1" applyBorder="1" applyAlignment="1">
      <alignment horizontal="left"/>
    </xf>
    <xf numFmtId="0" fontId="19" fillId="0" borderId="2" xfId="1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  <xf numFmtId="0" fontId="44" fillId="18" borderId="0" xfId="0" applyFont="1" applyFill="1" applyAlignment="1">
      <alignment horizontal="center" vertical="top" wrapText="1"/>
    </xf>
    <xf numFmtId="0" fontId="44" fillId="18" borderId="12" xfId="0" applyFont="1" applyFill="1" applyBorder="1" applyAlignment="1">
      <alignment horizontal="center" vertical="top" wrapText="1"/>
    </xf>
    <xf numFmtId="0" fontId="44" fillId="19" borderId="0" xfId="0" applyFont="1" applyFill="1" applyAlignment="1">
      <alignment horizontal="center" vertical="top" wrapText="1"/>
    </xf>
    <xf numFmtId="0" fontId="44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42" fillId="18" borderId="2" xfId="1" applyFont="1" applyFill="1" applyBorder="1" applyAlignment="1">
      <alignment horizontal="center"/>
    </xf>
    <xf numFmtId="43" fontId="4" fillId="0" borderId="2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3" fontId="4" fillId="0" borderId="13" xfId="3" applyFont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3" fontId="12" fillId="0" borderId="0" xfId="3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left"/>
    </xf>
    <xf numFmtId="4" fontId="3" fillId="0" borderId="2" xfId="0" applyNumberFormat="1" applyFont="1" applyBorder="1"/>
  </cellXfs>
  <cellStyles count="11">
    <cellStyle name="Comma 6 3" xfId="10" xr:uid="{00000000-0005-0000-0000-000001000000}"/>
    <cellStyle name="Normal 2" xfId="5" xr:uid="{00000000-0005-0000-0000-000003000000}"/>
    <cellStyle name="Normal_Sheet2" xfId="1" xr:uid="{00000000-0005-0000-0000-000004000000}"/>
    <cellStyle name="Normal_Sheet4" xfId="2" xr:uid="{00000000-0005-0000-0000-000005000000}"/>
    <cellStyle name="Normal_Sheet7" xfId="6" xr:uid="{00000000-0005-0000-0000-000006000000}"/>
    <cellStyle name="จุลภาค" xfId="3" builtinId="3"/>
    <cellStyle name="ปกติ" xfId="0" builtinId="0"/>
    <cellStyle name="ปกติ 2" xfId="9" xr:uid="{00000000-0005-0000-0000-000008000000}"/>
    <cellStyle name="ปกติ_Sheet1" xfId="8" xr:uid="{00000000-0005-0000-0000-000009000000}"/>
    <cellStyle name="ปกติ_Sheet7" xfId="7" xr:uid="{00000000-0005-0000-0000-00000A000000}"/>
    <cellStyle name="เปอร์เซ็นต์" xfId="4" builtinId="5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66"/>
      <color rgb="FF00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PlanfinPlus2562V4_03092561_NO%20CF&#3605;&#3633;&#3623;&#3592;&#3619;&#3636;&#3591;&#3649;&#3585;&#3657;&#3652;&#35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fin2562"/>
      <sheetName val="Revenue"/>
      <sheetName val="Expense"/>
      <sheetName val="HGR2560"/>
      <sheetName val="การวิเคราะห์แผน 8 แบบ"/>
      <sheetName val="Mapping62"/>
      <sheetName val="1.WS-Re-Exp"/>
      <sheetName val="งบทดลอง รพ.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1 รายละเอียดแผนลงทุน"/>
      <sheetName val="7.WS-แผน รพ.สต."/>
      <sheetName val="7.1 รายละเอียด แผน รพ.สต."/>
      <sheetName val="PlanFin Analysi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6">
          <cell r="O16">
            <v>135327</v>
          </cell>
          <cell r="P16">
            <v>28350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1"/>
  <sheetViews>
    <sheetView workbookViewId="0">
      <selection activeCell="B4" sqref="B4"/>
    </sheetView>
  </sheetViews>
  <sheetFormatPr defaultColWidth="9" defaultRowHeight="17.25" x14ac:dyDescent="0.4"/>
  <cols>
    <col min="1" max="1" width="16.875" style="17" customWidth="1"/>
    <col min="2" max="2" width="87.375" style="17" bestFit="1" customWidth="1"/>
    <col min="3" max="16384" width="9" style="17"/>
  </cols>
  <sheetData>
    <row r="1" spans="1:2" ht="27.75" x14ac:dyDescent="0.65">
      <c r="A1" s="75" t="s">
        <v>777</v>
      </c>
      <c r="B1" s="126" t="s">
        <v>1279</v>
      </c>
    </row>
    <row r="2" spans="1:2" ht="27.75" x14ac:dyDescent="0.65">
      <c r="A2" s="16" t="s">
        <v>1246</v>
      </c>
      <c r="B2" s="295" t="s">
        <v>1247</v>
      </c>
    </row>
    <row r="3" spans="1:2" s="22" customFormat="1" ht="24" x14ac:dyDescent="0.55000000000000004">
      <c r="A3" s="22" t="s">
        <v>787</v>
      </c>
      <c r="B3" s="22" t="s">
        <v>1250</v>
      </c>
    </row>
    <row r="4" spans="1:2" s="22" customFormat="1" ht="27.75" x14ac:dyDescent="0.65">
      <c r="B4" s="22" t="s">
        <v>1251</v>
      </c>
    </row>
    <row r="5" spans="1:2" s="22" customFormat="1" ht="24" x14ac:dyDescent="0.55000000000000004">
      <c r="B5" s="123" t="s">
        <v>781</v>
      </c>
    </row>
    <row r="6" spans="1:2" s="22" customFormat="1" ht="24" x14ac:dyDescent="0.55000000000000004">
      <c r="B6" s="124" t="s">
        <v>782</v>
      </c>
    </row>
    <row r="7" spans="1:2" s="22" customFormat="1" ht="24" x14ac:dyDescent="0.55000000000000004">
      <c r="B7" s="124" t="s">
        <v>1271</v>
      </c>
    </row>
    <row r="8" spans="1:2" s="22" customFormat="1" ht="24" x14ac:dyDescent="0.55000000000000004">
      <c r="B8" s="124" t="s">
        <v>783</v>
      </c>
    </row>
    <row r="9" spans="1:2" s="22" customFormat="1" ht="24" x14ac:dyDescent="0.55000000000000004">
      <c r="B9" s="124" t="s">
        <v>1248</v>
      </c>
    </row>
    <row r="10" spans="1:2" s="22" customFormat="1" ht="24" x14ac:dyDescent="0.55000000000000004">
      <c r="B10" s="124"/>
    </row>
    <row r="11" spans="1:2" s="22" customFormat="1" ht="24" x14ac:dyDescent="0.55000000000000004">
      <c r="B11" s="124" t="s">
        <v>1148</v>
      </c>
    </row>
    <row r="12" spans="1:2" s="22" customFormat="1" ht="24" x14ac:dyDescent="0.55000000000000004">
      <c r="B12" s="124" t="s">
        <v>1149</v>
      </c>
    </row>
    <row r="13" spans="1:2" s="22" customFormat="1" ht="24" x14ac:dyDescent="0.55000000000000004">
      <c r="B13" s="124"/>
    </row>
    <row r="14" spans="1:2" s="22" customFormat="1" ht="24" x14ac:dyDescent="0.55000000000000004">
      <c r="B14" s="124"/>
    </row>
    <row r="15" spans="1:2" s="22" customFormat="1" ht="24" x14ac:dyDescent="0.55000000000000004">
      <c r="B15" s="124"/>
    </row>
    <row r="16" spans="1:2" s="22" customFormat="1" ht="24" x14ac:dyDescent="0.55000000000000004">
      <c r="B16" s="124"/>
    </row>
    <row r="17" spans="1:2" s="22" customFormat="1" ht="24" x14ac:dyDescent="0.55000000000000004">
      <c r="B17" s="124"/>
    </row>
    <row r="18" spans="1:2" s="22" customFormat="1" ht="24" x14ac:dyDescent="0.55000000000000004">
      <c r="B18" s="124"/>
    </row>
    <row r="19" spans="1:2" s="22" customFormat="1" ht="24" x14ac:dyDescent="0.55000000000000004">
      <c r="B19" s="124"/>
    </row>
    <row r="20" spans="1:2" s="22" customFormat="1" ht="24" x14ac:dyDescent="0.55000000000000004">
      <c r="B20" s="124"/>
    </row>
    <row r="21" spans="1:2" s="22" customFormat="1" ht="24" x14ac:dyDescent="0.55000000000000004">
      <c r="B21" s="124"/>
    </row>
    <row r="22" spans="1:2" s="22" customFormat="1" ht="24" x14ac:dyDescent="0.55000000000000004">
      <c r="A22" s="8" t="s">
        <v>713</v>
      </c>
      <c r="B22" s="22" t="s">
        <v>1275</v>
      </c>
    </row>
    <row r="23" spans="1:2" s="22" customFormat="1" ht="24" x14ac:dyDescent="0.55000000000000004">
      <c r="A23" s="8"/>
      <c r="B23" s="22" t="s">
        <v>1252</v>
      </c>
    </row>
    <row r="24" spans="1:2" s="22" customFormat="1" ht="24" x14ac:dyDescent="0.55000000000000004">
      <c r="A24" s="8"/>
      <c r="B24" s="22" t="s">
        <v>785</v>
      </c>
    </row>
    <row r="25" spans="1:2" s="22" customFormat="1" ht="24" x14ac:dyDescent="0.55000000000000004">
      <c r="A25" s="8" t="s">
        <v>778</v>
      </c>
      <c r="B25" s="22" t="s">
        <v>786</v>
      </c>
    </row>
    <row r="26" spans="1:2" s="22" customFormat="1" ht="48" x14ac:dyDescent="0.55000000000000004">
      <c r="A26" s="297" t="s">
        <v>1273</v>
      </c>
      <c r="B26" s="296" t="s">
        <v>1276</v>
      </c>
    </row>
    <row r="27" spans="1:2" s="22" customFormat="1" ht="24" x14ac:dyDescent="0.55000000000000004">
      <c r="A27" s="8"/>
      <c r="B27" s="22" t="s">
        <v>779</v>
      </c>
    </row>
    <row r="28" spans="1:2" s="22" customFormat="1" ht="24" x14ac:dyDescent="0.55000000000000004">
      <c r="A28" s="8"/>
      <c r="B28" s="22" t="s">
        <v>780</v>
      </c>
    </row>
    <row r="29" spans="1:2" ht="24" x14ac:dyDescent="0.55000000000000004">
      <c r="A29" s="132"/>
      <c r="B29" s="22" t="s">
        <v>1272</v>
      </c>
    </row>
    <row r="30" spans="1:2" s="22" customFormat="1" ht="24" x14ac:dyDescent="0.55000000000000004">
      <c r="A30" s="297" t="s">
        <v>1274</v>
      </c>
      <c r="B30" s="296" t="s">
        <v>1253</v>
      </c>
    </row>
    <row r="31" spans="1:2" ht="24" x14ac:dyDescent="0.55000000000000004">
      <c r="B31" s="22" t="s">
        <v>1249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J16" sqref="J16"/>
    </sheetView>
  </sheetViews>
  <sheetFormatPr defaultColWidth="9" defaultRowHeight="22.5" x14ac:dyDescent="0.3"/>
  <cols>
    <col min="1" max="1" width="26.375" style="66" customWidth="1"/>
    <col min="2" max="2" width="15.75" style="66" customWidth="1"/>
    <col min="3" max="3" width="14.625" style="66" customWidth="1"/>
    <col min="4" max="4" width="15.25" style="66" customWidth="1"/>
    <col min="5" max="5" width="15.875" style="66" customWidth="1"/>
    <col min="6" max="6" width="15.75" style="66" customWidth="1"/>
    <col min="7" max="7" width="14.5" style="66" customWidth="1"/>
    <col min="8" max="8" width="14.875" style="66" customWidth="1"/>
    <col min="9" max="9" width="15.875" style="66" customWidth="1"/>
    <col min="10" max="10" width="17.125" style="66" customWidth="1"/>
    <col min="11" max="11" width="11.125" style="66" customWidth="1"/>
    <col min="12" max="16384" width="9" style="66"/>
  </cols>
  <sheetData>
    <row r="1" spans="1:10" ht="27.75" x14ac:dyDescent="0.3">
      <c r="A1" s="451" t="s">
        <v>674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0" s="172" customFormat="1" ht="126" customHeight="1" x14ac:dyDescent="0.25">
      <c r="A2" s="18" t="s">
        <v>727</v>
      </c>
      <c r="B2" s="4" t="s">
        <v>1357</v>
      </c>
      <c r="C2" s="4" t="s">
        <v>1356</v>
      </c>
      <c r="D2" s="4" t="s">
        <v>1355</v>
      </c>
      <c r="E2" s="4" t="s">
        <v>1354</v>
      </c>
      <c r="F2" s="4" t="s">
        <v>1353</v>
      </c>
      <c r="G2" s="4" t="s">
        <v>1352</v>
      </c>
      <c r="H2" s="173" t="s">
        <v>1351</v>
      </c>
      <c r="I2" s="4" t="s">
        <v>1349</v>
      </c>
      <c r="J2" s="173" t="s">
        <v>1350</v>
      </c>
    </row>
    <row r="3" spans="1:10" s="119" customFormat="1" ht="24" x14ac:dyDescent="0.55000000000000004">
      <c r="A3" s="116" t="s">
        <v>594</v>
      </c>
      <c r="B3" s="117">
        <v>6033999.46</v>
      </c>
      <c r="C3" s="117">
        <v>4572475.32</v>
      </c>
      <c r="D3" s="118">
        <v>5180576.84</v>
      </c>
      <c r="E3" s="118">
        <f>Planfin2562!D18</f>
        <v>3975867</v>
      </c>
      <c r="F3" s="118">
        <v>8999999.1600000001</v>
      </c>
      <c r="G3" s="118"/>
      <c r="H3" s="174">
        <f>SUM(E3:G3)</f>
        <v>12975866.16</v>
      </c>
      <c r="I3" s="118">
        <f>H3-J3</f>
        <v>8100000</v>
      </c>
      <c r="J3" s="174">
        <v>4875866.16</v>
      </c>
    </row>
    <row r="4" spans="1:10" s="119" customFormat="1" ht="24" x14ac:dyDescent="0.55000000000000004">
      <c r="A4" s="33" t="s">
        <v>728</v>
      </c>
      <c r="B4" s="117">
        <f>238507.96+32375</f>
        <v>270882.95999999996</v>
      </c>
      <c r="C4" s="117">
        <v>477190</v>
      </c>
      <c r="D4" s="118">
        <v>400560</v>
      </c>
      <c r="E4" s="118">
        <v>2319203.02</v>
      </c>
      <c r="F4" s="118">
        <f>'[1]7.1 รายละเอียด แผน รพ.สต.'!O16</f>
        <v>135327</v>
      </c>
      <c r="G4" s="118"/>
      <c r="H4" s="174">
        <f>SUM(E4:G4)</f>
        <v>2454530.02</v>
      </c>
      <c r="I4" s="118">
        <f>H4-J4</f>
        <v>1414311.42</v>
      </c>
      <c r="J4" s="174">
        <v>1040218.6</v>
      </c>
    </row>
    <row r="5" spans="1:10" s="119" customFormat="1" ht="24" x14ac:dyDescent="0.55000000000000004">
      <c r="A5" s="33" t="s">
        <v>729</v>
      </c>
      <c r="B5" s="117"/>
      <c r="C5" s="117">
        <v>2391869.5699999998</v>
      </c>
      <c r="D5" s="118">
        <v>2182660</v>
      </c>
      <c r="E5" s="118">
        <v>2201671.8199999998</v>
      </c>
      <c r="F5" s="118">
        <f>'[1]7.1 รายละเอียด แผน รพ.สต.'!P16</f>
        <v>28350</v>
      </c>
      <c r="G5" s="118"/>
      <c r="H5" s="174">
        <f>SUM(E5:G5)</f>
        <v>2230021.8199999998</v>
      </c>
      <c r="I5" s="118">
        <f>H5-J5</f>
        <v>449766.41999999993</v>
      </c>
      <c r="J5" s="174">
        <v>1780255.4</v>
      </c>
    </row>
    <row r="6" spans="1:10" ht="26.25" x14ac:dyDescent="0.55000000000000004">
      <c r="A6" s="452" t="s">
        <v>637</v>
      </c>
      <c r="B6" s="452"/>
      <c r="C6" s="452"/>
      <c r="D6" s="452"/>
      <c r="E6" s="452"/>
      <c r="F6" s="452"/>
      <c r="G6" s="452"/>
      <c r="H6" s="452"/>
      <c r="I6" s="452"/>
      <c r="J6" s="186">
        <f>SUM(J3:J5)</f>
        <v>7696340.1600000001</v>
      </c>
    </row>
  </sheetData>
  <mergeCells count="2">
    <mergeCell ref="A1:J1"/>
    <mergeCell ref="A6:I6"/>
  </mergeCells>
  <pageMargins left="0.17" right="0.17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zoomScale="80" zoomScaleNormal="80" workbookViewId="0">
      <selection activeCell="I18" sqref="I18"/>
    </sheetView>
  </sheetViews>
  <sheetFormatPr defaultRowHeight="14.25" x14ac:dyDescent="0.2"/>
  <cols>
    <col min="1" max="1" width="27.75" customWidth="1"/>
    <col min="2" max="4" width="17" bestFit="1" customWidth="1"/>
    <col min="5" max="5" width="18.375" bestFit="1" customWidth="1"/>
    <col min="6" max="6" width="20.875" bestFit="1" customWidth="1"/>
    <col min="7" max="7" width="22.125" customWidth="1"/>
    <col min="9" max="9" width="12.25" bestFit="1" customWidth="1"/>
  </cols>
  <sheetData>
    <row r="1" spans="1:9" ht="27.75" x14ac:dyDescent="0.2">
      <c r="A1" s="451" t="s">
        <v>730</v>
      </c>
      <c r="B1" s="451"/>
      <c r="C1" s="451"/>
      <c r="D1" s="451"/>
      <c r="E1" s="451"/>
      <c r="F1" s="451"/>
      <c r="G1" s="451"/>
    </row>
    <row r="2" spans="1:9" ht="83.25" x14ac:dyDescent="0.2">
      <c r="A2" s="181" t="s">
        <v>727</v>
      </c>
      <c r="B2" s="182" t="s">
        <v>1357</v>
      </c>
      <c r="C2" s="182" t="s">
        <v>1356</v>
      </c>
      <c r="D2" s="182" t="s">
        <v>1355</v>
      </c>
      <c r="E2" s="183" t="s">
        <v>1360</v>
      </c>
      <c r="F2" s="182" t="s">
        <v>1359</v>
      </c>
      <c r="G2" s="184" t="s">
        <v>1358</v>
      </c>
    </row>
    <row r="3" spans="1:9" ht="27.75" x14ac:dyDescent="0.65">
      <c r="A3" s="178" t="s">
        <v>595</v>
      </c>
      <c r="B3" s="379">
        <v>145525</v>
      </c>
      <c r="C3" s="379">
        <v>322205</v>
      </c>
      <c r="D3" s="382">
        <v>311106.25</v>
      </c>
      <c r="E3" s="382">
        <v>758836</v>
      </c>
      <c r="F3" s="382">
        <v>451593</v>
      </c>
      <c r="G3" s="177">
        <v>307243</v>
      </c>
      <c r="I3" s="385"/>
    </row>
    <row r="4" spans="1:9" ht="27.75" x14ac:dyDescent="0.65">
      <c r="A4" s="178" t="s">
        <v>596</v>
      </c>
      <c r="B4" s="380"/>
      <c r="C4" s="380"/>
      <c r="D4" s="383"/>
      <c r="E4" s="383"/>
      <c r="F4" s="383">
        <v>0</v>
      </c>
      <c r="G4" s="177">
        <v>38641</v>
      </c>
      <c r="I4" s="385"/>
    </row>
    <row r="5" spans="1:9" ht="27.75" x14ac:dyDescent="0.65">
      <c r="A5" s="178" t="s">
        <v>597</v>
      </c>
      <c r="B5" s="380"/>
      <c r="C5" s="380">
        <v>128818</v>
      </c>
      <c r="D5" s="383">
        <v>286710</v>
      </c>
      <c r="E5" s="383">
        <v>286710</v>
      </c>
      <c r="F5" s="383">
        <v>0</v>
      </c>
      <c r="G5" s="177">
        <v>380000</v>
      </c>
      <c r="I5" s="385"/>
    </row>
    <row r="6" spans="1:9" ht="27.75" x14ac:dyDescent="0.65">
      <c r="A6" s="178" t="s">
        <v>598</v>
      </c>
      <c r="B6" s="381"/>
      <c r="C6" s="381">
        <v>101362</v>
      </c>
      <c r="D6" s="381">
        <v>86318</v>
      </c>
      <c r="E6" s="381">
        <v>84067.75</v>
      </c>
      <c r="F6" s="381">
        <v>35365.75</v>
      </c>
      <c r="G6" s="177">
        <v>48702</v>
      </c>
      <c r="I6" s="385"/>
    </row>
    <row r="7" spans="1:9" ht="27.75" x14ac:dyDescent="0.65">
      <c r="A7" s="178" t="s">
        <v>599</v>
      </c>
      <c r="B7" s="381"/>
      <c r="C7" s="381"/>
      <c r="D7" s="381"/>
      <c r="E7" s="381">
        <v>4648</v>
      </c>
      <c r="F7" s="381">
        <v>0</v>
      </c>
      <c r="G7" s="177">
        <v>9000</v>
      </c>
      <c r="I7" s="385"/>
    </row>
    <row r="8" spans="1:9" ht="27.75" x14ac:dyDescent="0.65">
      <c r="A8" s="178" t="s">
        <v>600</v>
      </c>
      <c r="B8" s="381">
        <v>113600</v>
      </c>
      <c r="C8" s="381">
        <v>263670</v>
      </c>
      <c r="D8" s="381">
        <v>540864</v>
      </c>
      <c r="E8" s="381">
        <v>540864</v>
      </c>
      <c r="F8" s="381">
        <v>123158</v>
      </c>
      <c r="G8" s="177">
        <v>417706</v>
      </c>
      <c r="I8" s="385"/>
    </row>
    <row r="9" spans="1:9" ht="27.75" x14ac:dyDescent="0.65">
      <c r="A9" s="178" t="s">
        <v>601</v>
      </c>
      <c r="B9" s="381">
        <v>18950</v>
      </c>
      <c r="C9" s="381">
        <v>311710</v>
      </c>
      <c r="D9" s="384">
        <v>751218.58</v>
      </c>
      <c r="E9" s="381">
        <v>912327.53</v>
      </c>
      <c r="F9" s="384">
        <v>102263.53000000003</v>
      </c>
      <c r="G9" s="177">
        <v>810064</v>
      </c>
      <c r="I9" s="385"/>
    </row>
    <row r="10" spans="1:9" ht="27.75" x14ac:dyDescent="0.65">
      <c r="A10" s="178" t="s">
        <v>602</v>
      </c>
      <c r="B10" s="381"/>
      <c r="C10" s="381"/>
      <c r="D10" s="381"/>
      <c r="E10" s="381"/>
      <c r="F10" s="381">
        <v>0</v>
      </c>
      <c r="G10" s="177">
        <v>0</v>
      </c>
      <c r="I10" s="385"/>
    </row>
    <row r="11" spans="1:9" ht="27.75" x14ac:dyDescent="0.65">
      <c r="A11" s="178" t="s">
        <v>603</v>
      </c>
      <c r="B11" s="381"/>
      <c r="C11" s="381">
        <v>67775</v>
      </c>
      <c r="D11" s="179"/>
      <c r="E11" s="179"/>
      <c r="F11" s="381">
        <v>0</v>
      </c>
      <c r="G11" s="177">
        <v>412400</v>
      </c>
      <c r="I11" s="385"/>
    </row>
    <row r="12" spans="1:9" ht="27.75" x14ac:dyDescent="0.65">
      <c r="A12" s="178" t="s">
        <v>604</v>
      </c>
      <c r="B12" s="381"/>
      <c r="C12" s="381"/>
      <c r="D12" s="179"/>
      <c r="E12" s="179"/>
      <c r="F12" s="381">
        <v>0</v>
      </c>
      <c r="G12" s="177">
        <v>350000</v>
      </c>
      <c r="I12" s="385"/>
    </row>
    <row r="13" spans="1:9" ht="27.75" x14ac:dyDescent="0.65">
      <c r="A13" s="178" t="s">
        <v>605</v>
      </c>
      <c r="B13" s="381"/>
      <c r="C13" s="381">
        <v>4250</v>
      </c>
      <c r="D13" s="179"/>
      <c r="E13" s="179"/>
      <c r="F13" s="381">
        <v>0</v>
      </c>
      <c r="G13" s="177">
        <v>17000</v>
      </c>
      <c r="I13" s="385"/>
    </row>
    <row r="14" spans="1:9" ht="23.25" x14ac:dyDescent="0.35">
      <c r="A14" s="453" t="s">
        <v>637</v>
      </c>
      <c r="B14" s="453"/>
      <c r="C14" s="453"/>
      <c r="D14" s="453"/>
      <c r="E14" s="453"/>
      <c r="F14" s="453"/>
      <c r="G14" s="180">
        <f>SUM(G3:G13)</f>
        <v>2790756</v>
      </c>
    </row>
  </sheetData>
  <mergeCells count="2">
    <mergeCell ref="A1:G1"/>
    <mergeCell ref="A14:F14"/>
  </mergeCells>
  <pageMargins left="0.2" right="0.17" top="0.75" bottom="0.75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3"/>
  <sheetViews>
    <sheetView zoomScale="90" zoomScaleNormal="90" workbookViewId="0">
      <selection activeCell="H23" sqref="H22:H23"/>
    </sheetView>
  </sheetViews>
  <sheetFormatPr defaultColWidth="9" defaultRowHeight="17.25" x14ac:dyDescent="0.4"/>
  <cols>
    <col min="1" max="1" width="26.125" style="17" customWidth="1"/>
    <col min="2" max="2" width="16.625" style="17" customWidth="1"/>
    <col min="3" max="3" width="20.25" style="17" customWidth="1"/>
    <col min="4" max="4" width="21.875" style="25" customWidth="1"/>
    <col min="5" max="5" width="19.125" style="17" customWidth="1"/>
    <col min="6" max="6" width="19.125" style="25" customWidth="1"/>
    <col min="7" max="10" width="6.625" style="17" bestFit="1" customWidth="1"/>
    <col min="11" max="16384" width="9" style="17"/>
  </cols>
  <sheetData>
    <row r="1" spans="1:10" ht="30.75" x14ac:dyDescent="0.4">
      <c r="A1" s="185" t="s">
        <v>723</v>
      </c>
      <c r="C1" s="185"/>
      <c r="D1" s="187"/>
      <c r="E1" s="185"/>
      <c r="F1" s="187"/>
      <c r="G1" s="185"/>
      <c r="H1" s="185"/>
      <c r="I1" s="185"/>
      <c r="J1" s="185"/>
    </row>
    <row r="2" spans="1:10" ht="24" x14ac:dyDescent="0.4">
      <c r="A2" s="456" t="s">
        <v>727</v>
      </c>
      <c r="B2" s="458" t="s">
        <v>1361</v>
      </c>
      <c r="C2" s="458" t="s">
        <v>1362</v>
      </c>
      <c r="D2" s="454" t="s">
        <v>1363</v>
      </c>
      <c r="E2" s="461" t="s">
        <v>1364</v>
      </c>
      <c r="F2" s="454" t="s">
        <v>1365</v>
      </c>
      <c r="G2" s="455" t="s">
        <v>731</v>
      </c>
      <c r="H2" s="455"/>
      <c r="I2" s="455"/>
      <c r="J2" s="455"/>
    </row>
    <row r="3" spans="1:10" ht="51.75" customHeight="1" x14ac:dyDescent="0.4">
      <c r="A3" s="457"/>
      <c r="B3" s="459"/>
      <c r="C3" s="459"/>
      <c r="D3" s="460"/>
      <c r="E3" s="462"/>
      <c r="F3" s="454"/>
      <c r="G3" s="199" t="s">
        <v>732</v>
      </c>
      <c r="H3" s="199" t="s">
        <v>733</v>
      </c>
      <c r="I3" s="199" t="s">
        <v>734</v>
      </c>
      <c r="J3" s="199" t="s">
        <v>1366</v>
      </c>
    </row>
    <row r="4" spans="1:10" ht="26.1" customHeight="1" x14ac:dyDescent="0.55000000000000004">
      <c r="A4" s="24" t="s">
        <v>735</v>
      </c>
      <c r="B4" s="387">
        <v>3042712.6</v>
      </c>
      <c r="C4" s="192">
        <f>SUM('2.WS-ยา วชภฯ'!J3)</f>
        <v>4875866.16</v>
      </c>
      <c r="D4" s="193">
        <f>SUM(B4:C4)</f>
        <v>7918578.7599999998</v>
      </c>
      <c r="E4" s="386">
        <f>D4/12+B4</f>
        <v>3702594.1633333336</v>
      </c>
      <c r="F4" s="20">
        <f>SUM(D4-E4)</f>
        <v>4215984.5966666657</v>
      </c>
      <c r="G4" s="24"/>
      <c r="H4" s="24"/>
      <c r="I4" s="24"/>
      <c r="J4" s="24"/>
    </row>
    <row r="5" spans="1:10" ht="26.1" customHeight="1" x14ac:dyDescent="0.55000000000000004">
      <c r="A5" s="24" t="s">
        <v>736</v>
      </c>
      <c r="B5" s="387">
        <v>482690.49</v>
      </c>
      <c r="C5" s="192">
        <f>SUM('2.WS-ยา วชภฯ'!J4)</f>
        <v>1040218.6</v>
      </c>
      <c r="D5" s="193">
        <f t="shared" ref="D5:D16" si="0">SUM(B5:C5)</f>
        <v>1522909.0899999999</v>
      </c>
      <c r="E5" s="386">
        <f t="shared" ref="E5:E16" si="1">D5/12+B5</f>
        <v>609599.58083333331</v>
      </c>
      <c r="F5" s="20">
        <f t="shared" ref="F5:F16" si="2">+D5-E5</f>
        <v>913309.50916666654</v>
      </c>
      <c r="G5" s="24"/>
      <c r="H5" s="24"/>
      <c r="I5" s="24"/>
      <c r="J5" s="24"/>
    </row>
    <row r="6" spans="1:10" ht="26.1" customHeight="1" x14ac:dyDescent="0.55000000000000004">
      <c r="A6" s="24" t="s">
        <v>737</v>
      </c>
      <c r="B6" s="387">
        <v>1984870.9</v>
      </c>
      <c r="C6" s="192">
        <f>SUM('2.WS-ยา วชภฯ'!J5)</f>
        <v>1780255.4</v>
      </c>
      <c r="D6" s="193">
        <f t="shared" si="0"/>
        <v>3765126.3</v>
      </c>
      <c r="E6" s="386">
        <f t="shared" si="1"/>
        <v>2298631.4249999998</v>
      </c>
      <c r="F6" s="20">
        <f t="shared" si="2"/>
        <v>1466494.875</v>
      </c>
      <c r="G6" s="24"/>
      <c r="H6" s="24"/>
      <c r="I6" s="24"/>
      <c r="J6" s="24"/>
    </row>
    <row r="7" spans="1:10" ht="26.1" customHeight="1" x14ac:dyDescent="0.55000000000000004">
      <c r="A7" s="24" t="s">
        <v>738</v>
      </c>
      <c r="B7" s="387">
        <v>3029288.72</v>
      </c>
      <c r="C7" s="193">
        <v>3662608.9</v>
      </c>
      <c r="D7" s="193">
        <f t="shared" si="0"/>
        <v>6691897.6200000001</v>
      </c>
      <c r="E7" s="386">
        <f t="shared" si="1"/>
        <v>3586946.8550000004</v>
      </c>
      <c r="F7" s="20">
        <f t="shared" si="2"/>
        <v>3104950.7649999997</v>
      </c>
      <c r="G7" s="24"/>
      <c r="H7" s="24"/>
      <c r="I7" s="24"/>
      <c r="J7" s="24"/>
    </row>
    <row r="8" spans="1:10" ht="26.1" hidden="1" customHeight="1" x14ac:dyDescent="0.55000000000000004">
      <c r="A8" s="24"/>
      <c r="B8" s="388"/>
      <c r="C8" s="388"/>
      <c r="D8" s="193">
        <f t="shared" si="0"/>
        <v>0</v>
      </c>
      <c r="E8" s="386">
        <f t="shared" si="1"/>
        <v>0</v>
      </c>
      <c r="F8" s="20">
        <f t="shared" si="2"/>
        <v>0</v>
      </c>
      <c r="G8" s="24"/>
      <c r="H8" s="24"/>
      <c r="I8" s="24"/>
      <c r="J8" s="24"/>
    </row>
    <row r="9" spans="1:10" ht="26.1" hidden="1" customHeight="1" x14ac:dyDescent="0.55000000000000004">
      <c r="A9" s="24"/>
      <c r="B9" s="388"/>
      <c r="C9" s="388"/>
      <c r="D9" s="193">
        <f t="shared" si="0"/>
        <v>0</v>
      </c>
      <c r="E9" s="386">
        <f t="shared" si="1"/>
        <v>0</v>
      </c>
      <c r="F9" s="20">
        <f t="shared" si="2"/>
        <v>0</v>
      </c>
      <c r="G9" s="24"/>
      <c r="H9" s="24"/>
      <c r="I9" s="24"/>
      <c r="J9" s="24"/>
    </row>
    <row r="10" spans="1:10" ht="26.1" hidden="1" customHeight="1" x14ac:dyDescent="0.55000000000000004">
      <c r="A10" s="24"/>
      <c r="B10" s="388"/>
      <c r="C10" s="388"/>
      <c r="D10" s="193">
        <f t="shared" si="0"/>
        <v>0</v>
      </c>
      <c r="E10" s="386">
        <f t="shared" si="1"/>
        <v>0</v>
      </c>
      <c r="F10" s="20">
        <f t="shared" si="2"/>
        <v>0</v>
      </c>
      <c r="G10" s="24"/>
      <c r="H10" s="24"/>
      <c r="I10" s="24"/>
      <c r="J10" s="24"/>
    </row>
    <row r="11" spans="1:10" ht="26.1" hidden="1" customHeight="1" x14ac:dyDescent="0.55000000000000004">
      <c r="A11" s="24"/>
      <c r="B11" s="388"/>
      <c r="C11" s="388"/>
      <c r="D11" s="193">
        <f t="shared" si="0"/>
        <v>0</v>
      </c>
      <c r="E11" s="386">
        <f t="shared" si="1"/>
        <v>0</v>
      </c>
      <c r="F11" s="20">
        <f t="shared" si="2"/>
        <v>0</v>
      </c>
      <c r="G11" s="24"/>
      <c r="H11" s="24"/>
      <c r="I11" s="24"/>
      <c r="J11" s="24"/>
    </row>
    <row r="12" spans="1:10" ht="26.1" hidden="1" customHeight="1" x14ac:dyDescent="0.55000000000000004">
      <c r="A12" s="24"/>
      <c r="B12" s="388"/>
      <c r="C12" s="388"/>
      <c r="D12" s="193">
        <f t="shared" si="0"/>
        <v>0</v>
      </c>
      <c r="E12" s="386">
        <f t="shared" si="1"/>
        <v>0</v>
      </c>
      <c r="F12" s="20">
        <f t="shared" si="2"/>
        <v>0</v>
      </c>
      <c r="G12" s="24"/>
      <c r="H12" s="24"/>
      <c r="I12" s="24"/>
      <c r="J12" s="24"/>
    </row>
    <row r="13" spans="1:10" ht="26.1" customHeight="1" x14ac:dyDescent="0.55000000000000004">
      <c r="A13" s="24" t="s">
        <v>739</v>
      </c>
      <c r="B13" s="387"/>
      <c r="C13" s="193"/>
      <c r="D13" s="193">
        <f t="shared" si="0"/>
        <v>0</v>
      </c>
      <c r="E13" s="386">
        <f t="shared" si="1"/>
        <v>0</v>
      </c>
      <c r="F13" s="20">
        <f t="shared" si="2"/>
        <v>0</v>
      </c>
      <c r="G13" s="24"/>
      <c r="H13" s="24"/>
      <c r="I13" s="24"/>
      <c r="J13" s="24"/>
    </row>
    <row r="14" spans="1:10" ht="26.1" customHeight="1" x14ac:dyDescent="0.55000000000000004">
      <c r="A14" s="24" t="s">
        <v>740</v>
      </c>
      <c r="B14" s="387">
        <v>109516.36</v>
      </c>
      <c r="C14" s="193">
        <v>840680.04</v>
      </c>
      <c r="D14" s="193">
        <f t="shared" si="0"/>
        <v>950196.4</v>
      </c>
      <c r="E14" s="386">
        <f t="shared" si="1"/>
        <v>188699.39333333334</v>
      </c>
      <c r="F14" s="20">
        <f t="shared" si="2"/>
        <v>761497.00666666671</v>
      </c>
      <c r="G14" s="24"/>
      <c r="H14" s="24"/>
      <c r="I14" s="24"/>
      <c r="J14" s="24"/>
    </row>
    <row r="15" spans="1:10" ht="26.1" customHeight="1" x14ac:dyDescent="0.55000000000000004">
      <c r="A15" s="24" t="s">
        <v>775</v>
      </c>
      <c r="B15" s="387">
        <v>422435.25</v>
      </c>
      <c r="C15" s="193">
        <f>'3.WS-วัสดุอื่น'!G14</f>
        <v>2790756</v>
      </c>
      <c r="D15" s="193">
        <f>SUM(B15:C15)</f>
        <v>3213191.25</v>
      </c>
      <c r="E15" s="386">
        <f t="shared" si="1"/>
        <v>690201.1875</v>
      </c>
      <c r="F15" s="20">
        <f>+D15-E15</f>
        <v>2522990.0625</v>
      </c>
      <c r="G15" s="24"/>
      <c r="H15" s="24"/>
      <c r="I15" s="24"/>
      <c r="J15" s="24"/>
    </row>
    <row r="16" spans="1:10" ht="26.1" customHeight="1" x14ac:dyDescent="0.55000000000000004">
      <c r="A16" s="24" t="s">
        <v>606</v>
      </c>
      <c r="B16" s="387">
        <v>492409.11</v>
      </c>
      <c r="C16" s="193">
        <v>1574015.03</v>
      </c>
      <c r="D16" s="193">
        <f t="shared" si="0"/>
        <v>2066424.1400000001</v>
      </c>
      <c r="E16" s="386">
        <f t="shared" si="1"/>
        <v>664611.1216666667</v>
      </c>
      <c r="F16" s="20">
        <f t="shared" si="2"/>
        <v>1401813.0183333335</v>
      </c>
      <c r="G16" s="24"/>
      <c r="H16" s="24"/>
      <c r="I16" s="24"/>
      <c r="J16" s="24"/>
    </row>
    <row r="17" spans="1:10" ht="26.1" customHeight="1" x14ac:dyDescent="0.55000000000000004">
      <c r="A17" s="197" t="s">
        <v>741</v>
      </c>
      <c r="B17" s="196">
        <f>SUM(B4:B16)</f>
        <v>9563923.4299999997</v>
      </c>
      <c r="C17" s="196">
        <f t="shared" ref="C17:J17" si="3">SUM(C4:C16)</f>
        <v>16564400.130000001</v>
      </c>
      <c r="D17" s="198">
        <f t="shared" si="3"/>
        <v>26128323.559999999</v>
      </c>
      <c r="E17" s="196">
        <f t="shared" si="3"/>
        <v>11741283.726666665</v>
      </c>
      <c r="F17" s="198">
        <f t="shared" si="3"/>
        <v>14387039.833333332</v>
      </c>
      <c r="G17" s="196">
        <f t="shared" si="3"/>
        <v>0</v>
      </c>
      <c r="H17" s="196">
        <f t="shared" si="3"/>
        <v>0</v>
      </c>
      <c r="I17" s="196">
        <f t="shared" si="3"/>
        <v>0</v>
      </c>
      <c r="J17" s="196">
        <f t="shared" si="3"/>
        <v>0</v>
      </c>
    </row>
    <row r="18" spans="1:10" ht="26.1" customHeight="1" x14ac:dyDescent="0.65">
      <c r="A18" s="16"/>
      <c r="B18" s="69"/>
      <c r="C18" s="69"/>
      <c r="D18" s="188"/>
      <c r="E18" s="16"/>
      <c r="F18" s="191"/>
      <c r="G18" s="16"/>
      <c r="H18" s="16"/>
      <c r="I18" s="16"/>
      <c r="J18" s="16"/>
    </row>
    <row r="19" spans="1:10" ht="26.1" customHeight="1" x14ac:dyDescent="0.65">
      <c r="A19" s="16"/>
      <c r="B19" s="70"/>
      <c r="C19" s="70"/>
      <c r="D19" s="189"/>
      <c r="E19" s="16"/>
      <c r="F19" s="191"/>
      <c r="G19" s="16"/>
      <c r="H19" s="16"/>
      <c r="I19" s="16"/>
      <c r="J19" s="16"/>
    </row>
    <row r="20" spans="1:10" ht="26.1" customHeight="1" x14ac:dyDescent="0.65">
      <c r="A20" s="16"/>
      <c r="B20" s="70"/>
      <c r="C20" s="70"/>
      <c r="D20" s="189"/>
      <c r="E20" s="16"/>
      <c r="F20" s="191"/>
      <c r="G20" s="16"/>
      <c r="H20" s="16"/>
      <c r="I20" s="16"/>
      <c r="J20" s="16"/>
    </row>
    <row r="21" spans="1:10" ht="26.1" customHeight="1" x14ac:dyDescent="0.65">
      <c r="A21" s="16"/>
      <c r="B21" s="71"/>
      <c r="C21" s="71"/>
      <c r="D21" s="190"/>
      <c r="E21" s="16"/>
      <c r="F21" s="191"/>
      <c r="G21" s="16"/>
      <c r="H21" s="16"/>
      <c r="I21" s="16"/>
      <c r="J21" s="16"/>
    </row>
    <row r="22" spans="1:10" ht="26.1" customHeight="1" x14ac:dyDescent="0.65">
      <c r="A22" s="16"/>
      <c r="B22" s="71"/>
      <c r="C22" s="71"/>
      <c r="D22" s="190"/>
      <c r="E22" s="16"/>
      <c r="F22" s="191"/>
      <c r="G22" s="16"/>
      <c r="H22" s="16"/>
      <c r="I22" s="16"/>
      <c r="J22" s="16"/>
    </row>
    <row r="23" spans="1:10" ht="26.1" customHeight="1" x14ac:dyDescent="0.65">
      <c r="A23" s="16"/>
      <c r="B23" s="69"/>
      <c r="C23" s="69"/>
      <c r="D23" s="188"/>
      <c r="E23" s="16"/>
      <c r="F23" s="191"/>
      <c r="G23" s="16"/>
      <c r="H23" s="16"/>
      <c r="I23" s="16"/>
      <c r="J23" s="16"/>
    </row>
    <row r="24" spans="1:10" ht="26.1" customHeight="1" x14ac:dyDescent="0.65">
      <c r="A24" s="16"/>
      <c r="B24" s="69"/>
      <c r="C24" s="69"/>
      <c r="D24" s="188"/>
      <c r="E24" s="16"/>
      <c r="F24" s="191"/>
      <c r="G24" s="16"/>
      <c r="H24" s="16"/>
      <c r="I24" s="16"/>
      <c r="J24" s="16"/>
    </row>
    <row r="25" spans="1:10" ht="26.1" customHeight="1" x14ac:dyDescent="0.65">
      <c r="A25" s="16"/>
      <c r="B25" s="69"/>
      <c r="C25" s="69"/>
      <c r="D25" s="188"/>
      <c r="E25" s="16"/>
      <c r="F25" s="191"/>
      <c r="G25" s="16"/>
      <c r="H25" s="16"/>
      <c r="I25" s="16"/>
      <c r="J25" s="16"/>
    </row>
    <row r="26" spans="1:10" ht="26.1" customHeight="1" x14ac:dyDescent="0.65">
      <c r="A26" s="16"/>
      <c r="B26" s="69"/>
      <c r="C26" s="69"/>
      <c r="D26" s="188"/>
      <c r="E26" s="16"/>
      <c r="F26" s="191"/>
      <c r="G26" s="16"/>
      <c r="H26" s="16"/>
      <c r="I26" s="16"/>
      <c r="J26" s="16"/>
    </row>
    <row r="27" spans="1:10" ht="26.1" customHeight="1" x14ac:dyDescent="0.65">
      <c r="A27" s="16"/>
      <c r="B27" s="69"/>
      <c r="C27" s="69"/>
      <c r="D27" s="188"/>
      <c r="E27" s="16"/>
      <c r="F27" s="191"/>
      <c r="G27" s="16"/>
      <c r="H27" s="16"/>
      <c r="I27" s="16"/>
      <c r="J27" s="16"/>
    </row>
    <row r="28" spans="1:10" ht="26.1" customHeight="1" x14ac:dyDescent="0.65">
      <c r="A28" s="16"/>
      <c r="B28" s="69"/>
      <c r="C28" s="69"/>
      <c r="D28" s="188"/>
      <c r="E28" s="16"/>
      <c r="F28" s="191"/>
      <c r="G28" s="16"/>
      <c r="H28" s="16"/>
      <c r="I28" s="16"/>
      <c r="J28" s="16"/>
    </row>
    <row r="29" spans="1:10" ht="26.1" customHeight="1" x14ac:dyDescent="0.65">
      <c r="A29" s="16"/>
      <c r="B29" s="69"/>
      <c r="C29" s="69"/>
      <c r="D29" s="188"/>
      <c r="E29" s="16"/>
      <c r="F29" s="191"/>
      <c r="G29" s="16"/>
      <c r="H29" s="16"/>
      <c r="I29" s="16"/>
      <c r="J29" s="16"/>
    </row>
    <row r="30" spans="1:10" ht="26.1" customHeight="1" x14ac:dyDescent="0.65">
      <c r="A30" s="16"/>
      <c r="B30" s="69"/>
      <c r="C30" s="69"/>
      <c r="D30" s="188"/>
      <c r="E30" s="16"/>
      <c r="F30" s="191"/>
      <c r="G30" s="16"/>
      <c r="H30" s="16"/>
      <c r="I30" s="16"/>
      <c r="J30" s="16"/>
    </row>
    <row r="31" spans="1:10" ht="26.1" customHeight="1" x14ac:dyDescent="0.65">
      <c r="A31" s="16"/>
      <c r="B31" s="69"/>
      <c r="C31" s="69"/>
      <c r="D31" s="188"/>
      <c r="E31" s="16"/>
      <c r="F31" s="191"/>
      <c r="G31" s="16"/>
      <c r="H31" s="16"/>
      <c r="I31" s="16"/>
      <c r="J31" s="16"/>
    </row>
    <row r="32" spans="1:10" ht="26.1" customHeight="1" x14ac:dyDescent="0.65">
      <c r="A32" s="16"/>
      <c r="B32" s="69"/>
      <c r="C32" s="69"/>
      <c r="D32" s="188"/>
      <c r="E32" s="16"/>
      <c r="F32" s="191"/>
      <c r="G32" s="16"/>
      <c r="H32" s="16"/>
      <c r="I32" s="16"/>
      <c r="J32" s="16"/>
    </row>
    <row r="33" spans="1:10" ht="26.1" customHeight="1" x14ac:dyDescent="0.65">
      <c r="A33" s="16"/>
      <c r="B33" s="69"/>
      <c r="C33" s="69"/>
      <c r="D33" s="188"/>
      <c r="E33" s="16"/>
      <c r="F33" s="191"/>
      <c r="G33" s="16"/>
      <c r="H33" s="16"/>
      <c r="I33" s="16"/>
      <c r="J33" s="16"/>
    </row>
    <row r="34" spans="1:10" ht="26.1" customHeight="1" x14ac:dyDescent="0.65">
      <c r="A34" s="16"/>
      <c r="B34" s="69"/>
      <c r="C34" s="69"/>
      <c r="D34" s="188"/>
      <c r="E34" s="16"/>
      <c r="F34" s="191"/>
      <c r="G34" s="16"/>
      <c r="H34" s="16"/>
      <c r="I34" s="16"/>
      <c r="J34" s="16"/>
    </row>
    <row r="35" spans="1:10" ht="26.1" customHeight="1" x14ac:dyDescent="0.65">
      <c r="A35" s="16"/>
      <c r="B35" s="69"/>
      <c r="C35" s="69"/>
      <c r="D35" s="188"/>
      <c r="E35" s="16"/>
      <c r="F35" s="191"/>
      <c r="G35" s="16"/>
      <c r="H35" s="16"/>
      <c r="I35" s="16"/>
      <c r="J35" s="16"/>
    </row>
    <row r="36" spans="1:10" ht="26.1" customHeight="1" x14ac:dyDescent="0.65">
      <c r="A36" s="16"/>
      <c r="B36" s="69"/>
      <c r="C36" s="69"/>
      <c r="D36" s="188"/>
      <c r="E36" s="16"/>
      <c r="F36" s="191"/>
      <c r="G36" s="16"/>
      <c r="H36" s="16"/>
      <c r="I36" s="16"/>
      <c r="J36" s="16"/>
    </row>
    <row r="37" spans="1:10" ht="26.1" customHeight="1" x14ac:dyDescent="0.65">
      <c r="A37" s="16"/>
      <c r="B37" s="69"/>
      <c r="C37" s="69"/>
      <c r="D37" s="188"/>
      <c r="E37" s="16"/>
      <c r="F37" s="191"/>
      <c r="G37" s="16"/>
      <c r="H37" s="16"/>
      <c r="I37" s="16"/>
      <c r="J37" s="16"/>
    </row>
    <row r="38" spans="1:10" ht="26.1" customHeight="1" x14ac:dyDescent="0.65">
      <c r="A38" s="16"/>
      <c r="B38" s="69"/>
      <c r="C38" s="69"/>
      <c r="D38" s="188"/>
      <c r="E38" s="16"/>
      <c r="F38" s="191"/>
      <c r="G38" s="16"/>
      <c r="H38" s="16"/>
      <c r="I38" s="16"/>
      <c r="J38" s="16"/>
    </row>
    <row r="39" spans="1:10" ht="27.75" x14ac:dyDescent="0.65">
      <c r="A39" s="16"/>
      <c r="B39" s="16"/>
      <c r="C39" s="16"/>
      <c r="D39" s="191"/>
      <c r="E39" s="16"/>
      <c r="F39" s="191"/>
      <c r="G39" s="16"/>
      <c r="H39" s="16"/>
      <c r="I39" s="16"/>
      <c r="J39" s="16"/>
    </row>
    <row r="40" spans="1:10" ht="27.75" x14ac:dyDescent="0.65">
      <c r="A40" s="16"/>
      <c r="B40" s="16"/>
      <c r="C40" s="16"/>
      <c r="D40" s="191"/>
      <c r="E40" s="16"/>
      <c r="F40" s="191"/>
      <c r="G40" s="16"/>
      <c r="H40" s="16"/>
      <c r="I40" s="16"/>
      <c r="J40" s="16"/>
    </row>
    <row r="41" spans="1:10" ht="27.75" x14ac:dyDescent="0.65">
      <c r="A41" s="16"/>
      <c r="B41" s="16"/>
      <c r="C41" s="16"/>
      <c r="D41" s="191"/>
      <c r="E41" s="16"/>
      <c r="F41" s="191"/>
      <c r="G41" s="16"/>
      <c r="H41" s="16"/>
      <c r="I41" s="16"/>
      <c r="J41" s="16"/>
    </row>
    <row r="42" spans="1:10" ht="27.75" x14ac:dyDescent="0.65">
      <c r="A42" s="16"/>
      <c r="B42" s="16"/>
      <c r="C42" s="16"/>
      <c r="D42" s="191"/>
      <c r="E42" s="16"/>
      <c r="F42" s="191"/>
      <c r="G42" s="16"/>
      <c r="H42" s="16"/>
      <c r="I42" s="16"/>
      <c r="J42" s="16"/>
    </row>
    <row r="43" spans="1:10" ht="27.75" x14ac:dyDescent="0.65">
      <c r="A43" s="16"/>
      <c r="B43" s="16"/>
      <c r="C43" s="16"/>
      <c r="D43" s="191"/>
      <c r="E43" s="16"/>
      <c r="F43" s="191"/>
      <c r="G43" s="16"/>
      <c r="H43" s="16"/>
      <c r="I43" s="16"/>
      <c r="J43" s="16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17" right="0.1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K14" sqref="K14"/>
    </sheetView>
  </sheetViews>
  <sheetFormatPr defaultRowHeight="14.25" x14ac:dyDescent="0.2"/>
  <cols>
    <col min="1" max="1" width="30.875" customWidth="1"/>
    <col min="2" max="5" width="13.875" customWidth="1"/>
    <col min="6" max="6" width="16.625" customWidth="1"/>
    <col min="7" max="8" width="14.375" customWidth="1"/>
    <col min="9" max="9" width="12.375" customWidth="1"/>
  </cols>
  <sheetData>
    <row r="1" spans="1:8" ht="30.75" x14ac:dyDescent="0.7">
      <c r="A1" s="463" t="s">
        <v>724</v>
      </c>
      <c r="B1" s="463"/>
      <c r="C1" s="463"/>
      <c r="D1" s="463"/>
      <c r="E1" s="463"/>
      <c r="F1" s="463"/>
      <c r="G1" s="463"/>
      <c r="H1" s="463"/>
    </row>
    <row r="2" spans="1:8" ht="18" customHeight="1" x14ac:dyDescent="0.55000000000000004">
      <c r="A2" s="464" t="s">
        <v>727</v>
      </c>
      <c r="B2" s="79" t="s">
        <v>1154</v>
      </c>
      <c r="C2" s="79" t="s">
        <v>1155</v>
      </c>
      <c r="D2" s="79" t="s">
        <v>1160</v>
      </c>
      <c r="E2" s="79" t="s">
        <v>1157</v>
      </c>
      <c r="F2" s="115" t="s">
        <v>1151</v>
      </c>
      <c r="G2" s="79" t="s">
        <v>1153</v>
      </c>
      <c r="H2" s="79" t="s">
        <v>1159</v>
      </c>
    </row>
    <row r="3" spans="1:8" ht="62.25" customHeight="1" x14ac:dyDescent="0.2">
      <c r="A3" s="465"/>
      <c r="B3" s="115" t="s">
        <v>1367</v>
      </c>
      <c r="C3" s="115" t="s">
        <v>1368</v>
      </c>
      <c r="D3" s="115" t="s">
        <v>1369</v>
      </c>
      <c r="E3" s="201" t="s">
        <v>1370</v>
      </c>
      <c r="F3" s="115" t="s">
        <v>1152</v>
      </c>
      <c r="G3" s="115" t="s">
        <v>1158</v>
      </c>
      <c r="H3" s="115" t="s">
        <v>1371</v>
      </c>
    </row>
    <row r="4" spans="1:8" ht="24" x14ac:dyDescent="0.55000000000000004">
      <c r="A4" s="24" t="s">
        <v>742</v>
      </c>
      <c r="B4" s="195">
        <v>288805.43</v>
      </c>
      <c r="C4" s="195">
        <v>315060.46909090906</v>
      </c>
      <c r="D4" s="20">
        <f>SUM(B4:C4)</f>
        <v>603865.89909090905</v>
      </c>
      <c r="E4" s="168">
        <f>D4*80/100</f>
        <v>483092.7192727272</v>
      </c>
      <c r="F4" s="20">
        <v>657519.28</v>
      </c>
      <c r="G4" s="24"/>
      <c r="H4" s="195"/>
    </row>
    <row r="5" spans="1:8" ht="24" x14ac:dyDescent="0.55000000000000004">
      <c r="A5" s="24" t="s">
        <v>743</v>
      </c>
      <c r="B5" s="195">
        <v>62734.25</v>
      </c>
      <c r="C5" s="195">
        <f>453860.7+43662.5</f>
        <v>497523.20000000001</v>
      </c>
      <c r="D5" s="20">
        <f t="shared" ref="D5:D10" si="0">SUM(B5:C5)</f>
        <v>560257.44999999995</v>
      </c>
      <c r="E5" s="168">
        <f t="shared" ref="E5:E10" si="1">D5*80/100</f>
        <v>448205.96</v>
      </c>
      <c r="F5" s="20"/>
      <c r="G5" s="24"/>
      <c r="H5" s="195"/>
    </row>
    <row r="6" spans="1:8" ht="24" x14ac:dyDescent="0.55000000000000004">
      <c r="A6" s="24" t="s">
        <v>744</v>
      </c>
      <c r="B6" s="195">
        <v>28447.200000000001</v>
      </c>
      <c r="C6" s="195">
        <f>728675.97+169591.93</f>
        <v>898267.89999999991</v>
      </c>
      <c r="D6" s="20">
        <f t="shared" si="0"/>
        <v>926715.09999999986</v>
      </c>
      <c r="E6" s="168">
        <f t="shared" si="1"/>
        <v>741372.07999999984</v>
      </c>
      <c r="F6" s="20"/>
      <c r="G6" s="24"/>
      <c r="H6" s="195"/>
    </row>
    <row r="7" spans="1:8" ht="24" x14ac:dyDescent="0.55000000000000004">
      <c r="A7" s="24" t="s">
        <v>745</v>
      </c>
      <c r="B7" s="195">
        <v>0</v>
      </c>
      <c r="C7" s="195">
        <f>2228.5</f>
        <v>2228.5</v>
      </c>
      <c r="D7" s="20">
        <f t="shared" si="0"/>
        <v>2228.5</v>
      </c>
      <c r="E7" s="168">
        <f t="shared" si="1"/>
        <v>1782.8</v>
      </c>
      <c r="F7" s="20"/>
      <c r="G7" s="24"/>
      <c r="H7" s="195"/>
    </row>
    <row r="8" spans="1:8" ht="24" x14ac:dyDescent="0.55000000000000004">
      <c r="A8" s="24" t="s">
        <v>746</v>
      </c>
      <c r="B8" s="195">
        <v>172</v>
      </c>
      <c r="C8" s="195">
        <v>41014.75</v>
      </c>
      <c r="D8" s="20">
        <f t="shared" si="0"/>
        <v>41186.75</v>
      </c>
      <c r="E8" s="168">
        <f t="shared" si="1"/>
        <v>32949.4</v>
      </c>
      <c r="F8" s="20"/>
      <c r="G8" s="24"/>
      <c r="H8" s="195"/>
    </row>
    <row r="9" spans="1:8" ht="24" x14ac:dyDescent="0.55000000000000004">
      <c r="A9" s="24" t="s">
        <v>747</v>
      </c>
      <c r="B9" s="195">
        <v>6509</v>
      </c>
      <c r="C9" s="195">
        <f>21981.3+2043.1</f>
        <v>24024.399999999998</v>
      </c>
      <c r="D9" s="20">
        <f t="shared" si="0"/>
        <v>30533.399999999998</v>
      </c>
      <c r="E9" s="168">
        <f t="shared" si="1"/>
        <v>24426.720000000001</v>
      </c>
      <c r="F9" s="20"/>
      <c r="G9" s="24"/>
      <c r="H9" s="195"/>
    </row>
    <row r="10" spans="1:8" ht="24" x14ac:dyDescent="0.55000000000000004">
      <c r="A10" s="24" t="s">
        <v>748</v>
      </c>
      <c r="B10" s="195">
        <v>88902.1</v>
      </c>
      <c r="C10" s="195">
        <v>0</v>
      </c>
      <c r="D10" s="20">
        <f t="shared" si="0"/>
        <v>88902.1</v>
      </c>
      <c r="E10" s="168">
        <f t="shared" si="1"/>
        <v>71121.679999999993</v>
      </c>
      <c r="F10" s="20"/>
      <c r="G10" s="24"/>
      <c r="H10" s="195"/>
    </row>
    <row r="11" spans="1:8" ht="24" x14ac:dyDescent="0.55000000000000004">
      <c r="A11" s="202" t="s">
        <v>637</v>
      </c>
      <c r="B11" s="203">
        <f>SUM(B4:B10)</f>
        <v>475569.98</v>
      </c>
      <c r="C11" s="203">
        <f t="shared" ref="C11:H11" si="2">SUM(C4:C10)</f>
        <v>1778119.2190909088</v>
      </c>
      <c r="D11" s="203">
        <f t="shared" si="2"/>
        <v>2253689.1990909092</v>
      </c>
      <c r="E11" s="203">
        <f t="shared" si="2"/>
        <v>1802951.359272727</v>
      </c>
      <c r="F11" s="203">
        <f t="shared" si="2"/>
        <v>657519.28</v>
      </c>
      <c r="G11" s="203">
        <f t="shared" si="2"/>
        <v>0</v>
      </c>
      <c r="H11" s="203">
        <f t="shared" si="2"/>
        <v>0</v>
      </c>
    </row>
  </sheetData>
  <mergeCells count="2">
    <mergeCell ref="A1:H1"/>
    <mergeCell ref="A2:A3"/>
  </mergeCells>
  <pageMargins left="0.34" right="0.17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"/>
  <sheetViews>
    <sheetView workbookViewId="0">
      <selection activeCell="J12" sqref="J12"/>
    </sheetView>
  </sheetViews>
  <sheetFormatPr defaultColWidth="9" defaultRowHeight="22.5" x14ac:dyDescent="0.3"/>
  <cols>
    <col min="1" max="1" width="47.875" style="66" customWidth="1"/>
    <col min="2" max="7" width="14.5" style="66" customWidth="1"/>
    <col min="8" max="8" width="12.125" style="66" customWidth="1"/>
    <col min="9" max="16384" width="9" style="66"/>
  </cols>
  <sheetData>
    <row r="1" spans="1:8" ht="30.75" x14ac:dyDescent="0.7">
      <c r="A1" s="205" t="s">
        <v>749</v>
      </c>
      <c r="B1" s="206"/>
      <c r="C1" s="206"/>
      <c r="D1" s="206"/>
      <c r="E1" s="206"/>
      <c r="F1" s="206"/>
      <c r="G1" s="206"/>
      <c r="H1" s="207"/>
    </row>
    <row r="2" spans="1:8" ht="26.25" x14ac:dyDescent="0.55000000000000004">
      <c r="A2" s="464" t="s">
        <v>727</v>
      </c>
      <c r="B2" s="208"/>
      <c r="C2" s="466" t="s">
        <v>750</v>
      </c>
      <c r="D2" s="467"/>
      <c r="E2" s="467"/>
      <c r="F2" s="468"/>
      <c r="G2" s="469" t="s">
        <v>1372</v>
      </c>
      <c r="H2" s="471" t="s">
        <v>751</v>
      </c>
    </row>
    <row r="3" spans="1:8" ht="96" x14ac:dyDescent="0.3">
      <c r="A3" s="465"/>
      <c r="B3" s="115" t="s">
        <v>1161</v>
      </c>
      <c r="C3" s="115" t="s">
        <v>1162</v>
      </c>
      <c r="D3" s="201" t="s">
        <v>1165</v>
      </c>
      <c r="E3" s="115" t="s">
        <v>1163</v>
      </c>
      <c r="F3" s="201" t="s">
        <v>1164</v>
      </c>
      <c r="G3" s="470"/>
      <c r="H3" s="472"/>
    </row>
    <row r="4" spans="1:8" s="73" customFormat="1" ht="27.75" x14ac:dyDescent="0.2">
      <c r="A4" s="120" t="s">
        <v>752</v>
      </c>
      <c r="B4" s="227">
        <v>1434230</v>
      </c>
      <c r="C4" s="120">
        <v>22</v>
      </c>
      <c r="D4" s="209">
        <f>B4</f>
        <v>1434230</v>
      </c>
      <c r="E4" s="120"/>
      <c r="F4" s="209"/>
      <c r="G4" s="209">
        <f>SUM(D4,F4)</f>
        <v>1434230</v>
      </c>
      <c r="H4" s="72"/>
    </row>
    <row r="5" spans="1:8" ht="27.75" x14ac:dyDescent="0.65">
      <c r="A5" s="121" t="s">
        <v>753</v>
      </c>
      <c r="B5" s="20">
        <v>1000450</v>
      </c>
      <c r="C5" s="24">
        <v>12</v>
      </c>
      <c r="D5" s="168">
        <v>1000450</v>
      </c>
      <c r="E5" s="79">
        <v>2</v>
      </c>
      <c r="F5" s="168">
        <v>481442.73</v>
      </c>
      <c r="G5" s="209">
        <f>SUM(D5,F5)</f>
        <v>1481892.73</v>
      </c>
      <c r="H5" s="68"/>
    </row>
    <row r="6" spans="1:8" ht="27.75" x14ac:dyDescent="0.65">
      <c r="A6" s="24" t="s">
        <v>754</v>
      </c>
      <c r="B6" s="20">
        <v>1995550</v>
      </c>
      <c r="C6" s="24">
        <v>1</v>
      </c>
      <c r="D6" s="168">
        <f>B6</f>
        <v>1995550</v>
      </c>
      <c r="E6" s="24"/>
      <c r="F6" s="168"/>
      <c r="G6" s="209">
        <f>SUM(D6,F6)</f>
        <v>1995550</v>
      </c>
      <c r="H6" s="68"/>
    </row>
    <row r="7" spans="1:8" ht="27.75" x14ac:dyDescent="0.65">
      <c r="A7" s="24" t="s">
        <v>1278</v>
      </c>
      <c r="B7" s="20"/>
      <c r="C7" s="24"/>
      <c r="D7" s="168"/>
      <c r="E7" s="24"/>
      <c r="F7" s="168"/>
      <c r="G7" s="209">
        <f>SUM(D7,F7)</f>
        <v>0</v>
      </c>
      <c r="H7" s="68"/>
    </row>
    <row r="8" spans="1:8" ht="26.25" x14ac:dyDescent="0.55000000000000004">
      <c r="A8" s="210" t="s">
        <v>637</v>
      </c>
      <c r="B8" s="168">
        <f>SUM(B4:B6)</f>
        <v>4430230</v>
      </c>
      <c r="C8" s="21"/>
      <c r="D8" s="168">
        <f>SUM(D4:D6)</f>
        <v>4430230</v>
      </c>
      <c r="E8" s="24"/>
      <c r="F8" s="168">
        <f>SUM(F4:F6)</f>
        <v>481442.73</v>
      </c>
      <c r="G8" s="194">
        <f>SUM(G4:G6)</f>
        <v>4911672.7300000004</v>
      </c>
      <c r="H8" s="24"/>
    </row>
    <row r="10" spans="1:8" x14ac:dyDescent="0.3">
      <c r="F10" s="391"/>
    </row>
    <row r="11" spans="1:8" x14ac:dyDescent="0.3">
      <c r="F11" s="390"/>
    </row>
  </sheetData>
  <mergeCells count="4">
    <mergeCell ref="A2:A3"/>
    <mergeCell ref="C2:F2"/>
    <mergeCell ref="G2:G3"/>
    <mergeCell ref="H2:H3"/>
  </mergeCells>
  <pageMargins left="0.39" right="0.17" top="0.75" bottom="0.75" header="0.3" footer="0.3"/>
  <pageSetup paperSize="9" scale="9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9"/>
  <sheetViews>
    <sheetView zoomScale="60" zoomScaleNormal="60" workbookViewId="0">
      <selection activeCell="I42" sqref="I42"/>
    </sheetView>
  </sheetViews>
  <sheetFormatPr defaultColWidth="9" defaultRowHeight="19.5" x14ac:dyDescent="0.25"/>
  <cols>
    <col min="1" max="1" width="42" style="348" customWidth="1"/>
    <col min="2" max="2" width="10.875" style="348" customWidth="1"/>
    <col min="3" max="3" width="12" style="348" bestFit="1" customWidth="1"/>
    <col min="4" max="4" width="14.25" style="348" customWidth="1"/>
    <col min="5" max="5" width="12.75" style="348" bestFit="1" customWidth="1"/>
    <col min="6" max="6" width="12" style="348" customWidth="1"/>
    <col min="7" max="7" width="12" style="348" bestFit="1" customWidth="1"/>
    <col min="8" max="8" width="9.25" style="348" customWidth="1"/>
    <col min="9" max="9" width="13.25" style="348" customWidth="1"/>
    <col min="10" max="10" width="12" style="348" bestFit="1" customWidth="1"/>
    <col min="11" max="11" width="14.125" style="348" customWidth="1"/>
    <col min="12" max="12" width="12" style="348" bestFit="1" customWidth="1"/>
    <col min="13" max="13" width="10.375" style="348" bestFit="1" customWidth="1"/>
    <col min="14" max="14" width="9.875" style="348" customWidth="1"/>
    <col min="15" max="15" width="10.75" style="348" bestFit="1" customWidth="1"/>
    <col min="16" max="16" width="10.5" style="411" customWidth="1"/>
    <col min="17" max="17" width="11.75" style="348" bestFit="1" customWidth="1"/>
    <col min="18" max="18" width="12" style="348" bestFit="1" customWidth="1"/>
    <col min="19" max="19" width="13.25" style="348" bestFit="1" customWidth="1"/>
    <col min="20" max="20" width="12.75" style="348" customWidth="1"/>
    <col min="21" max="21" width="15.875" style="348" customWidth="1"/>
    <col min="22" max="16384" width="9" style="348"/>
  </cols>
  <sheetData>
    <row r="1" spans="1:22" ht="24" x14ac:dyDescent="0.55000000000000004">
      <c r="A1" s="347" t="s">
        <v>1392</v>
      </c>
      <c r="B1" s="347"/>
      <c r="C1" s="347"/>
      <c r="D1" s="347"/>
      <c r="E1" s="347"/>
      <c r="F1" s="347"/>
      <c r="G1" s="347"/>
    </row>
    <row r="4" spans="1:22" ht="24" x14ac:dyDescent="0.55000000000000004">
      <c r="A4" s="475" t="s">
        <v>727</v>
      </c>
      <c r="B4" s="473" t="s">
        <v>1393</v>
      </c>
      <c r="C4" s="474"/>
      <c r="D4" s="473" t="s">
        <v>1394</v>
      </c>
      <c r="E4" s="474"/>
      <c r="F4" s="473" t="s">
        <v>1395</v>
      </c>
      <c r="G4" s="474"/>
      <c r="H4" s="473" t="s">
        <v>1396</v>
      </c>
      <c r="I4" s="474"/>
      <c r="J4" s="473" t="s">
        <v>1397</v>
      </c>
      <c r="K4" s="474"/>
      <c r="L4" s="473" t="s">
        <v>1398</v>
      </c>
      <c r="M4" s="474"/>
      <c r="N4" s="473" t="s">
        <v>1399</v>
      </c>
      <c r="O4" s="474"/>
      <c r="P4" s="473" t="s">
        <v>1400</v>
      </c>
      <c r="Q4" s="474"/>
      <c r="R4" s="473" t="s">
        <v>1401</v>
      </c>
      <c r="S4" s="474"/>
      <c r="T4" s="349"/>
      <c r="U4" s="349"/>
      <c r="V4" s="349"/>
    </row>
    <row r="5" spans="1:22" ht="72" x14ac:dyDescent="0.55000000000000004">
      <c r="A5" s="475"/>
      <c r="B5" s="350" t="s">
        <v>1402</v>
      </c>
      <c r="C5" s="350" t="s">
        <v>1403</v>
      </c>
      <c r="D5" s="350" t="s">
        <v>1402</v>
      </c>
      <c r="E5" s="395" t="s">
        <v>1403</v>
      </c>
      <c r="F5" s="350" t="s">
        <v>1402</v>
      </c>
      <c r="G5" s="350" t="s">
        <v>1403</v>
      </c>
      <c r="H5" s="350" t="s">
        <v>1402</v>
      </c>
      <c r="I5" s="350" t="s">
        <v>1403</v>
      </c>
      <c r="J5" s="350" t="s">
        <v>1402</v>
      </c>
      <c r="K5" s="350" t="s">
        <v>1403</v>
      </c>
      <c r="L5" s="350" t="s">
        <v>1402</v>
      </c>
      <c r="M5" s="350" t="s">
        <v>1403</v>
      </c>
      <c r="N5" s="350" t="s">
        <v>1402</v>
      </c>
      <c r="O5" s="350" t="s">
        <v>1403</v>
      </c>
      <c r="P5" s="412" t="s">
        <v>1402</v>
      </c>
      <c r="Q5" s="350" t="s">
        <v>1403</v>
      </c>
      <c r="R5" s="350" t="s">
        <v>1402</v>
      </c>
      <c r="S5" s="350" t="s">
        <v>1403</v>
      </c>
      <c r="T5" s="349"/>
      <c r="U5" s="349"/>
      <c r="V5" s="349"/>
    </row>
    <row r="6" spans="1:22" ht="26.25" x14ac:dyDescent="0.55000000000000004">
      <c r="A6" s="409" t="s">
        <v>1431</v>
      </c>
      <c r="B6" s="389"/>
      <c r="C6" s="389"/>
      <c r="D6" s="410">
        <v>1</v>
      </c>
      <c r="E6" s="20">
        <v>36000</v>
      </c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410">
        <f>B6+D6+F6+H6+J6+L6+N6+P6</f>
        <v>1</v>
      </c>
      <c r="S6" s="389">
        <f>C6+E6+G6+I6+K6+M6+O6+Q6</f>
        <v>36000</v>
      </c>
      <c r="T6" s="349"/>
      <c r="U6" s="354"/>
      <c r="V6" s="349"/>
    </row>
    <row r="7" spans="1:22" ht="26.25" x14ac:dyDescent="0.55000000000000004">
      <c r="A7" s="409" t="s">
        <v>1432</v>
      </c>
      <c r="B7" s="389"/>
      <c r="C7" s="389"/>
      <c r="D7" s="410">
        <v>1</v>
      </c>
      <c r="E7" s="20">
        <v>6000</v>
      </c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410">
        <f t="shared" ref="R7:R37" si="0">B7+D7+F7+H7+J7+L7+N7+P7</f>
        <v>1</v>
      </c>
      <c r="S7" s="389">
        <f t="shared" ref="S7:S37" si="1">C7+E7+G7+I7+K7+M7+O7+Q7</f>
        <v>6000</v>
      </c>
      <c r="T7" s="349"/>
      <c r="U7" s="354"/>
      <c r="V7" s="349"/>
    </row>
    <row r="8" spans="1:22" ht="26.25" x14ac:dyDescent="0.55000000000000004">
      <c r="A8" s="409" t="s">
        <v>1447</v>
      </c>
      <c r="B8" s="389"/>
      <c r="C8" s="389"/>
      <c r="D8" s="410">
        <v>1</v>
      </c>
      <c r="E8" s="389">
        <v>3000</v>
      </c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410">
        <f t="shared" si="0"/>
        <v>1</v>
      </c>
      <c r="S8" s="389">
        <f t="shared" si="1"/>
        <v>3000</v>
      </c>
      <c r="T8" s="349"/>
      <c r="U8" s="354"/>
      <c r="V8" s="349"/>
    </row>
    <row r="9" spans="1:22" ht="26.25" x14ac:dyDescent="0.55000000000000004">
      <c r="A9" s="409" t="s">
        <v>1433</v>
      </c>
      <c r="B9" s="389"/>
      <c r="C9" s="389"/>
      <c r="D9" s="410">
        <v>4</v>
      </c>
      <c r="E9" s="389">
        <v>180000</v>
      </c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410">
        <f t="shared" si="0"/>
        <v>4</v>
      </c>
      <c r="S9" s="389">
        <f t="shared" si="1"/>
        <v>180000</v>
      </c>
      <c r="T9" s="349"/>
      <c r="U9" s="354"/>
      <c r="V9" s="349"/>
    </row>
    <row r="10" spans="1:22" ht="26.25" x14ac:dyDescent="0.55000000000000004">
      <c r="A10" s="409" t="s">
        <v>1434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410">
        <v>1</v>
      </c>
      <c r="Q10" s="389">
        <v>9500</v>
      </c>
      <c r="R10" s="410">
        <f t="shared" si="0"/>
        <v>1</v>
      </c>
      <c r="S10" s="389">
        <f t="shared" si="1"/>
        <v>9500</v>
      </c>
      <c r="T10" s="349"/>
      <c r="U10" s="354"/>
      <c r="V10" s="349"/>
    </row>
    <row r="11" spans="1:22" ht="26.25" x14ac:dyDescent="0.55000000000000004">
      <c r="A11" s="409" t="s">
        <v>1435</v>
      </c>
      <c r="B11" s="410">
        <v>5</v>
      </c>
      <c r="C11" s="389">
        <v>6200</v>
      </c>
      <c r="D11" s="410">
        <v>1</v>
      </c>
      <c r="E11" s="389">
        <v>1000</v>
      </c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410">
        <v>1</v>
      </c>
      <c r="Q11" s="389">
        <v>2900</v>
      </c>
      <c r="R11" s="410">
        <f t="shared" si="0"/>
        <v>7</v>
      </c>
      <c r="S11" s="389">
        <f t="shared" si="1"/>
        <v>10100</v>
      </c>
      <c r="T11" s="349"/>
      <c r="U11" s="354"/>
      <c r="V11" s="349"/>
    </row>
    <row r="12" spans="1:22" ht="26.25" x14ac:dyDescent="0.55000000000000004">
      <c r="A12" s="409" t="s">
        <v>1436</v>
      </c>
      <c r="B12" s="410">
        <v>8</v>
      </c>
      <c r="C12" s="416">
        <v>10350</v>
      </c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410">
        <f t="shared" si="0"/>
        <v>8</v>
      </c>
      <c r="S12" s="389">
        <f t="shared" si="1"/>
        <v>10350</v>
      </c>
      <c r="T12" s="349"/>
      <c r="U12" s="354"/>
      <c r="V12" s="349"/>
    </row>
    <row r="13" spans="1:22" ht="26.25" x14ac:dyDescent="0.55000000000000004">
      <c r="A13" s="409" t="s">
        <v>1437</v>
      </c>
      <c r="B13" s="389">
        <v>17</v>
      </c>
      <c r="C13" s="389">
        <v>28730</v>
      </c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410">
        <f t="shared" si="0"/>
        <v>17</v>
      </c>
      <c r="S13" s="389">
        <f t="shared" si="1"/>
        <v>28730</v>
      </c>
      <c r="T13" s="349"/>
      <c r="U13" s="354"/>
      <c r="V13" s="349"/>
    </row>
    <row r="14" spans="1:22" ht="26.25" x14ac:dyDescent="0.55000000000000004">
      <c r="A14" s="409" t="s">
        <v>1448</v>
      </c>
      <c r="B14" s="410">
        <v>1</v>
      </c>
      <c r="C14" s="389">
        <v>2100</v>
      </c>
      <c r="D14" s="410">
        <v>1</v>
      </c>
      <c r="E14" s="389">
        <v>2100</v>
      </c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410">
        <f t="shared" si="0"/>
        <v>2</v>
      </c>
      <c r="S14" s="389">
        <f t="shared" si="1"/>
        <v>4200</v>
      </c>
      <c r="T14" s="349"/>
      <c r="U14" s="354"/>
      <c r="V14" s="349"/>
    </row>
    <row r="15" spans="1:22" ht="26.25" x14ac:dyDescent="0.55000000000000004">
      <c r="A15" s="409" t="s">
        <v>1445</v>
      </c>
      <c r="B15" s="410">
        <v>3</v>
      </c>
      <c r="C15" s="389">
        <v>14400</v>
      </c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410">
        <f t="shared" si="0"/>
        <v>3</v>
      </c>
      <c r="S15" s="389">
        <f t="shared" si="1"/>
        <v>14400</v>
      </c>
      <c r="T15" s="349"/>
      <c r="U15" s="354"/>
      <c r="V15" s="349"/>
    </row>
    <row r="16" spans="1:22" ht="26.25" x14ac:dyDescent="0.55000000000000004">
      <c r="A16" s="409" t="s">
        <v>1438</v>
      </c>
      <c r="B16" s="389"/>
      <c r="C16" s="389"/>
      <c r="D16" s="389"/>
      <c r="E16" s="389"/>
      <c r="F16" s="389"/>
      <c r="G16" s="389"/>
      <c r="H16" s="389"/>
      <c r="I16" s="389"/>
      <c r="J16" s="410">
        <v>1</v>
      </c>
      <c r="K16" s="389">
        <v>8000</v>
      </c>
      <c r="L16" s="389"/>
      <c r="M16" s="389"/>
      <c r="N16" s="389"/>
      <c r="O16" s="389"/>
      <c r="P16" s="389"/>
      <c r="Q16" s="389"/>
      <c r="R16" s="410">
        <f t="shared" si="0"/>
        <v>1</v>
      </c>
      <c r="S16" s="389">
        <f t="shared" si="1"/>
        <v>8000</v>
      </c>
      <c r="T16" s="349"/>
      <c r="U16" s="354"/>
      <c r="V16" s="349"/>
    </row>
    <row r="17" spans="1:22" ht="26.25" x14ac:dyDescent="0.55000000000000004">
      <c r="A17" s="409" t="s">
        <v>1439</v>
      </c>
      <c r="B17" s="389"/>
      <c r="C17" s="389"/>
      <c r="D17" s="389"/>
      <c r="E17" s="389"/>
      <c r="F17" s="389"/>
      <c r="G17" s="389"/>
      <c r="H17" s="389"/>
      <c r="I17" s="389"/>
      <c r="J17" s="410">
        <v>1</v>
      </c>
      <c r="K17" s="389">
        <v>3500</v>
      </c>
      <c r="L17" s="389"/>
      <c r="M17" s="389"/>
      <c r="N17" s="389"/>
      <c r="O17" s="389"/>
      <c r="P17" s="389"/>
      <c r="Q17" s="389"/>
      <c r="R17" s="410">
        <f t="shared" si="0"/>
        <v>1</v>
      </c>
      <c r="S17" s="389">
        <f t="shared" si="1"/>
        <v>3500</v>
      </c>
      <c r="T17" s="349"/>
      <c r="U17" s="354"/>
      <c r="V17" s="349"/>
    </row>
    <row r="18" spans="1:22" ht="26.25" x14ac:dyDescent="0.55000000000000004">
      <c r="A18" s="409" t="s">
        <v>1446</v>
      </c>
      <c r="B18" s="389"/>
      <c r="C18" s="389"/>
      <c r="D18" s="389"/>
      <c r="E18" s="389"/>
      <c r="F18" s="389"/>
      <c r="G18" s="389"/>
      <c r="H18" s="389"/>
      <c r="I18" s="389"/>
      <c r="J18" s="410">
        <v>1</v>
      </c>
      <c r="K18" s="389">
        <v>4800</v>
      </c>
      <c r="L18" s="389"/>
      <c r="M18" s="389"/>
      <c r="N18" s="389"/>
      <c r="O18" s="389"/>
      <c r="P18" s="389"/>
      <c r="Q18" s="389"/>
      <c r="R18" s="410">
        <f t="shared" si="0"/>
        <v>1</v>
      </c>
      <c r="S18" s="389">
        <f t="shared" si="1"/>
        <v>4800</v>
      </c>
      <c r="T18" s="349"/>
      <c r="U18" s="354"/>
      <c r="V18" s="349"/>
    </row>
    <row r="19" spans="1:22" ht="26.25" x14ac:dyDescent="0.55000000000000004">
      <c r="A19" s="409" t="s">
        <v>1440</v>
      </c>
      <c r="B19" s="410">
        <v>1</v>
      </c>
      <c r="C19" s="389">
        <v>9500</v>
      </c>
      <c r="D19" s="389"/>
      <c r="E19" s="389"/>
      <c r="F19" s="389"/>
      <c r="G19" s="389"/>
      <c r="H19" s="410">
        <v>1</v>
      </c>
      <c r="I19" s="389">
        <v>9500</v>
      </c>
      <c r="J19" s="389"/>
      <c r="K19" s="389"/>
      <c r="L19" s="389"/>
      <c r="M19" s="389"/>
      <c r="N19" s="389"/>
      <c r="O19" s="389"/>
      <c r="P19" s="389"/>
      <c r="Q19" s="389"/>
      <c r="R19" s="410">
        <f t="shared" si="0"/>
        <v>2</v>
      </c>
      <c r="S19" s="389">
        <f t="shared" si="1"/>
        <v>19000</v>
      </c>
      <c r="T19" s="349"/>
      <c r="U19" s="354"/>
      <c r="V19" s="349"/>
    </row>
    <row r="20" spans="1:22" ht="26.25" x14ac:dyDescent="0.55000000000000004">
      <c r="A20" s="409" t="s">
        <v>1441</v>
      </c>
      <c r="B20" s="389"/>
      <c r="C20" s="389"/>
      <c r="D20" s="389"/>
      <c r="E20" s="389"/>
      <c r="F20" s="389"/>
      <c r="G20" s="389"/>
      <c r="H20" s="410">
        <v>1</v>
      </c>
      <c r="I20" s="389">
        <v>8000</v>
      </c>
      <c r="J20" s="389"/>
      <c r="K20" s="389"/>
      <c r="L20" s="389"/>
      <c r="M20" s="389"/>
      <c r="N20" s="389"/>
      <c r="O20" s="389"/>
      <c r="P20" s="389"/>
      <c r="Q20" s="389"/>
      <c r="R20" s="410">
        <f t="shared" si="0"/>
        <v>1</v>
      </c>
      <c r="S20" s="389">
        <f t="shared" si="1"/>
        <v>8000</v>
      </c>
      <c r="T20" s="349"/>
      <c r="U20" s="354"/>
      <c r="V20" s="349"/>
    </row>
    <row r="21" spans="1:22" ht="26.25" x14ac:dyDescent="0.55000000000000004">
      <c r="A21" s="409" t="s">
        <v>1442</v>
      </c>
      <c r="B21" s="389"/>
      <c r="C21" s="389"/>
      <c r="D21" s="389"/>
      <c r="E21" s="389"/>
      <c r="F21" s="389"/>
      <c r="G21" s="389"/>
      <c r="H21" s="410">
        <v>1</v>
      </c>
      <c r="I21" s="389">
        <v>5900</v>
      </c>
      <c r="J21" s="389"/>
      <c r="K21" s="389"/>
      <c r="L21" s="389"/>
      <c r="M21" s="389"/>
      <c r="N21" s="389"/>
      <c r="O21" s="389"/>
      <c r="P21" s="389"/>
      <c r="Q21" s="389"/>
      <c r="R21" s="410">
        <f t="shared" si="0"/>
        <v>1</v>
      </c>
      <c r="S21" s="389">
        <f t="shared" si="1"/>
        <v>5900</v>
      </c>
      <c r="T21" s="349"/>
      <c r="U21" s="354"/>
      <c r="V21" s="349"/>
    </row>
    <row r="22" spans="1:22" ht="26.25" x14ac:dyDescent="0.55000000000000004">
      <c r="A22" s="409" t="s">
        <v>1443</v>
      </c>
      <c r="B22" s="389"/>
      <c r="C22" s="389"/>
      <c r="D22" s="410">
        <v>1</v>
      </c>
      <c r="E22" s="389">
        <v>15000</v>
      </c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410">
        <f t="shared" si="0"/>
        <v>1</v>
      </c>
      <c r="S22" s="389">
        <f t="shared" si="1"/>
        <v>15000</v>
      </c>
      <c r="T22" s="349"/>
      <c r="U22" s="354"/>
      <c r="V22" s="349"/>
    </row>
    <row r="23" spans="1:22" ht="26.25" x14ac:dyDescent="0.55000000000000004">
      <c r="A23" s="409" t="s">
        <v>1459</v>
      </c>
      <c r="B23" s="389"/>
      <c r="C23" s="389"/>
      <c r="D23" s="410"/>
      <c r="E23" s="389"/>
      <c r="F23" s="389"/>
      <c r="G23" s="389"/>
      <c r="H23" s="389"/>
      <c r="I23" s="389"/>
      <c r="J23" s="389"/>
      <c r="K23" s="389"/>
      <c r="L23" s="389"/>
      <c r="M23" s="389"/>
      <c r="N23" s="389">
        <v>2</v>
      </c>
      <c r="O23" s="389">
        <v>44000</v>
      </c>
      <c r="P23" s="389"/>
      <c r="Q23" s="389"/>
      <c r="R23" s="410">
        <f t="shared" si="0"/>
        <v>2</v>
      </c>
      <c r="S23" s="389">
        <f t="shared" si="1"/>
        <v>44000</v>
      </c>
      <c r="T23" s="349"/>
      <c r="U23" s="354"/>
      <c r="V23" s="349"/>
    </row>
    <row r="24" spans="1:22" ht="26.25" x14ac:dyDescent="0.55000000000000004">
      <c r="A24" s="409" t="s">
        <v>1460</v>
      </c>
      <c r="B24" s="389"/>
      <c r="C24" s="389"/>
      <c r="D24" s="410">
        <v>1</v>
      </c>
      <c r="E24" s="389">
        <v>30000</v>
      </c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410">
        <v>1</v>
      </c>
      <c r="Q24" s="389">
        <v>30000</v>
      </c>
      <c r="R24" s="410">
        <f t="shared" si="0"/>
        <v>2</v>
      </c>
      <c r="S24" s="389">
        <f>C24+E24+G24+I24+K24+M24+O24+Q24</f>
        <v>60000</v>
      </c>
      <c r="T24" s="349"/>
      <c r="U24" s="354"/>
      <c r="V24" s="349"/>
    </row>
    <row r="25" spans="1:22" ht="26.25" x14ac:dyDescent="0.55000000000000004">
      <c r="A25" s="409" t="s">
        <v>1451</v>
      </c>
      <c r="B25" s="389"/>
      <c r="C25" s="389"/>
      <c r="D25" s="410"/>
      <c r="E25" s="389"/>
      <c r="F25" s="389"/>
      <c r="G25" s="389"/>
      <c r="H25" s="389"/>
      <c r="I25" s="389"/>
      <c r="J25" s="389"/>
      <c r="K25" s="389"/>
      <c r="L25" s="389"/>
      <c r="M25" s="389"/>
      <c r="N25" s="410"/>
      <c r="O25" s="389"/>
      <c r="P25" s="410">
        <v>2</v>
      </c>
      <c r="Q25" s="389">
        <v>42000</v>
      </c>
      <c r="R25" s="410">
        <f t="shared" si="0"/>
        <v>2</v>
      </c>
      <c r="S25" s="389">
        <f t="shared" ref="S25:S32" si="2">C25+E25+G25+I25+K25+M25+O25+Q25</f>
        <v>42000</v>
      </c>
      <c r="T25" s="349"/>
      <c r="U25" s="354"/>
      <c r="V25" s="349"/>
    </row>
    <row r="26" spans="1:22" ht="26.25" x14ac:dyDescent="0.55000000000000004">
      <c r="A26" s="409" t="s">
        <v>1452</v>
      </c>
      <c r="B26" s="389"/>
      <c r="C26" s="389"/>
      <c r="D26" s="410"/>
      <c r="E26" s="389"/>
      <c r="F26" s="389"/>
      <c r="G26" s="389"/>
      <c r="H26" s="389"/>
      <c r="I26" s="389"/>
      <c r="J26" s="389"/>
      <c r="K26" s="389"/>
      <c r="L26" s="389"/>
      <c r="M26" s="389"/>
      <c r="N26" s="410"/>
      <c r="O26" s="389"/>
      <c r="P26" s="410">
        <v>1</v>
      </c>
      <c r="Q26" s="389">
        <v>22000</v>
      </c>
      <c r="R26" s="410">
        <f t="shared" si="0"/>
        <v>1</v>
      </c>
      <c r="S26" s="389">
        <f t="shared" si="2"/>
        <v>22000</v>
      </c>
      <c r="T26" s="349"/>
      <c r="U26" s="354"/>
      <c r="V26" s="349"/>
    </row>
    <row r="27" spans="1:22" ht="26.25" x14ac:dyDescent="0.55000000000000004">
      <c r="A27" s="409" t="s">
        <v>1453</v>
      </c>
      <c r="B27" s="389"/>
      <c r="C27" s="389"/>
      <c r="D27" s="410">
        <v>1</v>
      </c>
      <c r="E27" s="389">
        <v>2850</v>
      </c>
      <c r="F27" s="389"/>
      <c r="G27" s="389"/>
      <c r="H27" s="389"/>
      <c r="I27" s="389"/>
      <c r="J27" s="389">
        <v>1</v>
      </c>
      <c r="K27" s="389">
        <v>2850</v>
      </c>
      <c r="L27" s="389">
        <v>1</v>
      </c>
      <c r="M27" s="389">
        <v>2850</v>
      </c>
      <c r="N27" s="410"/>
      <c r="O27" s="389"/>
      <c r="P27" s="410"/>
      <c r="Q27" s="389"/>
      <c r="R27" s="410">
        <f t="shared" si="0"/>
        <v>3</v>
      </c>
      <c r="S27" s="389">
        <f t="shared" si="2"/>
        <v>8550</v>
      </c>
      <c r="T27" s="349"/>
      <c r="U27" s="354"/>
      <c r="V27" s="349"/>
    </row>
    <row r="28" spans="1:22" ht="26.25" x14ac:dyDescent="0.55000000000000004">
      <c r="A28" s="409" t="s">
        <v>1454</v>
      </c>
      <c r="B28" s="389">
        <v>1</v>
      </c>
      <c r="C28" s="389">
        <v>2600</v>
      </c>
      <c r="D28" s="410"/>
      <c r="E28" s="389"/>
      <c r="F28" s="389">
        <v>1</v>
      </c>
      <c r="G28" s="389">
        <v>2600</v>
      </c>
      <c r="H28" s="389"/>
      <c r="I28" s="389"/>
      <c r="J28" s="389"/>
      <c r="K28" s="389"/>
      <c r="L28" s="389"/>
      <c r="M28" s="389"/>
      <c r="N28" s="410"/>
      <c r="O28" s="389"/>
      <c r="P28" s="410"/>
      <c r="Q28" s="389"/>
      <c r="R28" s="410">
        <f t="shared" si="0"/>
        <v>2</v>
      </c>
      <c r="S28" s="389">
        <f t="shared" si="2"/>
        <v>5200</v>
      </c>
      <c r="T28" s="349"/>
      <c r="U28" s="354"/>
      <c r="V28" s="349"/>
    </row>
    <row r="29" spans="1:22" ht="26.25" x14ac:dyDescent="0.55000000000000004">
      <c r="A29" s="409" t="s">
        <v>1455</v>
      </c>
      <c r="B29" s="389"/>
      <c r="C29" s="389"/>
      <c r="D29" s="410"/>
      <c r="E29" s="389"/>
      <c r="F29" s="389"/>
      <c r="G29" s="389"/>
      <c r="H29" s="389"/>
      <c r="I29" s="389"/>
      <c r="J29" s="389">
        <v>1</v>
      </c>
      <c r="K29" s="389">
        <v>7800</v>
      </c>
      <c r="L29" s="389"/>
      <c r="M29" s="389"/>
      <c r="N29" s="410"/>
      <c r="O29" s="389"/>
      <c r="P29" s="410"/>
      <c r="Q29" s="389"/>
      <c r="R29" s="410">
        <f t="shared" si="0"/>
        <v>1</v>
      </c>
      <c r="S29" s="389">
        <f t="shared" si="2"/>
        <v>7800</v>
      </c>
      <c r="T29" s="349"/>
      <c r="U29" s="354"/>
      <c r="V29" s="349"/>
    </row>
    <row r="30" spans="1:22" ht="26.25" x14ac:dyDescent="0.55000000000000004">
      <c r="A30" s="409" t="s">
        <v>1456</v>
      </c>
      <c r="B30" s="389">
        <v>2</v>
      </c>
      <c r="C30" s="389">
        <v>8600</v>
      </c>
      <c r="D30" s="410">
        <v>1</v>
      </c>
      <c r="E30" s="389">
        <v>4300</v>
      </c>
      <c r="F30" s="389"/>
      <c r="G30" s="389"/>
      <c r="H30" s="389"/>
      <c r="I30" s="389"/>
      <c r="J30" s="389">
        <v>1</v>
      </c>
      <c r="K30" s="389">
        <v>4300</v>
      </c>
      <c r="L30" s="389"/>
      <c r="M30" s="389"/>
      <c r="N30" s="410"/>
      <c r="O30" s="389"/>
      <c r="P30" s="410"/>
      <c r="Q30" s="389"/>
      <c r="R30" s="410">
        <f t="shared" si="0"/>
        <v>4</v>
      </c>
      <c r="S30" s="389">
        <f t="shared" si="2"/>
        <v>17200</v>
      </c>
      <c r="T30" s="349"/>
      <c r="U30" s="354"/>
      <c r="V30" s="349"/>
    </row>
    <row r="31" spans="1:22" ht="26.25" x14ac:dyDescent="0.55000000000000004">
      <c r="A31" s="409" t="s">
        <v>1457</v>
      </c>
      <c r="B31" s="389"/>
      <c r="C31" s="389"/>
      <c r="D31" s="410"/>
      <c r="E31" s="389"/>
      <c r="F31" s="389">
        <v>1</v>
      </c>
      <c r="G31" s="389">
        <v>13000</v>
      </c>
      <c r="H31" s="389"/>
      <c r="I31" s="389"/>
      <c r="J31" s="389"/>
      <c r="K31" s="389"/>
      <c r="L31" s="389"/>
      <c r="M31" s="389"/>
      <c r="N31" s="410"/>
      <c r="O31" s="389"/>
      <c r="P31" s="410"/>
      <c r="Q31" s="389"/>
      <c r="R31" s="410">
        <f t="shared" si="0"/>
        <v>1</v>
      </c>
      <c r="S31" s="389">
        <f t="shared" si="2"/>
        <v>13000</v>
      </c>
      <c r="T31" s="349"/>
      <c r="U31" s="354"/>
      <c r="V31" s="349"/>
    </row>
    <row r="32" spans="1:22" ht="26.25" x14ac:dyDescent="0.55000000000000004">
      <c r="A32" s="409" t="s">
        <v>1458</v>
      </c>
      <c r="B32" s="389"/>
      <c r="C32" s="389"/>
      <c r="D32" s="410"/>
      <c r="E32" s="389"/>
      <c r="F32" s="389"/>
      <c r="G32" s="389"/>
      <c r="H32" s="389"/>
      <c r="I32" s="389"/>
      <c r="J32" s="389"/>
      <c r="K32" s="389"/>
      <c r="L32" s="389"/>
      <c r="M32" s="389"/>
      <c r="N32" s="410"/>
      <c r="O32" s="389"/>
      <c r="P32" s="410">
        <v>2</v>
      </c>
      <c r="Q32" s="389">
        <v>74000</v>
      </c>
      <c r="R32" s="410">
        <f t="shared" si="0"/>
        <v>2</v>
      </c>
      <c r="S32" s="389">
        <f t="shared" si="2"/>
        <v>74000</v>
      </c>
      <c r="T32" s="349"/>
      <c r="U32" s="354"/>
      <c r="V32" s="349"/>
    </row>
    <row r="33" spans="1:22" ht="26.25" x14ac:dyDescent="0.55000000000000004">
      <c r="A33" s="409" t="s">
        <v>1449</v>
      </c>
      <c r="B33" s="389"/>
      <c r="C33" s="389"/>
      <c r="D33" s="410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410">
        <v>1</v>
      </c>
      <c r="Q33" s="389">
        <v>75000</v>
      </c>
      <c r="R33" s="410">
        <f t="shared" si="0"/>
        <v>1</v>
      </c>
      <c r="S33" s="389">
        <f t="shared" si="1"/>
        <v>75000</v>
      </c>
      <c r="T33" s="349"/>
      <c r="U33" s="354"/>
      <c r="V33" s="349"/>
    </row>
    <row r="34" spans="1:22" ht="26.25" x14ac:dyDescent="0.55000000000000004">
      <c r="A34" s="409" t="s">
        <v>1450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410">
        <v>1</v>
      </c>
      <c r="Q34" s="389">
        <v>99000</v>
      </c>
      <c r="R34" s="410">
        <f t="shared" si="0"/>
        <v>1</v>
      </c>
      <c r="S34" s="389">
        <f t="shared" si="1"/>
        <v>99000</v>
      </c>
      <c r="T34" s="349"/>
      <c r="U34" s="354"/>
      <c r="V34" s="349"/>
    </row>
    <row r="35" spans="1:22" ht="26.25" x14ac:dyDescent="0.55000000000000004">
      <c r="A35" s="409" t="s">
        <v>1444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410">
        <v>1</v>
      </c>
      <c r="Q35" s="389">
        <v>600000</v>
      </c>
      <c r="R35" s="410">
        <f t="shared" si="0"/>
        <v>1</v>
      </c>
      <c r="S35" s="389">
        <f t="shared" si="1"/>
        <v>600000</v>
      </c>
      <c r="T35" s="349"/>
      <c r="U35" s="354"/>
      <c r="V35" s="349"/>
    </row>
    <row r="36" spans="1:22" ht="24" x14ac:dyDescent="0.55000000000000004">
      <c r="A36" s="353"/>
      <c r="B36" s="351"/>
      <c r="C36" s="352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413"/>
      <c r="Q36" s="353"/>
      <c r="R36" s="410">
        <f t="shared" si="0"/>
        <v>0</v>
      </c>
      <c r="S36" s="389">
        <f t="shared" si="1"/>
        <v>0</v>
      </c>
      <c r="T36" s="349"/>
      <c r="U36" s="354"/>
      <c r="V36" s="349"/>
    </row>
    <row r="37" spans="1:22" ht="24.75" thickBot="1" x14ac:dyDescent="0.6">
      <c r="A37" s="355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1"/>
      <c r="O37" s="352"/>
      <c r="P37" s="413"/>
      <c r="Q37" s="353"/>
      <c r="R37" s="410">
        <f t="shared" si="0"/>
        <v>0</v>
      </c>
      <c r="S37" s="389">
        <f t="shared" si="1"/>
        <v>0</v>
      </c>
      <c r="T37" s="349"/>
      <c r="U37" s="354"/>
      <c r="V37" s="349"/>
    </row>
    <row r="38" spans="1:22" ht="24.75" thickBot="1" x14ac:dyDescent="0.6">
      <c r="A38" s="349"/>
      <c r="B38" s="356"/>
      <c r="C38" s="357">
        <f t="shared" ref="C38:S38" si="3">SUM(C6:C37)</f>
        <v>82480</v>
      </c>
      <c r="D38" s="357">
        <f t="shared" si="3"/>
        <v>13</v>
      </c>
      <c r="E38" s="357">
        <f t="shared" si="3"/>
        <v>280250</v>
      </c>
      <c r="F38" s="357">
        <f t="shared" si="3"/>
        <v>2</v>
      </c>
      <c r="G38" s="357">
        <f t="shared" si="3"/>
        <v>15600</v>
      </c>
      <c r="H38" s="357">
        <f t="shared" si="3"/>
        <v>3</v>
      </c>
      <c r="I38" s="357">
        <f t="shared" si="3"/>
        <v>23400</v>
      </c>
      <c r="J38" s="357">
        <f t="shared" si="3"/>
        <v>6</v>
      </c>
      <c r="K38" s="357">
        <f t="shared" si="3"/>
        <v>31250</v>
      </c>
      <c r="L38" s="357">
        <f t="shared" si="3"/>
        <v>1</v>
      </c>
      <c r="M38" s="357">
        <f t="shared" si="3"/>
        <v>2850</v>
      </c>
      <c r="N38" s="357">
        <f t="shared" si="3"/>
        <v>2</v>
      </c>
      <c r="O38" s="357">
        <f t="shared" si="3"/>
        <v>44000</v>
      </c>
      <c r="P38" s="414">
        <f t="shared" si="3"/>
        <v>11</v>
      </c>
      <c r="Q38" s="357">
        <f t="shared" si="3"/>
        <v>954400</v>
      </c>
      <c r="R38" s="357">
        <f t="shared" si="3"/>
        <v>76</v>
      </c>
      <c r="S38" s="358">
        <f t="shared" si="3"/>
        <v>1434230</v>
      </c>
      <c r="T38" s="349">
        <v>1434230</v>
      </c>
      <c r="U38" s="417">
        <f>S38-T38</f>
        <v>0</v>
      </c>
      <c r="V38" s="349"/>
    </row>
    <row r="39" spans="1:22" ht="24" x14ac:dyDescent="0.55000000000000004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415"/>
      <c r="Q39" s="349"/>
      <c r="R39" s="349"/>
      <c r="S39" s="349"/>
      <c r="T39" s="349"/>
      <c r="U39" s="349"/>
      <c r="V39" s="349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2" right="0.2" top="0.33" bottom="0.25" header="0.3" footer="0.17"/>
  <pageSetup paperSize="9" scale="5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1"/>
  <sheetViews>
    <sheetView zoomScale="90" zoomScaleNormal="9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G3" sqref="G3:G11"/>
    </sheetView>
  </sheetViews>
  <sheetFormatPr defaultRowHeight="14.25" x14ac:dyDescent="0.2"/>
  <cols>
    <col min="1" max="1" width="9.125" customWidth="1"/>
    <col min="2" max="2" width="15.375" bestFit="1" customWidth="1"/>
    <col min="3" max="3" width="19.125" style="260" customWidth="1"/>
    <col min="4" max="4" width="14.125" style="260" bestFit="1" customWidth="1"/>
    <col min="5" max="5" width="20.75" style="260" bestFit="1" customWidth="1"/>
    <col min="6" max="6" width="13" style="260" bestFit="1" customWidth="1"/>
    <col min="7" max="7" width="15.375" style="260" bestFit="1" customWidth="1"/>
  </cols>
  <sheetData>
    <row r="1" spans="1:7" ht="27.75" x14ac:dyDescent="0.65">
      <c r="A1" s="67"/>
      <c r="B1" s="478" t="s">
        <v>755</v>
      </c>
      <c r="C1" s="479"/>
      <c r="D1" s="479"/>
      <c r="E1" s="479"/>
      <c r="F1" s="479"/>
      <c r="G1" s="479"/>
    </row>
    <row r="2" spans="1:7" ht="89.25" customHeight="1" x14ac:dyDescent="0.2">
      <c r="A2" s="74" t="s">
        <v>757</v>
      </c>
      <c r="B2" s="115" t="s">
        <v>758</v>
      </c>
      <c r="C2" s="406" t="s">
        <v>764</v>
      </c>
      <c r="D2" s="407" t="s">
        <v>761</v>
      </c>
      <c r="E2" s="392" t="s">
        <v>759</v>
      </c>
      <c r="F2" s="392" t="s">
        <v>760</v>
      </c>
      <c r="G2" s="403" t="s">
        <v>756</v>
      </c>
    </row>
    <row r="3" spans="1:7" ht="24" x14ac:dyDescent="0.2">
      <c r="A3" s="74">
        <v>1</v>
      </c>
      <c r="B3" s="74" t="s">
        <v>1421</v>
      </c>
      <c r="C3" s="392">
        <v>573600</v>
      </c>
      <c r="D3" s="392">
        <v>812328</v>
      </c>
      <c r="E3" s="385">
        <f>'7.1 รายละเอียด แผน รพ.สต.'!M4+'7.1 รายละเอียด แผน รพ.สต.'!O4+'7.1 รายละเอียด แผน รพ.สต.'!P4+'7.1 รายละเอียด แผน รพ.สต.'!R4</f>
        <v>144133.83000000002</v>
      </c>
      <c r="F3" s="392"/>
      <c r="G3" s="404">
        <f>SUM(C3:F3)</f>
        <v>1530061.83</v>
      </c>
    </row>
    <row r="4" spans="1:7" ht="24" x14ac:dyDescent="0.2">
      <c r="A4" s="74">
        <v>2</v>
      </c>
      <c r="B4" s="74" t="s">
        <v>1422</v>
      </c>
      <c r="C4" s="392">
        <v>598800</v>
      </c>
      <c r="D4" s="392">
        <v>432684</v>
      </c>
      <c r="E4" s="385">
        <f>'7.1 รายละเอียด แผน รพ.สต.'!M5+'7.1 รายละเอียด แผน รพ.สต.'!O5+'7.1 รายละเอียด แผน รพ.สต.'!P5+'7.1 รายละเอียด แผน รพ.สต.'!R5</f>
        <v>277271.44</v>
      </c>
      <c r="F4" s="392"/>
      <c r="G4" s="404">
        <f t="shared" ref="G4:G11" si="0">SUM(C4:F4)</f>
        <v>1308755.44</v>
      </c>
    </row>
    <row r="5" spans="1:7" ht="24" x14ac:dyDescent="0.2">
      <c r="A5" s="74">
        <v>3</v>
      </c>
      <c r="B5" s="74" t="s">
        <v>1423</v>
      </c>
      <c r="C5" s="392">
        <v>542400</v>
      </c>
      <c r="D5" s="392">
        <v>472752</v>
      </c>
      <c r="E5" s="385">
        <f>'7.1 รายละเอียด แผน รพ.สต.'!M6+'7.1 รายละเอียด แผน รพ.สต.'!O6+'7.1 รายละเอียด แผน รพ.สต.'!P6+'7.1 รายละเอียด แผน รพ.สต.'!R6</f>
        <v>137527.10999999999</v>
      </c>
      <c r="F5" s="392">
        <v>25000</v>
      </c>
      <c r="G5" s="404">
        <f t="shared" si="0"/>
        <v>1177679.1099999999</v>
      </c>
    </row>
    <row r="6" spans="1:7" ht="24" x14ac:dyDescent="0.2">
      <c r="A6" s="74">
        <v>4</v>
      </c>
      <c r="B6" s="74" t="s">
        <v>1424</v>
      </c>
      <c r="C6" s="392">
        <v>441600</v>
      </c>
      <c r="D6" s="392">
        <v>306432</v>
      </c>
      <c r="E6" s="385">
        <f>'7.1 รายละเอียด แผน รพ.สต.'!M7+'7.1 รายละเอียด แผน รพ.สต.'!O7+'7.1 รายละเอียด แผน รพ.สต.'!P7+'7.1 รายละเอียด แผน รพ.สต.'!R7</f>
        <v>108617.29</v>
      </c>
      <c r="F6" s="392">
        <v>25000</v>
      </c>
      <c r="G6" s="404">
        <f t="shared" si="0"/>
        <v>881649.29</v>
      </c>
    </row>
    <row r="7" spans="1:7" ht="24" x14ac:dyDescent="0.2">
      <c r="A7" s="74">
        <v>5</v>
      </c>
      <c r="B7" s="74" t="s">
        <v>1425</v>
      </c>
      <c r="C7" s="392">
        <v>446400</v>
      </c>
      <c r="D7" s="392">
        <v>197568</v>
      </c>
      <c r="E7" s="385">
        <f>'7.1 รายละเอียด แผน รพ.สต.'!M8+'7.1 รายละเอียด แผน รพ.สต.'!O8+'7.1 รายละเอียด แผน รพ.สต.'!P8+'7.1 รายละเอียด แผน รพ.สต.'!R8</f>
        <v>71140.2</v>
      </c>
      <c r="F7" s="392">
        <v>25000</v>
      </c>
      <c r="G7" s="404">
        <f t="shared" si="0"/>
        <v>740108.2</v>
      </c>
    </row>
    <row r="8" spans="1:7" ht="24" x14ac:dyDescent="0.2">
      <c r="A8" s="74">
        <v>6</v>
      </c>
      <c r="B8" s="74" t="s">
        <v>1426</v>
      </c>
      <c r="C8" s="392">
        <v>362400</v>
      </c>
      <c r="D8" s="392">
        <v>261708</v>
      </c>
      <c r="E8" s="385">
        <f>'7.1 รายละเอียด แผน รพ.สต.'!M9+'7.1 รายละเอียด แผน รพ.สต.'!O9+'7.1 รายละเอียด แผน รพ.สต.'!P9+'7.1 รายละเอียด แผน รพ.สต.'!R9</f>
        <v>47792.01</v>
      </c>
      <c r="F8" s="392">
        <v>25000</v>
      </c>
      <c r="G8" s="404">
        <f t="shared" si="0"/>
        <v>696900.01</v>
      </c>
    </row>
    <row r="9" spans="1:7" ht="24" x14ac:dyDescent="0.2">
      <c r="A9" s="74">
        <v>7</v>
      </c>
      <c r="B9" s="74" t="s">
        <v>1427</v>
      </c>
      <c r="C9" s="392">
        <v>459600</v>
      </c>
      <c r="D9" s="392">
        <v>97908</v>
      </c>
      <c r="E9" s="385">
        <f>'7.1 รายละเอียด แผน รพ.สต.'!M10+'7.1 รายละเอียด แผน รพ.สต.'!O10+'7.1 รายละเอียด แผน รพ.สต.'!P10+'7.1 รายละเอียด แผน รพ.สต.'!R10</f>
        <v>64422.7</v>
      </c>
      <c r="F9" s="392">
        <v>25000</v>
      </c>
      <c r="G9" s="404">
        <f t="shared" si="0"/>
        <v>646930.69999999995</v>
      </c>
    </row>
    <row r="10" spans="1:7" ht="24" x14ac:dyDescent="0.2">
      <c r="A10" s="74">
        <v>8</v>
      </c>
      <c r="B10" s="74" t="s">
        <v>1428</v>
      </c>
      <c r="C10" s="392">
        <v>446400</v>
      </c>
      <c r="D10" s="392">
        <v>98784</v>
      </c>
      <c r="E10" s="385">
        <f>'7.1 รายละเอียด แผน รพ.สต.'!M11+'7.1 รายละเอียด แผน รพ.สต.'!O11+'7.1 รายละเอียด แผน รพ.สต.'!P11+'7.1 รายละเอียด แผน รพ.สต.'!R11</f>
        <v>165261.53</v>
      </c>
      <c r="F10" s="392">
        <v>25000</v>
      </c>
      <c r="G10" s="404">
        <f t="shared" si="0"/>
        <v>735445.53</v>
      </c>
    </row>
    <row r="11" spans="1:7" ht="24" x14ac:dyDescent="0.55000000000000004">
      <c r="A11" s="74">
        <v>9</v>
      </c>
      <c r="B11" s="74" t="s">
        <v>1429</v>
      </c>
      <c r="C11" s="369">
        <v>480000</v>
      </c>
      <c r="D11" s="20">
        <v>568896</v>
      </c>
      <c r="E11" s="385">
        <f>'7.1 รายละเอียด แผน รพ.สต.'!M12+'7.1 รายละเอียด แผน รพ.สต.'!O12+'7.1 รายละเอียด แผน รพ.สต.'!P12+'7.1 รายละเอียด แผน รพ.สต.'!R12</f>
        <v>88390.04</v>
      </c>
      <c r="F11" s="392">
        <v>25000</v>
      </c>
      <c r="G11" s="404">
        <f t="shared" si="0"/>
        <v>1162286.04</v>
      </c>
    </row>
    <row r="12" spans="1:7" ht="24" x14ac:dyDescent="0.55000000000000004">
      <c r="A12" s="122"/>
      <c r="B12" s="24"/>
      <c r="C12" s="20"/>
      <c r="D12" s="20"/>
      <c r="E12" s="20"/>
      <c r="F12" s="20"/>
      <c r="G12" s="404">
        <f t="shared" ref="G12:G13" si="1">SUM(C12:F13)</f>
        <v>0</v>
      </c>
    </row>
    <row r="13" spans="1:7" ht="27" customHeight="1" x14ac:dyDescent="0.55000000000000004">
      <c r="A13" s="122"/>
      <c r="B13" s="24"/>
      <c r="C13" s="20"/>
      <c r="D13" s="20"/>
      <c r="E13" s="20"/>
      <c r="F13" s="20"/>
      <c r="G13" s="404">
        <f t="shared" si="1"/>
        <v>0</v>
      </c>
    </row>
    <row r="14" spans="1:7" ht="24" customHeight="1" x14ac:dyDescent="0.55000000000000004">
      <c r="A14" s="122"/>
      <c r="B14" s="24"/>
      <c r="C14" s="20"/>
      <c r="D14" s="20"/>
      <c r="E14" s="20"/>
      <c r="F14" s="20"/>
      <c r="G14" s="404"/>
    </row>
    <row r="15" spans="1:7" s="17" customFormat="1" ht="24.75" customHeight="1" x14ac:dyDescent="0.55000000000000004">
      <c r="A15" s="480" t="s">
        <v>637</v>
      </c>
      <c r="B15" s="481"/>
      <c r="C15" s="405">
        <f>SUM(C3:C14)</f>
        <v>4351200</v>
      </c>
      <c r="D15" s="405">
        <f>SUM(D3:D14)</f>
        <v>3249060</v>
      </c>
      <c r="E15" s="405">
        <f>SUM(E3:E14)</f>
        <v>1104556.1499999999</v>
      </c>
      <c r="F15" s="405">
        <f>SUM(F3:F14)</f>
        <v>175000</v>
      </c>
      <c r="G15" s="405">
        <f>SUM(C15:F15)</f>
        <v>8879816.1500000004</v>
      </c>
    </row>
    <row r="16" spans="1:7" s="16" customFormat="1" ht="27.75" x14ac:dyDescent="0.65">
      <c r="C16" s="191"/>
      <c r="D16" s="191"/>
      <c r="E16" s="191"/>
      <c r="F16" s="191"/>
      <c r="G16" s="191"/>
    </row>
    <row r="17" spans="2:7" s="16" customFormat="1" ht="27.75" x14ac:dyDescent="0.65">
      <c r="B17" s="75" t="s">
        <v>765</v>
      </c>
      <c r="C17" s="191" t="s">
        <v>766</v>
      </c>
      <c r="D17" s="191"/>
      <c r="E17" s="191"/>
      <c r="F17" s="191"/>
      <c r="G17" s="191"/>
    </row>
    <row r="18" spans="2:7" s="16" customFormat="1" ht="27.75" x14ac:dyDescent="0.65">
      <c r="B18" s="75"/>
      <c r="C18" s="191" t="s">
        <v>767</v>
      </c>
      <c r="D18" s="191"/>
      <c r="E18" s="191"/>
      <c r="F18" s="191"/>
      <c r="G18" s="191"/>
    </row>
    <row r="19" spans="2:7" s="16" customFormat="1" ht="32.25" customHeight="1" x14ac:dyDescent="0.65">
      <c r="B19" s="76" t="s">
        <v>768</v>
      </c>
      <c r="C19" s="477" t="s">
        <v>769</v>
      </c>
      <c r="D19" s="477"/>
      <c r="E19" s="477"/>
      <c r="F19" s="477"/>
      <c r="G19" s="477"/>
    </row>
    <row r="20" spans="2:7" s="16" customFormat="1" ht="54" customHeight="1" x14ac:dyDescent="0.65">
      <c r="B20" s="476" t="s">
        <v>770</v>
      </c>
      <c r="C20" s="476"/>
      <c r="D20" s="476"/>
      <c r="E20" s="476"/>
      <c r="F20" s="476"/>
      <c r="G20" s="476"/>
    </row>
    <row r="21" spans="2:7" s="16" customFormat="1" ht="31.5" customHeight="1" x14ac:dyDescent="0.65">
      <c r="B21" s="16" t="s">
        <v>771</v>
      </c>
      <c r="C21" s="191" t="s">
        <v>772</v>
      </c>
      <c r="D21" s="191"/>
      <c r="E21" s="191"/>
      <c r="F21" s="191"/>
      <c r="G21" s="191"/>
    </row>
  </sheetData>
  <mergeCells count="4">
    <mergeCell ref="B20:G20"/>
    <mergeCell ref="C19:G19"/>
    <mergeCell ref="B1:G1"/>
    <mergeCell ref="A15:B15"/>
  </mergeCells>
  <pageMargins left="0.7" right="0.7" top="0.27" bottom="0.17" header="0.3" footer="0.21"/>
  <pageSetup paperSize="9" scale="8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18"/>
  <sheetViews>
    <sheetView tabSelected="1" zoomScale="90" zoomScaleNormal="90" workbookViewId="0">
      <selection activeCell="V17" sqref="V17"/>
    </sheetView>
  </sheetViews>
  <sheetFormatPr defaultRowHeight="14.25" x14ac:dyDescent="0.2"/>
  <cols>
    <col min="1" max="1" width="6" bestFit="1" customWidth="1"/>
    <col min="2" max="2" width="25.625" customWidth="1"/>
    <col min="3" max="3" width="15.625" hidden="1" customWidth="1"/>
    <col min="4" max="4" width="22.25" hidden="1" customWidth="1"/>
    <col min="5" max="5" width="17.375" hidden="1" customWidth="1"/>
    <col min="6" max="6" width="15.875" hidden="1" customWidth="1"/>
    <col min="7" max="7" width="11.375" hidden="1" customWidth="1"/>
    <col min="8" max="8" width="12.625" hidden="1" customWidth="1"/>
    <col min="9" max="9" width="16.375" hidden="1" customWidth="1"/>
    <col min="10" max="10" width="13.625" hidden="1" customWidth="1"/>
    <col min="11" max="11" width="15.75" hidden="1" customWidth="1"/>
    <col min="12" max="12" width="14.375" style="367" hidden="1" customWidth="1"/>
    <col min="13" max="14" width="14.125" customWidth="1"/>
    <col min="15" max="15" width="12" style="260" customWidth="1"/>
    <col min="16" max="16" width="12.625" customWidth="1"/>
    <col min="17" max="17" width="13.375" customWidth="1"/>
    <col min="18" max="18" width="14.75" customWidth="1"/>
    <col min="19" max="19" width="14.25" customWidth="1"/>
    <col min="20" max="20" width="14.375" customWidth="1"/>
    <col min="21" max="21" width="12.125" bestFit="1" customWidth="1"/>
  </cols>
  <sheetData>
    <row r="1" spans="1:20" s="360" customFormat="1" ht="27.75" x14ac:dyDescent="0.65">
      <c r="A1" s="359" t="s">
        <v>1404</v>
      </c>
      <c r="C1" s="359"/>
      <c r="D1" s="359"/>
      <c r="E1" s="359"/>
      <c r="F1" s="359"/>
      <c r="G1" s="359"/>
      <c r="L1" s="361"/>
    </row>
    <row r="2" spans="1:20" s="363" customFormat="1" ht="72" x14ac:dyDescent="0.2">
      <c r="A2" s="492" t="s">
        <v>757</v>
      </c>
      <c r="B2" s="493" t="s">
        <v>758</v>
      </c>
      <c r="C2" s="493" t="s">
        <v>1405</v>
      </c>
      <c r="D2" s="362" t="s">
        <v>764</v>
      </c>
      <c r="E2" s="494" t="s">
        <v>761</v>
      </c>
      <c r="F2" s="495"/>
      <c r="G2" s="495"/>
      <c r="H2" s="495"/>
      <c r="I2" s="495"/>
      <c r="J2" s="495"/>
      <c r="K2" s="495"/>
      <c r="L2" s="496"/>
      <c r="M2" s="493" t="s">
        <v>759</v>
      </c>
      <c r="N2" s="493"/>
      <c r="O2" s="493"/>
      <c r="P2" s="493"/>
      <c r="Q2" s="493"/>
      <c r="R2" s="493"/>
      <c r="S2" s="497" t="s">
        <v>760</v>
      </c>
      <c r="T2" s="482" t="s">
        <v>1406</v>
      </c>
    </row>
    <row r="3" spans="1:20" s="367" customFormat="1" ht="87" customHeight="1" x14ac:dyDescent="0.2">
      <c r="A3" s="492"/>
      <c r="B3" s="493"/>
      <c r="C3" s="493"/>
      <c r="D3" s="364" t="s">
        <v>1407</v>
      </c>
      <c r="E3" s="364" t="s">
        <v>1408</v>
      </c>
      <c r="F3" s="364" t="s">
        <v>1409</v>
      </c>
      <c r="G3" s="364" t="s">
        <v>1410</v>
      </c>
      <c r="H3" s="364" t="s">
        <v>1411</v>
      </c>
      <c r="I3" s="365" t="s">
        <v>1412</v>
      </c>
      <c r="J3" s="364" t="s">
        <v>1413</v>
      </c>
      <c r="K3" s="364" t="s">
        <v>1414</v>
      </c>
      <c r="L3" s="365" t="s">
        <v>1415</v>
      </c>
      <c r="M3" s="366" t="s">
        <v>1416</v>
      </c>
      <c r="N3" s="366" t="s">
        <v>1417</v>
      </c>
      <c r="O3" s="366" t="s">
        <v>1418</v>
      </c>
      <c r="P3" s="364" t="s">
        <v>1419</v>
      </c>
      <c r="Q3" s="364" t="s">
        <v>729</v>
      </c>
      <c r="R3" s="366" t="s">
        <v>1420</v>
      </c>
      <c r="S3" s="498"/>
      <c r="T3" s="483"/>
    </row>
    <row r="4" spans="1:20" ht="24" x14ac:dyDescent="0.55000000000000004">
      <c r="A4" s="79">
        <v>1</v>
      </c>
      <c r="B4" s="24" t="s">
        <v>1421</v>
      </c>
      <c r="C4" s="393">
        <v>18000</v>
      </c>
      <c r="D4" s="392">
        <v>216000</v>
      </c>
      <c r="E4" s="369">
        <v>210000</v>
      </c>
      <c r="F4" s="368">
        <v>812328</v>
      </c>
      <c r="G4" s="368"/>
      <c r="H4" s="368"/>
      <c r="I4" s="20">
        <v>147600</v>
      </c>
      <c r="J4" s="20"/>
      <c r="K4" s="20"/>
      <c r="L4" s="392"/>
      <c r="M4" s="20">
        <v>106835.83</v>
      </c>
      <c r="N4" s="20"/>
      <c r="O4" s="20">
        <v>19579</v>
      </c>
      <c r="P4" s="20">
        <v>2945</v>
      </c>
      <c r="Q4" s="20"/>
      <c r="R4" s="20">
        <v>14774</v>
      </c>
      <c r="S4" s="392"/>
      <c r="T4" s="369">
        <f>SUM(M4:S4)</f>
        <v>144133.83000000002</v>
      </c>
    </row>
    <row r="5" spans="1:20" ht="24" x14ac:dyDescent="0.55000000000000004">
      <c r="A5" s="79">
        <v>2</v>
      </c>
      <c r="B5" s="24" t="s">
        <v>1422</v>
      </c>
      <c r="C5" s="394">
        <v>20000</v>
      </c>
      <c r="D5" s="392">
        <v>240000</v>
      </c>
      <c r="E5" s="369">
        <v>210000</v>
      </c>
      <c r="F5" s="369">
        <v>432684</v>
      </c>
      <c r="G5" s="368"/>
      <c r="H5" s="369"/>
      <c r="I5" s="20">
        <v>148800</v>
      </c>
      <c r="J5" s="20"/>
      <c r="K5" s="20"/>
      <c r="L5" s="392"/>
      <c r="M5" s="20">
        <v>238691.44</v>
      </c>
      <c r="N5" s="20"/>
      <c r="O5" s="20">
        <v>14686</v>
      </c>
      <c r="P5" s="20">
        <v>8508</v>
      </c>
      <c r="Q5" s="20"/>
      <c r="R5" s="20">
        <v>15386</v>
      </c>
      <c r="S5" s="392"/>
      <c r="T5" s="369">
        <f>SUM(M5:S5)</f>
        <v>277271.44</v>
      </c>
    </row>
    <row r="6" spans="1:20" ht="27" customHeight="1" x14ac:dyDescent="0.55000000000000004">
      <c r="A6" s="79">
        <v>3</v>
      </c>
      <c r="B6" s="24" t="s">
        <v>1423</v>
      </c>
      <c r="C6" s="394">
        <v>20000</v>
      </c>
      <c r="D6" s="392">
        <v>240000</v>
      </c>
      <c r="E6" s="369">
        <v>168000</v>
      </c>
      <c r="F6" s="369">
        <v>472752</v>
      </c>
      <c r="G6" s="368"/>
      <c r="H6" s="369"/>
      <c r="I6" s="20">
        <v>134400</v>
      </c>
      <c r="J6" s="20"/>
      <c r="K6" s="20"/>
      <c r="L6" s="392"/>
      <c r="M6" s="20">
        <v>111984.11</v>
      </c>
      <c r="N6" s="20"/>
      <c r="O6" s="20">
        <v>11498</v>
      </c>
      <c r="P6" s="20">
        <v>3325</v>
      </c>
      <c r="Q6" s="20"/>
      <c r="R6" s="20">
        <v>10720</v>
      </c>
      <c r="S6" s="392">
        <v>25000</v>
      </c>
      <c r="T6" s="369">
        <f t="shared" ref="T6:T12" si="0">SUM(M6:S6)</f>
        <v>162527.10999999999</v>
      </c>
    </row>
    <row r="7" spans="1:20" ht="24" customHeight="1" x14ac:dyDescent="0.55000000000000004">
      <c r="A7" s="79">
        <v>4</v>
      </c>
      <c r="B7" s="24" t="s">
        <v>1424</v>
      </c>
      <c r="C7" s="394">
        <v>18000</v>
      </c>
      <c r="D7" s="392">
        <v>216000</v>
      </c>
      <c r="E7" s="369">
        <v>126000</v>
      </c>
      <c r="F7" s="369">
        <v>306432</v>
      </c>
      <c r="G7" s="368"/>
      <c r="H7" s="369"/>
      <c r="I7" s="20">
        <v>99600</v>
      </c>
      <c r="J7" s="20"/>
      <c r="K7" s="20"/>
      <c r="L7" s="392"/>
      <c r="M7" s="20">
        <v>92683.29</v>
      </c>
      <c r="N7" s="20"/>
      <c r="O7" s="20">
        <v>15241</v>
      </c>
      <c r="P7" s="20">
        <v>693</v>
      </c>
      <c r="Q7" s="20"/>
      <c r="R7" s="20"/>
      <c r="S7" s="392">
        <v>25000</v>
      </c>
      <c r="T7" s="369">
        <f t="shared" si="0"/>
        <v>133617.28999999998</v>
      </c>
    </row>
    <row r="8" spans="1:20" ht="24.75" customHeight="1" x14ac:dyDescent="0.55000000000000004">
      <c r="A8" s="79">
        <v>5</v>
      </c>
      <c r="B8" s="24" t="s">
        <v>1425</v>
      </c>
      <c r="C8" s="394">
        <v>18000</v>
      </c>
      <c r="D8" s="392">
        <v>216000</v>
      </c>
      <c r="E8" s="369">
        <v>126000</v>
      </c>
      <c r="F8" s="369">
        <v>197568</v>
      </c>
      <c r="G8" s="368"/>
      <c r="H8" s="369"/>
      <c r="I8" s="20">
        <v>104400</v>
      </c>
      <c r="J8" s="20"/>
      <c r="K8" s="20"/>
      <c r="L8" s="392"/>
      <c r="M8" s="20">
        <v>57711.199999999997</v>
      </c>
      <c r="N8" s="20"/>
      <c r="O8" s="20">
        <v>12210</v>
      </c>
      <c r="P8" s="20">
        <v>1219</v>
      </c>
      <c r="Q8" s="20"/>
      <c r="R8" s="20"/>
      <c r="S8" s="392">
        <v>25000</v>
      </c>
      <c r="T8" s="369">
        <f t="shared" si="0"/>
        <v>96140.2</v>
      </c>
    </row>
    <row r="9" spans="1:20" s="16" customFormat="1" ht="27.75" x14ac:dyDescent="0.65">
      <c r="A9" s="79">
        <v>6</v>
      </c>
      <c r="B9" s="24" t="s">
        <v>1426</v>
      </c>
      <c r="C9" s="394">
        <v>18000</v>
      </c>
      <c r="D9" s="392">
        <v>216000</v>
      </c>
      <c r="E9" s="369">
        <v>84000</v>
      </c>
      <c r="F9" s="369">
        <v>261708</v>
      </c>
      <c r="G9" s="368"/>
      <c r="H9" s="369"/>
      <c r="I9" s="20">
        <v>62400</v>
      </c>
      <c r="J9" s="20"/>
      <c r="K9" s="20"/>
      <c r="L9" s="392"/>
      <c r="M9" s="20">
        <v>37366.01</v>
      </c>
      <c r="N9" s="20"/>
      <c r="O9" s="20">
        <v>9864</v>
      </c>
      <c r="P9" s="20">
        <v>562</v>
      </c>
      <c r="Q9" s="20"/>
      <c r="R9" s="20"/>
      <c r="S9" s="392">
        <v>25000</v>
      </c>
      <c r="T9" s="369">
        <f t="shared" si="0"/>
        <v>72792.010000000009</v>
      </c>
    </row>
    <row r="10" spans="1:20" s="16" customFormat="1" ht="27.75" x14ac:dyDescent="0.65">
      <c r="A10" s="79">
        <v>7</v>
      </c>
      <c r="B10" s="24" t="s">
        <v>1427</v>
      </c>
      <c r="C10" s="394">
        <v>18000</v>
      </c>
      <c r="D10" s="392">
        <v>216000</v>
      </c>
      <c r="E10" s="369">
        <v>126000</v>
      </c>
      <c r="F10" s="369">
        <v>97908</v>
      </c>
      <c r="G10" s="368"/>
      <c r="H10" s="369"/>
      <c r="I10" s="20">
        <v>117600</v>
      </c>
      <c r="J10" s="20"/>
      <c r="K10" s="20"/>
      <c r="L10" s="392"/>
      <c r="M10" s="20">
        <v>54175.7</v>
      </c>
      <c r="N10" s="20"/>
      <c r="O10" s="20">
        <v>6007</v>
      </c>
      <c r="P10" s="20">
        <v>4240</v>
      </c>
      <c r="Q10" s="20"/>
      <c r="R10" s="20"/>
      <c r="S10" s="392">
        <v>25000</v>
      </c>
      <c r="T10" s="369">
        <f t="shared" si="0"/>
        <v>89422.7</v>
      </c>
    </row>
    <row r="11" spans="1:20" s="16" customFormat="1" ht="27.75" x14ac:dyDescent="0.65">
      <c r="A11" s="79">
        <v>8</v>
      </c>
      <c r="B11" s="24" t="s">
        <v>1428</v>
      </c>
      <c r="C11" s="394">
        <v>18000</v>
      </c>
      <c r="D11" s="392">
        <v>216000</v>
      </c>
      <c r="E11" s="369">
        <v>126000</v>
      </c>
      <c r="F11" s="369">
        <v>98784</v>
      </c>
      <c r="G11" s="368"/>
      <c r="H11" s="369"/>
      <c r="I11" s="20">
        <v>104400</v>
      </c>
      <c r="J11" s="20"/>
      <c r="K11" s="20"/>
      <c r="L11" s="392"/>
      <c r="M11" s="20">
        <v>131805.53</v>
      </c>
      <c r="N11" s="20"/>
      <c r="O11" s="20">
        <v>26973</v>
      </c>
      <c r="P11" s="20">
        <v>6483</v>
      </c>
      <c r="Q11" s="20"/>
      <c r="R11" s="20"/>
      <c r="S11" s="392">
        <v>25000</v>
      </c>
      <c r="T11" s="369">
        <f t="shared" si="0"/>
        <v>190261.53</v>
      </c>
    </row>
    <row r="12" spans="1:20" s="16" customFormat="1" ht="32.25" customHeight="1" x14ac:dyDescent="0.65">
      <c r="A12" s="79">
        <v>9</v>
      </c>
      <c r="B12" s="24" t="s">
        <v>1429</v>
      </c>
      <c r="C12" s="394">
        <v>20000</v>
      </c>
      <c r="D12" s="369">
        <v>240000</v>
      </c>
      <c r="E12" s="369">
        <v>126000</v>
      </c>
      <c r="F12" s="369">
        <v>568896</v>
      </c>
      <c r="G12" s="368"/>
      <c r="H12" s="369"/>
      <c r="I12" s="20">
        <v>114000</v>
      </c>
      <c r="J12" s="20"/>
      <c r="K12" s="20"/>
      <c r="L12" s="20"/>
      <c r="M12" s="20">
        <v>68746.039999999994</v>
      </c>
      <c r="N12" s="20"/>
      <c r="O12" s="20">
        <v>19269</v>
      </c>
      <c r="P12" s="20">
        <v>375</v>
      </c>
      <c r="Q12" s="20"/>
      <c r="R12" s="20"/>
      <c r="S12" s="392">
        <v>25000</v>
      </c>
      <c r="T12" s="369">
        <f t="shared" si="0"/>
        <v>113390.04</v>
      </c>
    </row>
    <row r="13" spans="1:20" s="16" customFormat="1" ht="32.25" customHeight="1" x14ac:dyDescent="0.65">
      <c r="A13" s="79">
        <v>10</v>
      </c>
      <c r="B13" s="24"/>
      <c r="C13" s="79"/>
      <c r="D13" s="369"/>
      <c r="E13" s="369"/>
      <c r="F13" s="369"/>
      <c r="G13" s="369"/>
      <c r="H13" s="369"/>
      <c r="I13" s="20"/>
      <c r="J13" s="20"/>
      <c r="K13" s="20"/>
      <c r="L13" s="352"/>
      <c r="M13" s="20"/>
      <c r="N13" s="20"/>
      <c r="O13" s="20"/>
      <c r="P13" s="20"/>
      <c r="Q13" s="20"/>
      <c r="R13" s="20"/>
      <c r="S13" s="20"/>
      <c r="T13" s="369"/>
    </row>
    <row r="14" spans="1:20" s="16" customFormat="1" ht="31.5" customHeight="1" x14ac:dyDescent="0.65">
      <c r="A14" s="79">
        <v>11</v>
      </c>
      <c r="B14" s="24"/>
      <c r="C14" s="79"/>
      <c r="D14" s="369"/>
      <c r="E14" s="369"/>
      <c r="F14" s="369"/>
      <c r="G14" s="369"/>
      <c r="H14" s="369"/>
      <c r="I14" s="20"/>
      <c r="J14" s="20"/>
      <c r="K14" s="20"/>
      <c r="L14" s="352"/>
      <c r="M14" s="20"/>
      <c r="N14" s="20"/>
      <c r="O14" s="20"/>
      <c r="P14" s="20"/>
      <c r="Q14" s="20"/>
      <c r="R14" s="20"/>
      <c r="S14" s="20"/>
      <c r="T14" s="369"/>
    </row>
    <row r="15" spans="1:20" ht="24" x14ac:dyDescent="0.55000000000000004">
      <c r="A15" s="79">
        <v>12</v>
      </c>
      <c r="B15" s="24"/>
      <c r="C15" s="79"/>
      <c r="D15" s="20"/>
      <c r="E15" s="20"/>
      <c r="F15" s="20"/>
      <c r="G15" s="20"/>
      <c r="H15" s="20"/>
      <c r="I15" s="20"/>
      <c r="J15" s="20"/>
      <c r="K15" s="20"/>
      <c r="L15" s="352"/>
      <c r="M15" s="20"/>
      <c r="N15" s="20"/>
      <c r="O15" s="20"/>
      <c r="P15" s="20"/>
      <c r="Q15" s="20"/>
      <c r="R15" s="20"/>
      <c r="S15" s="20"/>
      <c r="T15" s="369"/>
    </row>
    <row r="16" spans="1:20" ht="24" x14ac:dyDescent="0.55000000000000004">
      <c r="A16" s="484" t="s">
        <v>637</v>
      </c>
      <c r="B16" s="485"/>
      <c r="C16" s="486"/>
      <c r="D16" s="370">
        <f t="shared" ref="D16:S16" si="1">SUM(D4:D15)</f>
        <v>2016000</v>
      </c>
      <c r="E16" s="370">
        <f t="shared" si="1"/>
        <v>1302000</v>
      </c>
      <c r="F16" s="370">
        <f t="shared" si="1"/>
        <v>3249060</v>
      </c>
      <c r="G16" s="370">
        <f t="shared" si="1"/>
        <v>0</v>
      </c>
      <c r="H16" s="370">
        <f t="shared" si="1"/>
        <v>0</v>
      </c>
      <c r="I16" s="370">
        <f t="shared" si="1"/>
        <v>1033200</v>
      </c>
      <c r="J16" s="370">
        <f t="shared" si="1"/>
        <v>0</v>
      </c>
      <c r="K16" s="370">
        <f t="shared" si="1"/>
        <v>0</v>
      </c>
      <c r="L16" s="371">
        <f t="shared" si="1"/>
        <v>0</v>
      </c>
      <c r="M16" s="372">
        <f t="shared" si="1"/>
        <v>899999.15</v>
      </c>
      <c r="N16" s="372">
        <f t="shared" si="1"/>
        <v>0</v>
      </c>
      <c r="O16" s="372">
        <f t="shared" si="1"/>
        <v>135327</v>
      </c>
      <c r="P16" s="372">
        <f t="shared" si="1"/>
        <v>28350</v>
      </c>
      <c r="Q16" s="372">
        <f t="shared" si="1"/>
        <v>0</v>
      </c>
      <c r="R16" s="372">
        <f t="shared" si="1"/>
        <v>40880</v>
      </c>
      <c r="S16" s="370">
        <f t="shared" si="1"/>
        <v>175000</v>
      </c>
      <c r="T16" s="373">
        <f>SUM(M16:S16)</f>
        <v>1279556.1499999999</v>
      </c>
    </row>
    <row r="17" spans="1:20" ht="24" x14ac:dyDescent="0.55000000000000004">
      <c r="A17" s="484" t="s">
        <v>637</v>
      </c>
      <c r="B17" s="485"/>
      <c r="C17" s="486"/>
      <c r="D17" s="374">
        <f>D16</f>
        <v>2016000</v>
      </c>
      <c r="E17" s="487">
        <f>SUM(E16:L16)</f>
        <v>5584260</v>
      </c>
      <c r="F17" s="487"/>
      <c r="G17" s="487"/>
      <c r="H17" s="487"/>
      <c r="I17" s="487"/>
      <c r="J17" s="487"/>
      <c r="K17" s="487"/>
      <c r="L17" s="488"/>
      <c r="M17" s="489">
        <f>SUM(M16:R16)</f>
        <v>1104556.1499999999</v>
      </c>
      <c r="N17" s="490"/>
      <c r="O17" s="490"/>
      <c r="P17" s="490"/>
      <c r="Q17" s="490"/>
      <c r="R17" s="491"/>
      <c r="S17" s="370">
        <f>S16</f>
        <v>175000</v>
      </c>
      <c r="T17" s="373">
        <f>SUM(M17:S17)</f>
        <v>1279556.1499999999</v>
      </c>
    </row>
    <row r="18" spans="1:20" ht="27.75" x14ac:dyDescent="0.6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75"/>
      <c r="M18" s="16"/>
      <c r="N18" s="16"/>
      <c r="O18" s="191"/>
      <c r="P18" s="16"/>
      <c r="Q18" s="16"/>
      <c r="R18" s="16"/>
      <c r="S18" s="16"/>
      <c r="T18" s="16"/>
    </row>
  </sheetData>
  <mergeCells count="11">
    <mergeCell ref="T2:T3"/>
    <mergeCell ref="A16:C16"/>
    <mergeCell ref="A17:C17"/>
    <mergeCell ref="E17:L17"/>
    <mergeCell ref="M17:R17"/>
    <mergeCell ref="A2:A3"/>
    <mergeCell ref="B2:B3"/>
    <mergeCell ref="C2:C3"/>
    <mergeCell ref="E2:L2"/>
    <mergeCell ref="M2:R2"/>
    <mergeCell ref="S2:S3"/>
  </mergeCells>
  <pageMargins left="0.25" right="0.2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3"/>
  <sheetViews>
    <sheetView zoomScale="80" zoomScaleNormal="80" workbookViewId="0">
      <selection activeCell="E16" sqref="E16"/>
    </sheetView>
  </sheetViews>
  <sheetFormatPr defaultColWidth="16.875" defaultRowHeight="24" x14ac:dyDescent="0.55000000000000004"/>
  <cols>
    <col min="1" max="1" width="10.25" style="22" customWidth="1"/>
    <col min="2" max="2" width="20.375" style="22" bestFit="1" customWidth="1"/>
    <col min="3" max="3" width="17.875" style="22" bestFit="1" customWidth="1"/>
    <col min="4" max="4" width="25.75" style="22" bestFit="1" customWidth="1"/>
    <col min="5" max="5" width="91.625" style="22" customWidth="1"/>
    <col min="6" max="16384" width="16.875" style="22"/>
  </cols>
  <sheetData>
    <row r="1" spans="1:7" s="211" customFormat="1" ht="24.75" thickBot="1" x14ac:dyDescent="0.6">
      <c r="A1" s="22"/>
      <c r="B1" s="251" t="s">
        <v>1193</v>
      </c>
      <c r="C1" s="251" t="s">
        <v>1194</v>
      </c>
      <c r="D1" s="251" t="s">
        <v>1195</v>
      </c>
      <c r="E1" s="252"/>
    </row>
    <row r="2" spans="1:7" ht="83.25" x14ac:dyDescent="0.55000000000000004">
      <c r="A2" s="268" t="s">
        <v>1196</v>
      </c>
      <c r="B2" s="268" t="s">
        <v>1197</v>
      </c>
      <c r="C2" s="268" t="s">
        <v>1198</v>
      </c>
      <c r="D2" s="268" t="s">
        <v>1199</v>
      </c>
      <c r="E2" s="499" t="s">
        <v>1192</v>
      </c>
    </row>
    <row r="3" spans="1:7" ht="27.75" x14ac:dyDescent="0.55000000000000004">
      <c r="A3" s="269" t="s">
        <v>1200</v>
      </c>
      <c r="B3" s="270" t="s">
        <v>1201</v>
      </c>
      <c r="C3" s="269" t="s">
        <v>1202</v>
      </c>
      <c r="D3" s="270" t="s">
        <v>1203</v>
      </c>
      <c r="E3" s="500"/>
    </row>
    <row r="4" spans="1:7" ht="27.75" x14ac:dyDescent="0.55000000000000004">
      <c r="A4" s="271"/>
      <c r="B4" s="270" t="s">
        <v>1204</v>
      </c>
      <c r="C4" s="272" t="s">
        <v>1238</v>
      </c>
      <c r="D4" s="272" t="s">
        <v>1239</v>
      </c>
      <c r="E4" s="500"/>
    </row>
    <row r="5" spans="1:7" ht="21" customHeight="1" thickBot="1" x14ac:dyDescent="0.6">
      <c r="A5" s="273"/>
      <c r="B5" s="273"/>
      <c r="C5" s="274" t="s">
        <v>1205</v>
      </c>
      <c r="D5" s="273"/>
      <c r="E5" s="501"/>
    </row>
    <row r="6" spans="1:7" ht="32.25" thickTop="1" thickBot="1" x14ac:dyDescent="0.75">
      <c r="A6" s="275">
        <v>1</v>
      </c>
      <c r="B6" s="275" t="s">
        <v>1206</v>
      </c>
      <c r="C6" s="275" t="s">
        <v>1207</v>
      </c>
      <c r="D6" s="275" t="s">
        <v>1175</v>
      </c>
      <c r="E6" s="276" t="s">
        <v>1222</v>
      </c>
      <c r="F6" s="267"/>
      <c r="G6" s="292" t="s">
        <v>1175</v>
      </c>
    </row>
    <row r="7" spans="1:7" ht="31.5" thickBot="1" x14ac:dyDescent="0.75">
      <c r="A7" s="277">
        <v>2</v>
      </c>
      <c r="B7" s="277" t="s">
        <v>1206</v>
      </c>
      <c r="C7" s="277" t="s">
        <v>1207</v>
      </c>
      <c r="D7" s="278" t="s">
        <v>1176</v>
      </c>
      <c r="E7" s="279" t="s">
        <v>1209</v>
      </c>
      <c r="F7" s="289"/>
      <c r="G7" s="292" t="s">
        <v>1242</v>
      </c>
    </row>
    <row r="8" spans="1:7" ht="20.45" customHeight="1" thickBot="1" x14ac:dyDescent="0.75">
      <c r="A8" s="280">
        <v>3</v>
      </c>
      <c r="B8" s="280" t="s">
        <v>1206</v>
      </c>
      <c r="C8" s="280" t="s">
        <v>1240</v>
      </c>
      <c r="D8" s="280" t="s">
        <v>1175</v>
      </c>
      <c r="E8" s="281" t="s">
        <v>1216</v>
      </c>
      <c r="F8" s="289"/>
      <c r="G8" s="292" t="s">
        <v>1242</v>
      </c>
    </row>
    <row r="9" spans="1:7" ht="20.45" customHeight="1" thickBot="1" x14ac:dyDescent="0.75">
      <c r="A9" s="282">
        <v>4</v>
      </c>
      <c r="B9" s="282" t="s">
        <v>1206</v>
      </c>
      <c r="C9" s="282" t="s">
        <v>1240</v>
      </c>
      <c r="D9" s="283" t="s">
        <v>1176</v>
      </c>
      <c r="E9" s="284" t="s">
        <v>1221</v>
      </c>
      <c r="F9" s="290"/>
      <c r="G9" s="292" t="s">
        <v>1243</v>
      </c>
    </row>
    <row r="10" spans="1:7" ht="20.45" customHeight="1" thickBot="1" x14ac:dyDescent="0.75">
      <c r="A10" s="285">
        <v>5</v>
      </c>
      <c r="B10" s="286" t="s">
        <v>1176</v>
      </c>
      <c r="C10" s="286" t="s">
        <v>1241</v>
      </c>
      <c r="D10" s="285" t="s">
        <v>1175</v>
      </c>
      <c r="E10" s="287" t="s">
        <v>1210</v>
      </c>
      <c r="F10" s="289"/>
      <c r="G10" s="292" t="s">
        <v>1242</v>
      </c>
    </row>
    <row r="11" spans="1:7" ht="20.45" customHeight="1" thickBot="1" x14ac:dyDescent="0.75">
      <c r="A11" s="282">
        <v>6</v>
      </c>
      <c r="B11" s="283" t="s">
        <v>1176</v>
      </c>
      <c r="C11" s="283" t="s">
        <v>1241</v>
      </c>
      <c r="D11" s="283" t="s">
        <v>1211</v>
      </c>
      <c r="E11" s="284" t="s">
        <v>1219</v>
      </c>
      <c r="F11" s="290"/>
      <c r="G11" s="292" t="s">
        <v>1243</v>
      </c>
    </row>
    <row r="12" spans="1:7" ht="20.45" customHeight="1" thickBot="1" x14ac:dyDescent="0.75">
      <c r="A12" s="280">
        <v>7</v>
      </c>
      <c r="B12" s="288" t="s">
        <v>1176</v>
      </c>
      <c r="C12" s="288" t="s">
        <v>1211</v>
      </c>
      <c r="D12" s="280" t="s">
        <v>1175</v>
      </c>
      <c r="E12" s="281" t="s">
        <v>1217</v>
      </c>
      <c r="F12" s="290"/>
      <c r="G12" s="292" t="s">
        <v>1243</v>
      </c>
    </row>
    <row r="13" spans="1:7" ht="20.45" customHeight="1" x14ac:dyDescent="0.7">
      <c r="A13" s="282">
        <v>8</v>
      </c>
      <c r="B13" s="283" t="s">
        <v>1176</v>
      </c>
      <c r="C13" s="283" t="s">
        <v>1211</v>
      </c>
      <c r="D13" s="283" t="s">
        <v>1176</v>
      </c>
      <c r="E13" s="284" t="s">
        <v>1218</v>
      </c>
      <c r="F13" s="291"/>
      <c r="G13" s="292" t="s">
        <v>1244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99"/>
  <sheetViews>
    <sheetView zoomScale="70" zoomScaleNormal="70" workbookViewId="0">
      <pane xSplit="2" ySplit="4" topLeftCell="C20" activePane="bottomRight" state="frozen"/>
      <selection pane="topRight" activeCell="C1" sqref="C1"/>
      <selection pane="bottomLeft" activeCell="A4" sqref="A4"/>
      <selection pane="bottomRight" activeCell="C42" sqref="C42"/>
    </sheetView>
  </sheetViews>
  <sheetFormatPr defaultColWidth="9" defaultRowHeight="17.25" x14ac:dyDescent="0.4"/>
  <cols>
    <col min="1" max="1" width="7.25" style="140" customWidth="1"/>
    <col min="2" max="2" width="62.625" style="17" customWidth="1"/>
    <col min="3" max="3" width="20.25" style="17" bestFit="1" customWidth="1"/>
    <col min="4" max="4" width="18.375" style="25" bestFit="1" customWidth="1"/>
    <col min="5" max="5" width="20.25" style="17" bestFit="1" customWidth="1"/>
    <col min="6" max="6" width="15.125" style="17" hidden="1" customWidth="1"/>
    <col min="7" max="7" width="36.125" style="17" customWidth="1"/>
    <col min="8" max="8" width="19.875" style="17" customWidth="1"/>
    <col min="9" max="9" width="18.375" style="17" customWidth="1"/>
    <col min="10" max="10" width="15.75" style="17" customWidth="1"/>
    <col min="11" max="11" width="20" style="17" bestFit="1" customWidth="1"/>
    <col min="12" max="12" width="22" style="17" customWidth="1"/>
    <col min="13" max="13" width="18.875" style="17" customWidth="1"/>
    <col min="14" max="16384" width="9" style="17"/>
  </cols>
  <sheetData>
    <row r="1" spans="1:13" s="22" customFormat="1" ht="24" x14ac:dyDescent="0.55000000000000004">
      <c r="A1" s="432" t="s">
        <v>1259</v>
      </c>
      <c r="B1" s="432"/>
      <c r="C1" s="432"/>
      <c r="D1" s="432"/>
      <c r="E1" s="432"/>
      <c r="F1" s="502"/>
      <c r="G1" s="502"/>
    </row>
    <row r="2" spans="1:13" s="22" customFormat="1" ht="24" x14ac:dyDescent="0.55000000000000004">
      <c r="A2" s="418" t="s">
        <v>1461</v>
      </c>
      <c r="B2" s="502"/>
      <c r="C2" s="502"/>
      <c r="D2" s="502"/>
      <c r="E2" s="502"/>
      <c r="F2" s="502"/>
      <c r="G2" s="502"/>
    </row>
    <row r="3" spans="1:13" s="22" customFormat="1" ht="24" x14ac:dyDescent="0.55000000000000004">
      <c r="A3" s="503" t="s">
        <v>1260</v>
      </c>
      <c r="B3" s="503"/>
      <c r="C3" s="503"/>
      <c r="D3" s="503"/>
      <c r="E3" s="503"/>
      <c r="F3" s="430" t="s">
        <v>1383</v>
      </c>
      <c r="G3" s="430"/>
      <c r="H3" s="430"/>
      <c r="I3" s="430"/>
      <c r="J3" s="430"/>
      <c r="K3" s="430"/>
      <c r="L3" s="431"/>
    </row>
    <row r="4" spans="1:13" ht="48" x14ac:dyDescent="0.4">
      <c r="A4" s="4" t="s">
        <v>664</v>
      </c>
      <c r="B4" s="18" t="s">
        <v>665</v>
      </c>
      <c r="C4" s="4" t="s">
        <v>1261</v>
      </c>
      <c r="D4" s="19" t="s">
        <v>1262</v>
      </c>
      <c r="E4" s="254" t="s">
        <v>666</v>
      </c>
      <c r="F4" s="261" t="s">
        <v>636</v>
      </c>
      <c r="G4" s="419" t="s">
        <v>665</v>
      </c>
      <c r="H4" s="263" t="s">
        <v>1230</v>
      </c>
      <c r="I4" s="263" t="s">
        <v>1234</v>
      </c>
      <c r="J4" s="263" t="s">
        <v>1223</v>
      </c>
      <c r="K4" s="263" t="s">
        <v>1224</v>
      </c>
      <c r="L4" s="264" t="s">
        <v>1235</v>
      </c>
      <c r="M4" s="253"/>
    </row>
    <row r="5" spans="1:13" ht="24" x14ac:dyDescent="0.55000000000000004">
      <c r="A5" s="79" t="s">
        <v>0</v>
      </c>
      <c r="B5" s="24" t="s">
        <v>1</v>
      </c>
      <c r="C5" s="377">
        <v>32258805.545454547</v>
      </c>
      <c r="D5" s="20">
        <f>SUMIF('1.WS-Re-Exp'!$F$3:$F$430,Planfin2562!A5,'1.WS-Re-Exp'!$C$3:$C$430)</f>
        <v>31414658.595000006</v>
      </c>
      <c r="E5" s="255">
        <f>((D5-C5)/D5)*100</f>
        <v>-2.6871116485375266</v>
      </c>
      <c r="F5" s="258">
        <f>VLOOKUP($A5,'HGR2560'!$B$2:$I$28,3,0)</f>
        <v>18962655.049999997</v>
      </c>
      <c r="G5" s="24" t="s">
        <v>1</v>
      </c>
      <c r="H5" s="258">
        <f>VLOOKUP($A5,'HGR2560'!$B$2:$I$28,5,0)</f>
        <v>21631997.100000001</v>
      </c>
      <c r="I5" s="258">
        <f>VLOOKUP($A5,'HGR2560'!$B$2:$I$28,8,0)</f>
        <v>28555180.34</v>
      </c>
      <c r="J5" s="258">
        <f>VLOOKUP($A5,'HGR2560'!$B$2:$I$28,4,0)</f>
        <v>0</v>
      </c>
      <c r="K5" s="258">
        <f>D5-H5</f>
        <v>9782661.4950000048</v>
      </c>
      <c r="L5" s="258">
        <f>D5-I5</f>
        <v>2859478.2550000064</v>
      </c>
    </row>
    <row r="6" spans="1:13" ht="24" x14ac:dyDescent="0.55000000000000004">
      <c r="A6" s="79" t="s">
        <v>2</v>
      </c>
      <c r="B6" s="24" t="s">
        <v>3</v>
      </c>
      <c r="C6" s="377">
        <v>29127.272727272728</v>
      </c>
      <c r="D6" s="20">
        <f>SUMIF('1.WS-Re-Exp'!$F$3:$F$430,Planfin2562!A6,'1.WS-Re-Exp'!$C$3:$C$430)</f>
        <v>65000</v>
      </c>
      <c r="E6" s="255">
        <f t="shared" ref="E6:E33" si="0">((D6-C6)/D6)*100</f>
        <v>55.188811188811194</v>
      </c>
      <c r="F6" s="258">
        <f>VLOOKUP($A6,'HGR2560'!$B$2:$I$28,3,0)</f>
        <v>8050</v>
      </c>
      <c r="G6" s="24" t="s">
        <v>3</v>
      </c>
      <c r="H6" s="258">
        <f>VLOOKUP($A6,'HGR2560'!$B$2:$I$28,5,0)</f>
        <v>87543.33</v>
      </c>
      <c r="I6" s="258">
        <f>VLOOKUP($A6,'HGR2560'!$B$2:$I$28,8,0)</f>
        <v>174372.64</v>
      </c>
      <c r="J6" s="258">
        <f>VLOOKUP($A6,'HGR2560'!$B$2:$I$28,4,0)</f>
        <v>0</v>
      </c>
      <c r="K6" s="258">
        <f t="shared" ref="K6:K33" si="1">D6-H6</f>
        <v>-22543.33</v>
      </c>
      <c r="L6" s="258">
        <f t="shared" ref="L6:L33" si="2">D6-I6</f>
        <v>-109372.64000000001</v>
      </c>
    </row>
    <row r="7" spans="1:13" ht="24" x14ac:dyDescent="0.55000000000000004">
      <c r="A7" s="79" t="s">
        <v>4</v>
      </c>
      <c r="B7" s="24" t="s">
        <v>5</v>
      </c>
      <c r="C7" s="377">
        <v>0</v>
      </c>
      <c r="D7" s="20">
        <f>SUMIF('1.WS-Re-Exp'!$F$3:$F$430,Planfin2562!A7,'1.WS-Re-Exp'!$C$3:$C$430)</f>
        <v>5000</v>
      </c>
      <c r="E7" s="255">
        <f t="shared" si="0"/>
        <v>100</v>
      </c>
      <c r="F7" s="258">
        <f>VLOOKUP($A7,'HGR2560'!$B$2:$I$28,3,0)</f>
        <v>29887.13</v>
      </c>
      <c r="G7" s="24" t="s">
        <v>5</v>
      </c>
      <c r="H7" s="258">
        <f>VLOOKUP($A7,'HGR2560'!$B$2:$I$28,5,0)</f>
        <v>108666.61</v>
      </c>
      <c r="I7" s="258">
        <f>VLOOKUP($A7,'HGR2560'!$B$2:$I$28,8,0)</f>
        <v>380762.23</v>
      </c>
      <c r="J7" s="258">
        <f>VLOOKUP($A7,'HGR2560'!$B$2:$I$28,4,0)</f>
        <v>0</v>
      </c>
      <c r="K7" s="258">
        <f t="shared" si="1"/>
        <v>-103666.61</v>
      </c>
      <c r="L7" s="258">
        <f t="shared" si="2"/>
        <v>-375762.23</v>
      </c>
    </row>
    <row r="8" spans="1:13" ht="24" x14ac:dyDescent="0.55000000000000004">
      <c r="A8" s="79" t="s">
        <v>942</v>
      </c>
      <c r="B8" s="24" t="s">
        <v>702</v>
      </c>
      <c r="C8" s="377">
        <v>173689.13454545455</v>
      </c>
      <c r="D8" s="20">
        <f>SUMIF('1.WS-Re-Exp'!$F$3:$F$430,Planfin2562!A8,'1.WS-Re-Exp'!$C$3:$C$430)</f>
        <v>151231.78</v>
      </c>
      <c r="E8" s="255">
        <f t="shared" si="0"/>
        <v>-14.849626543742692</v>
      </c>
      <c r="F8" s="258">
        <f>VLOOKUP($A8,'HGR2560'!$B$2:$I$28,3,0)</f>
        <v>0</v>
      </c>
      <c r="G8" s="24" t="s">
        <v>702</v>
      </c>
      <c r="H8" s="258">
        <f>VLOOKUP($A8,'HGR2560'!$B$2:$I$28,5,0)</f>
        <v>0</v>
      </c>
      <c r="I8" s="258">
        <f>VLOOKUP($A8,'HGR2560'!$B$2:$I$28,8,0)</f>
        <v>0</v>
      </c>
      <c r="J8" s="258">
        <f>VLOOKUP($A8,'HGR2560'!$B$2:$I$28,4,0)</f>
        <v>0</v>
      </c>
      <c r="K8" s="258">
        <f t="shared" si="1"/>
        <v>151231.78</v>
      </c>
      <c r="L8" s="258">
        <f t="shared" si="2"/>
        <v>151231.78</v>
      </c>
    </row>
    <row r="9" spans="1:13" ht="24" x14ac:dyDescent="0.55000000000000004">
      <c r="A9" s="79" t="s">
        <v>6</v>
      </c>
      <c r="B9" s="24" t="s">
        <v>7</v>
      </c>
      <c r="C9" s="377">
        <v>1343322.4472727273</v>
      </c>
      <c r="D9" s="20">
        <f>SUMIF('1.WS-Re-Exp'!$F$3:$F$430,Planfin2562!A9,'1.WS-Re-Exp'!$C$3:$C$430)</f>
        <v>1469974</v>
      </c>
      <c r="E9" s="255">
        <f t="shared" si="0"/>
        <v>8.6159042763526923</v>
      </c>
      <c r="F9" s="258">
        <f>VLOOKUP($A9,'HGR2560'!$B$2:$I$28,3,0)</f>
        <v>165903.47</v>
      </c>
      <c r="G9" s="24" t="s">
        <v>7</v>
      </c>
      <c r="H9" s="258">
        <f>VLOOKUP($A9,'HGR2560'!$B$2:$I$28,5,0)</f>
        <v>2284574.83</v>
      </c>
      <c r="I9" s="258">
        <f>VLOOKUP($A9,'HGR2560'!$B$2:$I$28,8,0)</f>
        <v>5875685.5599999996</v>
      </c>
      <c r="J9" s="258">
        <f>VLOOKUP($A9,'HGR2560'!$B$2:$I$28,4,0)</f>
        <v>0</v>
      </c>
      <c r="K9" s="258">
        <f t="shared" si="1"/>
        <v>-814600.83000000007</v>
      </c>
      <c r="L9" s="258">
        <f t="shared" si="2"/>
        <v>-4405711.5599999996</v>
      </c>
    </row>
    <row r="10" spans="1:13" ht="24" x14ac:dyDescent="0.55000000000000004">
      <c r="A10" s="79" t="s">
        <v>8</v>
      </c>
      <c r="B10" s="24" t="s">
        <v>9</v>
      </c>
      <c r="C10" s="377">
        <v>472933.59272727277</v>
      </c>
      <c r="D10" s="20">
        <f>SUMIF('1.WS-Re-Exp'!$F$3:$F$430,Planfin2562!A10,'1.WS-Re-Exp'!$C$3:$C$430)</f>
        <v>598076.5</v>
      </c>
      <c r="E10" s="255">
        <f t="shared" si="0"/>
        <v>20.924230808722164</v>
      </c>
      <c r="F10" s="258">
        <f>VLOOKUP($A10,'HGR2560'!$B$2:$I$28,3,0)</f>
        <v>331604.78000000003</v>
      </c>
      <c r="G10" s="24" t="s">
        <v>9</v>
      </c>
      <c r="H10" s="258">
        <f>VLOOKUP($A10,'HGR2560'!$B$2:$I$28,5,0)</f>
        <v>547151.11</v>
      </c>
      <c r="I10" s="258">
        <f>VLOOKUP($A10,'HGR2560'!$B$2:$I$28,8,0)</f>
        <v>1015811.47</v>
      </c>
      <c r="J10" s="258">
        <f>VLOOKUP($A10,'HGR2560'!$B$2:$I$28,4,0)</f>
        <v>0</v>
      </c>
      <c r="K10" s="258">
        <f t="shared" si="1"/>
        <v>50925.390000000014</v>
      </c>
      <c r="L10" s="258">
        <f t="shared" si="2"/>
        <v>-417734.97</v>
      </c>
    </row>
    <row r="11" spans="1:13" ht="24" x14ac:dyDescent="0.55000000000000004">
      <c r="A11" s="79" t="s">
        <v>10</v>
      </c>
      <c r="B11" s="24" t="s">
        <v>11</v>
      </c>
      <c r="C11" s="377">
        <v>0</v>
      </c>
      <c r="D11" s="20">
        <f>SUMIF('1.WS-Re-Exp'!$F$3:$F$430,Planfin2562!A11,'1.WS-Re-Exp'!$C$3:$C$430)</f>
        <v>3808</v>
      </c>
      <c r="E11" s="255">
        <f t="shared" si="0"/>
        <v>100</v>
      </c>
      <c r="F11" s="258">
        <f>VLOOKUP($A11,'HGR2560'!$B$2:$I$28,3,0)</f>
        <v>0</v>
      </c>
      <c r="G11" s="24" t="s">
        <v>11</v>
      </c>
      <c r="H11" s="258">
        <f>VLOOKUP($A11,'HGR2560'!$B$2:$I$28,5,0)</f>
        <v>71442.13</v>
      </c>
      <c r="I11" s="258">
        <f>VLOOKUP($A11,'HGR2560'!$B$2:$I$28,8,0)</f>
        <v>280700.59000000003</v>
      </c>
      <c r="J11" s="258">
        <f>VLOOKUP($A11,'HGR2560'!$B$2:$I$28,4,0)</f>
        <v>0</v>
      </c>
      <c r="K11" s="258">
        <f t="shared" si="1"/>
        <v>-67634.13</v>
      </c>
      <c r="L11" s="258">
        <f t="shared" si="2"/>
        <v>-276892.59000000003</v>
      </c>
    </row>
    <row r="12" spans="1:13" ht="24" x14ac:dyDescent="0.55000000000000004">
      <c r="A12" s="79" t="s">
        <v>12</v>
      </c>
      <c r="B12" s="24" t="s">
        <v>13</v>
      </c>
      <c r="C12" s="377">
        <v>1734645.3709090906</v>
      </c>
      <c r="D12" s="20">
        <f>SUMIF('1.WS-Re-Exp'!$F$3:$F$430,Planfin2562!A12,'1.WS-Re-Exp'!$C$3:$C$430)</f>
        <v>1926940.2289999998</v>
      </c>
      <c r="E12" s="255">
        <f t="shared" si="0"/>
        <v>9.9792850445964305</v>
      </c>
      <c r="F12" s="258">
        <f>VLOOKUP($A12,'HGR2560'!$B$2:$I$28,3,0)</f>
        <v>753998.66999999993</v>
      </c>
      <c r="G12" s="24" t="s">
        <v>13</v>
      </c>
      <c r="H12" s="258">
        <f>VLOOKUP($A12,'HGR2560'!$B$2:$I$28,5,0)</f>
        <v>1314686.8600000001</v>
      </c>
      <c r="I12" s="258">
        <f>VLOOKUP($A12,'HGR2560'!$B$2:$I$28,8,0)</f>
        <v>2127559.61</v>
      </c>
      <c r="J12" s="258">
        <f>VLOOKUP($A12,'HGR2560'!$B$2:$I$28,4,0)</f>
        <v>0</v>
      </c>
      <c r="K12" s="258">
        <f t="shared" si="1"/>
        <v>612253.36899999972</v>
      </c>
      <c r="L12" s="258">
        <f t="shared" si="2"/>
        <v>-200619.38100000005</v>
      </c>
    </row>
    <row r="13" spans="1:13" ht="24" x14ac:dyDescent="0.55000000000000004">
      <c r="A13" s="79" t="s">
        <v>14</v>
      </c>
      <c r="B13" s="24" t="s">
        <v>15</v>
      </c>
      <c r="C13" s="377">
        <v>7449732.6327272728</v>
      </c>
      <c r="D13" s="20">
        <f>SUMIF('1.WS-Re-Exp'!$F$3:$F$430,Planfin2562!A13,'1.WS-Re-Exp'!$C$3:$C$430)</f>
        <v>10319921.939999999</v>
      </c>
      <c r="E13" s="255">
        <f t="shared" si="0"/>
        <v>27.812122261776786</v>
      </c>
      <c r="F13" s="258">
        <f>VLOOKUP($A13,'HGR2560'!$B$2:$I$28,3,0)</f>
        <v>5912678.8600000003</v>
      </c>
      <c r="G13" s="24" t="s">
        <v>15</v>
      </c>
      <c r="H13" s="258">
        <f>VLOOKUP($A13,'HGR2560'!$B$2:$I$28,5,0)</f>
        <v>9075382.8300000001</v>
      </c>
      <c r="I13" s="258">
        <f>VLOOKUP($A13,'HGR2560'!$B$2:$I$28,8,0)</f>
        <v>17494151.82</v>
      </c>
      <c r="J13" s="258">
        <f>VLOOKUP($A13,'HGR2560'!$B$2:$I$28,4,0)</f>
        <v>0</v>
      </c>
      <c r="K13" s="258">
        <f t="shared" si="1"/>
        <v>1244539.1099999994</v>
      </c>
      <c r="L13" s="258">
        <f t="shared" si="2"/>
        <v>-7174229.8800000008</v>
      </c>
    </row>
    <row r="14" spans="1:13" ht="24" x14ac:dyDescent="0.55000000000000004">
      <c r="A14" s="79" t="s">
        <v>16</v>
      </c>
      <c r="B14" s="24" t="s">
        <v>17</v>
      </c>
      <c r="C14" s="377">
        <v>2897773.5272727273</v>
      </c>
      <c r="D14" s="20">
        <f>SUMIF('1.WS-Re-Exp'!$F$3:$F$430,Planfin2562!A14,'1.WS-Re-Exp'!$C$3:$C$430)</f>
        <v>4045953.0300000003</v>
      </c>
      <c r="E14" s="255">
        <f t="shared" si="0"/>
        <v>28.378468415568157</v>
      </c>
      <c r="F14" s="258">
        <f>VLOOKUP($A14,'HGR2560'!$B$2:$I$28,3,0)</f>
        <v>1749473.4700000002</v>
      </c>
      <c r="G14" s="24" t="s">
        <v>17</v>
      </c>
      <c r="H14" s="258">
        <f>VLOOKUP($A14,'HGR2560'!$B$2:$I$28,5,0)</f>
        <v>4581775.05</v>
      </c>
      <c r="I14" s="258">
        <f>VLOOKUP($A14,'HGR2560'!$B$2:$I$28,8,0)</f>
        <v>7396887.46</v>
      </c>
      <c r="J14" s="258">
        <f>VLOOKUP($A14,'HGR2560'!$B$2:$I$28,4,0)</f>
        <v>0</v>
      </c>
      <c r="K14" s="258">
        <f t="shared" si="1"/>
        <v>-535822.01999999955</v>
      </c>
      <c r="L14" s="258">
        <f t="shared" si="2"/>
        <v>-3350934.4299999997</v>
      </c>
    </row>
    <row r="15" spans="1:13" ht="24" x14ac:dyDescent="0.55000000000000004">
      <c r="A15" s="336" t="s">
        <v>1379</v>
      </c>
      <c r="B15" s="331" t="s">
        <v>1391</v>
      </c>
      <c r="C15" s="335">
        <v>0</v>
      </c>
      <c r="D15" s="333">
        <f>SUMIF('1.WS-Re-Exp'!$F$3:$F$430,Planfin2562!A15,'1.WS-Re-Exp'!$C$3:$C$430)</f>
        <v>0</v>
      </c>
      <c r="E15" s="334" t="e">
        <f t="shared" si="0"/>
        <v>#DIV/0!</v>
      </c>
      <c r="F15" s="258"/>
      <c r="G15" s="331" t="s">
        <v>1391</v>
      </c>
      <c r="H15" s="258"/>
      <c r="I15" s="258"/>
      <c r="J15" s="258"/>
      <c r="K15" s="258"/>
      <c r="L15" s="258"/>
    </row>
    <row r="16" spans="1:13" ht="24" x14ac:dyDescent="0.55000000000000004">
      <c r="A16" s="336" t="s">
        <v>18</v>
      </c>
      <c r="B16" s="331" t="s">
        <v>661</v>
      </c>
      <c r="C16" s="335">
        <v>3362102.1163636362</v>
      </c>
      <c r="D16" s="333">
        <f>SUMIF('1.WS-Re-Exp'!$F$3:$F$430,Planfin2562!A16,'1.WS-Re-Exp'!$C$3:$C$430)</f>
        <v>1481892.73</v>
      </c>
      <c r="E16" s="334">
        <f t="shared" si="0"/>
        <v>-126.87891291319286</v>
      </c>
      <c r="F16" s="258">
        <f>VLOOKUP($A16,'HGR2560'!$B$2:$I$28,3,0)</f>
        <v>2474417.3199999998</v>
      </c>
      <c r="G16" s="331" t="s">
        <v>661</v>
      </c>
      <c r="H16" s="258">
        <f>VLOOKUP($A16,'HGR2560'!$B$2:$I$28,5,0)</f>
        <v>2329615.1</v>
      </c>
      <c r="I16" s="258">
        <f>VLOOKUP($A16,'HGR2560'!$B$2:$I$28,8,0)</f>
        <v>4661111.67</v>
      </c>
      <c r="J16" s="258">
        <f>VLOOKUP($A16,'HGR2560'!$B$2:$I$28,4,0)</f>
        <v>0</v>
      </c>
      <c r="K16" s="258">
        <f t="shared" si="1"/>
        <v>-847722.37000000011</v>
      </c>
      <c r="L16" s="258">
        <f t="shared" si="2"/>
        <v>-3179218.94</v>
      </c>
    </row>
    <row r="17" spans="1:14" ht="27.75" x14ac:dyDescent="0.65">
      <c r="A17" s="142" t="s">
        <v>667</v>
      </c>
      <c r="B17" s="143" t="s">
        <v>647</v>
      </c>
      <c r="C17" s="144">
        <f>SUM(C5:C16)</f>
        <v>49722131.639999993</v>
      </c>
      <c r="D17" s="144">
        <f>SUM(D5:D16)</f>
        <v>51482456.804000005</v>
      </c>
      <c r="E17" s="256">
        <f t="shared" si="0"/>
        <v>3.4192718710021643</v>
      </c>
      <c r="F17" s="259">
        <f>VLOOKUP($A17,'HGR2560'!$B$2:$I$28,3,0)</f>
        <v>30388668.749999993</v>
      </c>
      <c r="G17" s="143" t="s">
        <v>647</v>
      </c>
      <c r="H17" s="259">
        <f>VLOOKUP($A17,'HGR2560'!$B$2:$I$28,5,0)</f>
        <v>41988268.07</v>
      </c>
      <c r="I17" s="259">
        <f>VLOOKUP($A17,'HGR2560'!$B$2:$I$28,8,0)</f>
        <v>55731886.539999999</v>
      </c>
      <c r="J17" s="259">
        <f>VLOOKUP($A17,'HGR2560'!$B$2:$I$28,4,0)</f>
        <v>0</v>
      </c>
      <c r="K17" s="258">
        <f t="shared" si="1"/>
        <v>9494188.7340000048</v>
      </c>
      <c r="L17" s="258">
        <f t="shared" si="2"/>
        <v>-4249429.735999994</v>
      </c>
    </row>
    <row r="18" spans="1:14" ht="27.75" x14ac:dyDescent="0.65">
      <c r="A18" s="139" t="s">
        <v>19</v>
      </c>
      <c r="B18" s="24" t="s">
        <v>20</v>
      </c>
      <c r="C18" s="377">
        <v>3700562.5854545454</v>
      </c>
      <c r="D18" s="20">
        <f>SUMIF('1.WS-Re-Exp'!$F$3:$F$430,Planfin2562!A18,'1.WS-Re-Exp'!$C$3:$C$430)</f>
        <v>3975867</v>
      </c>
      <c r="E18" s="255">
        <f t="shared" si="0"/>
        <v>6.9243869210276534</v>
      </c>
      <c r="F18" s="258">
        <f>VLOOKUP($A18,'HGR2560'!$B$2:$I$28,3,0)</f>
        <v>3401687.9</v>
      </c>
      <c r="G18" s="24" t="s">
        <v>20</v>
      </c>
      <c r="H18" s="258">
        <f>VLOOKUP($A18,'HGR2560'!$B$2:$I$28,5,0)</f>
        <v>3093283.91</v>
      </c>
      <c r="I18" s="258">
        <f>VLOOKUP($A18,'HGR2560'!$B$2:$I$28,8,0)</f>
        <v>4214775.42</v>
      </c>
      <c r="J18" s="258">
        <f>VLOOKUP($A18,'HGR2560'!$B$2:$I$28,4,0)</f>
        <v>0</v>
      </c>
      <c r="K18" s="258">
        <f t="shared" si="1"/>
        <v>882583.08999999985</v>
      </c>
      <c r="L18" s="258">
        <f t="shared" si="2"/>
        <v>-238908.41999999993</v>
      </c>
    </row>
    <row r="19" spans="1:14" ht="27.75" x14ac:dyDescent="0.65">
      <c r="A19" s="139" t="s">
        <v>21</v>
      </c>
      <c r="B19" s="24" t="s">
        <v>22</v>
      </c>
      <c r="C19" s="377">
        <v>607176.5127272727</v>
      </c>
      <c r="D19" s="20">
        <f>SUMIF('1.WS-Re-Exp'!$F$3:$F$430,Planfin2562!A19,'1.WS-Re-Exp'!$C$3:$C$430)</f>
        <v>1040218.6</v>
      </c>
      <c r="E19" s="255">
        <f t="shared" si="0"/>
        <v>41.629911950500336</v>
      </c>
      <c r="F19" s="258">
        <f>VLOOKUP($A19,'HGR2560'!$B$2:$I$28,3,0)</f>
        <v>1087304.97</v>
      </c>
      <c r="G19" s="24" t="s">
        <v>22</v>
      </c>
      <c r="H19" s="258">
        <f>VLOOKUP($A19,'HGR2560'!$B$2:$I$28,5,0)</f>
        <v>881707.98</v>
      </c>
      <c r="I19" s="258">
        <f>VLOOKUP($A19,'HGR2560'!$B$2:$I$28,8,0)</f>
        <v>1321478.68</v>
      </c>
      <c r="J19" s="258">
        <f>VLOOKUP($A19,'HGR2560'!$B$2:$I$28,4,0)</f>
        <v>0</v>
      </c>
      <c r="K19" s="258">
        <f t="shared" si="1"/>
        <v>158510.62</v>
      </c>
      <c r="L19" s="258">
        <f t="shared" si="2"/>
        <v>-281260.07999999996</v>
      </c>
    </row>
    <row r="20" spans="1:14" ht="27.75" x14ac:dyDescent="0.65">
      <c r="A20" s="139" t="s">
        <v>703</v>
      </c>
      <c r="B20" s="24" t="s">
        <v>704</v>
      </c>
      <c r="C20" s="377">
        <v>131444.54181818181</v>
      </c>
      <c r="D20" s="20">
        <f>SUMIF('1.WS-Re-Exp'!$F$3:$F$430,Planfin2562!A20,'1.WS-Re-Exp'!$C$3:$C$430)</f>
        <v>269499</v>
      </c>
      <c r="E20" s="255">
        <f t="shared" si="0"/>
        <v>51.226334116942255</v>
      </c>
      <c r="F20" s="258">
        <f>VLOOKUP($A20,'HGR2560'!$B$2:$I$28,3,0)</f>
        <v>157187.98000000001</v>
      </c>
      <c r="G20" s="24" t="s">
        <v>704</v>
      </c>
      <c r="H20" s="258">
        <f>VLOOKUP($A20,'HGR2560'!$B$2:$I$28,5,0)</f>
        <v>278801.28000000003</v>
      </c>
      <c r="I20" s="258">
        <f>VLOOKUP($A20,'HGR2560'!$B$2:$I$28,8,0)</f>
        <v>448398.42</v>
      </c>
      <c r="J20" s="258">
        <f>VLOOKUP($A20,'HGR2560'!$B$2:$I$28,4,0)</f>
        <v>0</v>
      </c>
      <c r="K20" s="258">
        <f t="shared" si="1"/>
        <v>-9302.2800000000279</v>
      </c>
      <c r="L20" s="258">
        <f t="shared" si="2"/>
        <v>-178899.41999999998</v>
      </c>
    </row>
    <row r="21" spans="1:14" ht="27.75" x14ac:dyDescent="0.65">
      <c r="A21" s="139" t="s">
        <v>23</v>
      </c>
      <c r="B21" s="24" t="s">
        <v>24</v>
      </c>
      <c r="C21" s="377">
        <v>2461288.0909090908</v>
      </c>
      <c r="D21" s="20">
        <f>SUMIF('1.WS-Re-Exp'!$F$3:$F$430,Planfin2562!A21,'1.WS-Re-Exp'!$C$3:$C$430)</f>
        <v>1780255.4</v>
      </c>
      <c r="E21" s="255">
        <f t="shared" si="0"/>
        <v>-38.254774618804191</v>
      </c>
      <c r="F21" s="258">
        <f>VLOOKUP($A21,'HGR2560'!$B$2:$I$28,3,0)</f>
        <v>1967181</v>
      </c>
      <c r="G21" s="24" t="s">
        <v>24</v>
      </c>
      <c r="H21" s="258">
        <f>VLOOKUP($A21,'HGR2560'!$B$2:$I$28,5,0)</f>
        <v>1395507.45</v>
      </c>
      <c r="I21" s="258">
        <f>VLOOKUP($A21,'HGR2560'!$B$2:$I$28,8,0)</f>
        <v>2044771.49</v>
      </c>
      <c r="J21" s="258">
        <f>VLOOKUP($A21,'HGR2560'!$B$2:$I$28,4,0)</f>
        <v>0</v>
      </c>
      <c r="K21" s="258">
        <f t="shared" si="1"/>
        <v>384747.94999999995</v>
      </c>
      <c r="L21" s="258">
        <f t="shared" si="2"/>
        <v>-264516.09000000008</v>
      </c>
    </row>
    <row r="22" spans="1:14" ht="27.75" x14ac:dyDescent="0.65">
      <c r="A22" s="139" t="s">
        <v>25</v>
      </c>
      <c r="B22" s="24" t="s">
        <v>26</v>
      </c>
      <c r="C22" s="377">
        <v>7449732.6327272728</v>
      </c>
      <c r="D22" s="20">
        <f>SUMIF('1.WS-Re-Exp'!$F$3:$F$430,Planfin2562!A22,'1.WS-Re-Exp'!$C$3:$C$430)</f>
        <v>10319921.939999999</v>
      </c>
      <c r="E22" s="255">
        <f t="shared" si="0"/>
        <v>27.812122261776786</v>
      </c>
      <c r="F22" s="258">
        <f>VLOOKUP($A22,'HGR2560'!$B$2:$I$28,3,0)</f>
        <v>5912678.8600000003</v>
      </c>
      <c r="G22" s="24" t="s">
        <v>26</v>
      </c>
      <c r="H22" s="258">
        <f>VLOOKUP($A22,'HGR2560'!$B$2:$I$28,5,0)</f>
        <v>9131342.8399999999</v>
      </c>
      <c r="I22" s="258">
        <f>VLOOKUP($A22,'HGR2560'!$B$2:$I$28,8,0)</f>
        <v>17593350.239999998</v>
      </c>
      <c r="J22" s="258">
        <f>VLOOKUP($A22,'HGR2560'!$B$2:$I$28,4,0)</f>
        <v>0</v>
      </c>
      <c r="K22" s="258">
        <f t="shared" si="1"/>
        <v>1188579.0999999996</v>
      </c>
      <c r="L22" s="258">
        <f t="shared" si="2"/>
        <v>-7273428.2999999989</v>
      </c>
    </row>
    <row r="23" spans="1:14" ht="27.75" x14ac:dyDescent="0.65">
      <c r="A23" s="139" t="s">
        <v>27</v>
      </c>
      <c r="B23" s="33" t="s">
        <v>695</v>
      </c>
      <c r="C23" s="377">
        <v>5477992.3636363633</v>
      </c>
      <c r="D23" s="20">
        <f>SUMIF('1.WS-Re-Exp'!$F$3:$F$430,Planfin2562!A23,'1.WS-Re-Exp'!$C$3:$C$430)</f>
        <v>6166020</v>
      </c>
      <c r="E23" s="255">
        <f t="shared" si="0"/>
        <v>11.158375035495128</v>
      </c>
      <c r="F23" s="258">
        <f>VLOOKUP($A23,'HGR2560'!$B$2:$I$28,3,0)</f>
        <v>3187724</v>
      </c>
      <c r="G23" s="33" t="s">
        <v>695</v>
      </c>
      <c r="H23" s="258">
        <f>VLOOKUP($A23,'HGR2560'!$B$2:$I$28,5,0)</f>
        <v>4377187.96</v>
      </c>
      <c r="I23" s="258">
        <f>VLOOKUP($A23,'HGR2560'!$B$2:$I$28,8,0)</f>
        <v>6168604.8499999996</v>
      </c>
      <c r="J23" s="258">
        <f>VLOOKUP($A23,'HGR2560'!$B$2:$I$28,4,0)</f>
        <v>0</v>
      </c>
      <c r="K23" s="258">
        <f t="shared" si="1"/>
        <v>1788832.04</v>
      </c>
      <c r="L23" s="258">
        <f t="shared" si="2"/>
        <v>-2584.8499999996275</v>
      </c>
    </row>
    <row r="24" spans="1:14" ht="27.75" x14ac:dyDescent="0.65">
      <c r="A24" s="139" t="s">
        <v>29</v>
      </c>
      <c r="B24" s="24" t="s">
        <v>30</v>
      </c>
      <c r="C24" s="377">
        <v>8380901.4545454551</v>
      </c>
      <c r="D24" s="20">
        <f>SUMIF('1.WS-Re-Exp'!$F$3:$F$430,Planfin2562!A24,'1.WS-Re-Exp'!$C$3:$C$430)</f>
        <v>8094765</v>
      </c>
      <c r="E24" s="255">
        <f t="shared" si="0"/>
        <v>-3.5348333712647007</v>
      </c>
      <c r="F24" s="258">
        <f>VLOOKUP($A24,'HGR2560'!$B$2:$I$28,3,0)</f>
        <v>4603117</v>
      </c>
      <c r="G24" s="24" t="s">
        <v>30</v>
      </c>
      <c r="H24" s="258">
        <f>VLOOKUP($A24,'HGR2560'!$B$2:$I$28,5,0)</f>
        <v>6595117.9900000002</v>
      </c>
      <c r="I24" s="258">
        <f>VLOOKUP($A24,'HGR2560'!$B$2:$I$28,8,0)</f>
        <v>9584225.4299999997</v>
      </c>
      <c r="J24" s="258">
        <f>VLOOKUP($A24,'HGR2560'!$B$2:$I$28,4,0)</f>
        <v>0</v>
      </c>
      <c r="K24" s="258">
        <f t="shared" si="1"/>
        <v>1499647.0099999998</v>
      </c>
      <c r="L24" s="258">
        <f t="shared" si="2"/>
        <v>-1489460.4299999997</v>
      </c>
    </row>
    <row r="25" spans="1:14" ht="27.75" x14ac:dyDescent="0.65">
      <c r="A25" s="139" t="s">
        <v>31</v>
      </c>
      <c r="B25" s="24" t="s">
        <v>32</v>
      </c>
      <c r="C25" s="377">
        <v>957960.33818181814</v>
      </c>
      <c r="D25" s="20">
        <f>SUMIF('1.WS-Re-Exp'!$F$3:$F$430,Planfin2562!A25,'1.WS-Re-Exp'!$C$3:$C$430)</f>
        <v>769565.08</v>
      </c>
      <c r="E25" s="255">
        <f t="shared" si="0"/>
        <v>-24.480744134312616</v>
      </c>
      <c r="F25" s="258">
        <f>VLOOKUP($A25,'HGR2560'!$B$2:$I$28,3,0)</f>
        <v>473208.68000000005</v>
      </c>
      <c r="G25" s="24" t="s">
        <v>32</v>
      </c>
      <c r="H25" s="258">
        <f>VLOOKUP($A25,'HGR2560'!$B$2:$I$28,5,0)</f>
        <v>766710.15</v>
      </c>
      <c r="I25" s="258">
        <f>VLOOKUP($A25,'HGR2560'!$B$2:$I$28,8,0)</f>
        <v>1219754.03</v>
      </c>
      <c r="J25" s="258">
        <f>VLOOKUP($A25,'HGR2560'!$B$2:$I$28,4,0)</f>
        <v>0</v>
      </c>
      <c r="K25" s="258">
        <f t="shared" si="1"/>
        <v>2854.9299999999348</v>
      </c>
      <c r="L25" s="258">
        <f t="shared" si="2"/>
        <v>-450188.95000000007</v>
      </c>
    </row>
    <row r="26" spans="1:14" ht="27.75" x14ac:dyDescent="0.65">
      <c r="A26" s="139" t="s">
        <v>33</v>
      </c>
      <c r="B26" s="24" t="s">
        <v>34</v>
      </c>
      <c r="C26" s="377">
        <v>1395427.2872727271</v>
      </c>
      <c r="D26" s="20">
        <f>SUMIF('1.WS-Re-Exp'!$F$3:$F$430,Planfin2562!A26,'1.WS-Re-Exp'!$C$3:$C$430)</f>
        <v>2458497.7599999998</v>
      </c>
      <c r="E26" s="255">
        <f t="shared" si="0"/>
        <v>43.240652483949091</v>
      </c>
      <c r="F26" s="258">
        <f>VLOOKUP($A26,'HGR2560'!$B$2:$I$28,3,0)</f>
        <v>2690944.62</v>
      </c>
      <c r="G26" s="24" t="s">
        <v>34</v>
      </c>
      <c r="H26" s="258">
        <f>VLOOKUP($A26,'HGR2560'!$B$2:$I$28,5,0)</f>
        <v>2102030.0299999998</v>
      </c>
      <c r="I26" s="258">
        <f>VLOOKUP($A26,'HGR2560'!$B$2:$I$28,8,0)</f>
        <v>3645582.36</v>
      </c>
      <c r="J26" s="258">
        <f>VLOOKUP($A26,'HGR2560'!$B$2:$I$28,4,0)</f>
        <v>0</v>
      </c>
      <c r="K26" s="258">
        <f t="shared" si="1"/>
        <v>356467.73</v>
      </c>
      <c r="L26" s="258">
        <f t="shared" si="2"/>
        <v>-1187084.6000000001</v>
      </c>
      <c r="N26" s="408"/>
    </row>
    <row r="27" spans="1:14" ht="27.75" x14ac:dyDescent="0.65">
      <c r="A27" s="139" t="s">
        <v>35</v>
      </c>
      <c r="B27" s="24" t="s">
        <v>36</v>
      </c>
      <c r="C27" s="377">
        <v>689855.45454545459</v>
      </c>
      <c r="D27" s="20">
        <f>SUMIF('1.WS-Re-Exp'!$F$3:$F$430,Planfin2562!A27,'1.WS-Re-Exp'!$C$3:$C$430)</f>
        <v>1120506.98</v>
      </c>
      <c r="E27" s="255">
        <f t="shared" si="0"/>
        <v>38.433631663280259</v>
      </c>
      <c r="F27" s="258">
        <f>VLOOKUP($A27,'HGR2560'!$B$2:$I$28,3,0)</f>
        <v>548053.52</v>
      </c>
      <c r="G27" s="24" t="s">
        <v>36</v>
      </c>
      <c r="H27" s="258">
        <f>VLOOKUP($A27,'HGR2560'!$B$2:$I$28,5,0)</f>
        <v>893286.84</v>
      </c>
      <c r="I27" s="258">
        <f>VLOOKUP($A27,'HGR2560'!$B$2:$I$28,8,0)</f>
        <v>1419414.88</v>
      </c>
      <c r="J27" s="258">
        <f>VLOOKUP($A27,'HGR2560'!$B$2:$I$28,4,0)</f>
        <v>0</v>
      </c>
      <c r="K27" s="258">
        <f t="shared" si="1"/>
        <v>227220.14</v>
      </c>
      <c r="L27" s="258">
        <f t="shared" si="2"/>
        <v>-298907.89999999991</v>
      </c>
    </row>
    <row r="28" spans="1:14" ht="27.75" x14ac:dyDescent="0.65">
      <c r="A28" s="139" t="s">
        <v>37</v>
      </c>
      <c r="B28" s="24" t="s">
        <v>38</v>
      </c>
      <c r="C28" s="377">
        <v>1427669.7054545453</v>
      </c>
      <c r="D28" s="20">
        <f>SUMIF('1.WS-Re-Exp'!$F$3:$F$430,Planfin2562!A28,'1.WS-Re-Exp'!$C$3:$C$430)</f>
        <v>2601384</v>
      </c>
      <c r="E28" s="255">
        <f t="shared" si="0"/>
        <v>45.118840376716953</v>
      </c>
      <c r="F28" s="258">
        <f>VLOOKUP($A28,'HGR2560'!$B$2:$I$28,3,0)</f>
        <v>1738142.3</v>
      </c>
      <c r="G28" s="24" t="s">
        <v>38</v>
      </c>
      <c r="H28" s="258">
        <f>VLOOKUP($A28,'HGR2560'!$B$2:$I$28,5,0)</f>
        <v>1326142.19</v>
      </c>
      <c r="I28" s="258">
        <f>VLOOKUP($A28,'HGR2560'!$B$2:$I$28,8,0)</f>
        <v>1964030.26</v>
      </c>
      <c r="J28" s="258">
        <f>VLOOKUP($A28,'HGR2560'!$B$2:$I$28,4,0)</f>
        <v>0</v>
      </c>
      <c r="K28" s="258">
        <f t="shared" si="1"/>
        <v>1275241.81</v>
      </c>
      <c r="L28" s="258">
        <f t="shared" si="2"/>
        <v>637353.74</v>
      </c>
    </row>
    <row r="29" spans="1:14" ht="27.75" x14ac:dyDescent="0.65">
      <c r="A29" s="330" t="s">
        <v>39</v>
      </c>
      <c r="B29" s="331" t="s">
        <v>40</v>
      </c>
      <c r="C29" s="378">
        <v>2396382.4253454544</v>
      </c>
      <c r="D29" s="333">
        <f>SUMIF('1.WS-Re-Exp'!$F$3:$F$430,Planfin2562!A29,'1.WS-Re-Exp'!$C$3:$C$430)</f>
        <v>6849005.5899999999</v>
      </c>
      <c r="E29" s="334">
        <f t="shared" si="0"/>
        <v>65.011235662526971</v>
      </c>
      <c r="F29" s="258">
        <f>VLOOKUP($A29,'HGR2560'!$B$2:$I$28,3,0)</f>
        <v>2230216.1800000002</v>
      </c>
      <c r="G29" s="331" t="s">
        <v>40</v>
      </c>
      <c r="H29" s="258">
        <f>VLOOKUP($A29,'HGR2560'!$B$2:$I$28,5,0)</f>
        <v>4635044.71</v>
      </c>
      <c r="I29" s="258">
        <f>VLOOKUP($A29,'HGR2560'!$B$2:$I$28,8,0)</f>
        <v>6693674.7699999996</v>
      </c>
      <c r="J29" s="258">
        <f>VLOOKUP($A29,'HGR2560'!$B$2:$I$28,4,0)</f>
        <v>0</v>
      </c>
      <c r="K29" s="258">
        <f t="shared" si="1"/>
        <v>2213960.88</v>
      </c>
      <c r="L29" s="258">
        <f t="shared" si="2"/>
        <v>155330.8200000003</v>
      </c>
    </row>
    <row r="30" spans="1:14" ht="27.75" x14ac:dyDescent="0.65">
      <c r="A30" s="139" t="s">
        <v>705</v>
      </c>
      <c r="B30" s="24" t="s">
        <v>706</v>
      </c>
      <c r="C30" s="377">
        <v>311392.02545454545</v>
      </c>
      <c r="D30" s="20">
        <f>SUMIF('1.WS-Re-Exp'!$F$3:$F$430,Planfin2562!A30,'1.WS-Re-Exp'!$C$3:$C$430)</f>
        <v>160768.73000000001</v>
      </c>
      <c r="E30" s="255">
        <f t="shared" si="0"/>
        <v>-93.689422970838564</v>
      </c>
      <c r="F30" s="258">
        <f>VLOOKUP($A30,'HGR2560'!$B$2:$I$28,3,0)</f>
        <v>0</v>
      </c>
      <c r="G30" s="24" t="s">
        <v>706</v>
      </c>
      <c r="H30" s="258">
        <f>VLOOKUP($A30,'HGR2560'!$B$2:$I$28,5,0)</f>
        <v>185232.48</v>
      </c>
      <c r="I30" s="258">
        <f>VLOOKUP($A30,'HGR2560'!$B$2:$I$28,8,0)</f>
        <v>598242.30000000005</v>
      </c>
      <c r="J30" s="258">
        <f>VLOOKUP($A30,'HGR2560'!$B$2:$I$28,4,0)</f>
        <v>0</v>
      </c>
      <c r="K30" s="258">
        <f t="shared" si="1"/>
        <v>-24463.75</v>
      </c>
      <c r="L30" s="258">
        <f t="shared" si="2"/>
        <v>-437473.57000000007</v>
      </c>
    </row>
    <row r="31" spans="1:14" ht="27.75" x14ac:dyDescent="0.65">
      <c r="A31" s="139" t="s">
        <v>41</v>
      </c>
      <c r="B31" s="24" t="s">
        <v>42</v>
      </c>
      <c r="C31" s="377">
        <v>5059822.9090909092</v>
      </c>
      <c r="D31" s="20">
        <f>SUMIF('1.WS-Re-Exp'!$F$3:$F$430,Planfin2562!A31,'1.WS-Re-Exp'!$C$3:$C$430)</f>
        <v>3934300.64</v>
      </c>
      <c r="E31" s="255">
        <f t="shared" si="0"/>
        <v>-28.607937523831655</v>
      </c>
      <c r="F31" s="258">
        <f>VLOOKUP($A31,'HGR2560'!$B$2:$I$28,3,0)</f>
        <v>5841907.2599999998</v>
      </c>
      <c r="G31" s="24" t="s">
        <v>42</v>
      </c>
      <c r="H31" s="258">
        <f>VLOOKUP($A31,'HGR2560'!$B$2:$I$28,5,0)</f>
        <v>5220026.8</v>
      </c>
      <c r="I31" s="258">
        <f>VLOOKUP($A31,'HGR2560'!$B$2:$I$28,8,0)</f>
        <v>7709365.4400000004</v>
      </c>
      <c r="J31" s="258">
        <f>VLOOKUP($A31,'HGR2560'!$B$2:$I$28,4,0)</f>
        <v>0</v>
      </c>
      <c r="K31" s="258">
        <f t="shared" si="1"/>
        <v>-1285726.1599999997</v>
      </c>
      <c r="L31" s="258">
        <f t="shared" si="2"/>
        <v>-3775064.8000000003</v>
      </c>
    </row>
    <row r="32" spans="1:14" ht="27.75" x14ac:dyDescent="0.65">
      <c r="A32" s="330" t="s">
        <v>1380</v>
      </c>
      <c r="B32" s="331" t="s">
        <v>1381</v>
      </c>
      <c r="C32" s="332">
        <v>0</v>
      </c>
      <c r="D32" s="333">
        <f>SUMIF('1.WS-Re-Exp'!$F$3:$F$430,Planfin2562!A32,'1.WS-Re-Exp'!$C$3:$C$430)</f>
        <v>0</v>
      </c>
      <c r="E32" s="334" t="e">
        <f>((D32-C32)/D32)*100</f>
        <v>#DIV/0!</v>
      </c>
      <c r="F32" s="258"/>
      <c r="G32" s="331" t="s">
        <v>1381</v>
      </c>
      <c r="H32" s="258"/>
      <c r="I32" s="258"/>
      <c r="J32" s="258"/>
      <c r="K32" s="258"/>
      <c r="L32" s="258"/>
    </row>
    <row r="33" spans="1:13" s="132" customFormat="1" ht="24" x14ac:dyDescent="0.55000000000000004">
      <c r="A33" s="145" t="s">
        <v>668</v>
      </c>
      <c r="B33" s="145" t="s">
        <v>669</v>
      </c>
      <c r="C33" s="146">
        <f>SUM(C18:C32)</f>
        <v>40447608.327163629</v>
      </c>
      <c r="D33" s="146">
        <f>SUM(D18:D32)</f>
        <v>49540575.719999991</v>
      </c>
      <c r="E33" s="257">
        <f t="shared" si="0"/>
        <v>18.354585631441193</v>
      </c>
      <c r="F33" s="259">
        <f>VLOOKUP($A33,'HGR2560'!$B$2:$I$28,3,0)</f>
        <v>33839354.270000003</v>
      </c>
      <c r="G33" s="145" t="s">
        <v>669</v>
      </c>
      <c r="H33" s="259">
        <f>VLOOKUP($A33,'HGR2560'!$B$2:$I$28,5,0)</f>
        <v>40729465.689999998</v>
      </c>
      <c r="I33" s="259">
        <f>VLOOKUP($A33,'HGR2560'!$B$2:$I$28,8,0)</f>
        <v>55581495.380000003</v>
      </c>
      <c r="J33" s="259">
        <f>VLOOKUP($A33,'HGR2560'!$B$2:$I$28,4,0)</f>
        <v>0</v>
      </c>
      <c r="K33" s="258">
        <f t="shared" si="1"/>
        <v>8811110.0299999937</v>
      </c>
      <c r="L33" s="258">
        <f t="shared" si="2"/>
        <v>-6040919.6600000113</v>
      </c>
    </row>
    <row r="34" spans="1:13" s="132" customFormat="1" ht="27.75" x14ac:dyDescent="0.65">
      <c r="A34" s="142" t="s">
        <v>670</v>
      </c>
      <c r="B34" s="147" t="s">
        <v>671</v>
      </c>
      <c r="C34" s="148">
        <f>C17-C33</f>
        <v>9274523.3128363639</v>
      </c>
      <c r="D34" s="148">
        <f>D17-D33</f>
        <v>1941881.0840000138</v>
      </c>
      <c r="E34" s="133"/>
      <c r="F34" s="133"/>
      <c r="G34" s="133"/>
    </row>
    <row r="35" spans="1:13" s="132" customFormat="1" ht="30.75" x14ac:dyDescent="0.7">
      <c r="A35" s="149" t="s">
        <v>700</v>
      </c>
      <c r="B35" s="150" t="s">
        <v>701</v>
      </c>
      <c r="C35" s="151" t="str">
        <f>IF(D35&gt;0,"เกินดุล",IF(D35=0,"สมดุล","ขาดดุล"))</f>
        <v>เกินดุล</v>
      </c>
      <c r="D35" s="226">
        <f>D34-D16+D29</f>
        <v>7308993.9440000132</v>
      </c>
      <c r="E35" s="133"/>
      <c r="F35" s="133"/>
      <c r="G35" s="133"/>
      <c r="K35" s="8" t="s">
        <v>1236</v>
      </c>
    </row>
    <row r="36" spans="1:13" s="132" customFormat="1" ht="30.75" x14ac:dyDescent="0.7">
      <c r="A36" s="152"/>
      <c r="B36" s="153" t="s">
        <v>1382</v>
      </c>
      <c r="C36" s="154"/>
      <c r="D36" s="133"/>
      <c r="E36" s="133"/>
      <c r="F36" s="133"/>
      <c r="G36" s="133"/>
      <c r="K36" s="265"/>
      <c r="L36" s="432" t="s">
        <v>1237</v>
      </c>
      <c r="M36" s="432"/>
    </row>
    <row r="37" spans="1:13" ht="27.75" x14ac:dyDescent="0.65">
      <c r="A37" s="155"/>
      <c r="B37" s="156" t="s">
        <v>672</v>
      </c>
      <c r="C37" s="157"/>
      <c r="D37" s="9"/>
      <c r="E37" s="9"/>
      <c r="F37" s="9"/>
      <c r="G37" s="9"/>
      <c r="K37" s="266"/>
      <c r="L37" s="432" t="s">
        <v>1254</v>
      </c>
      <c r="M37" s="432"/>
    </row>
    <row r="38" spans="1:13" ht="24" x14ac:dyDescent="0.55000000000000004">
      <c r="A38" s="165" t="s">
        <v>709</v>
      </c>
      <c r="B38" s="158" t="s">
        <v>699</v>
      </c>
      <c r="C38" s="159">
        <f>D35</f>
        <v>7308993.9440000132</v>
      </c>
      <c r="D38" s="9"/>
      <c r="E38" s="9"/>
      <c r="F38" s="9"/>
      <c r="G38" s="9"/>
      <c r="J38" s="25"/>
      <c r="K38" s="25"/>
    </row>
    <row r="39" spans="1:13" ht="24" x14ac:dyDescent="0.55000000000000004">
      <c r="A39" s="165"/>
      <c r="B39" s="160" t="s">
        <v>784</v>
      </c>
      <c r="C39" s="166" t="str">
        <f>IF(D39&gt;=0,"ไม่เกิน","เกิน")</f>
        <v>ไม่เกิน</v>
      </c>
      <c r="D39" s="9"/>
      <c r="E39" s="9"/>
      <c r="F39" s="9"/>
      <c r="G39" s="9"/>
      <c r="J39" s="134"/>
      <c r="K39" s="134"/>
    </row>
    <row r="40" spans="1:13" ht="24" x14ac:dyDescent="0.55000000000000004">
      <c r="A40" s="167" t="s">
        <v>43</v>
      </c>
      <c r="B40" s="161" t="s">
        <v>1389</v>
      </c>
      <c r="C40" s="162">
        <v>1679985</v>
      </c>
      <c r="D40" s="9"/>
      <c r="E40" s="135"/>
      <c r="F40" s="135"/>
      <c r="G40" s="135"/>
    </row>
    <row r="41" spans="1:13" ht="24" x14ac:dyDescent="0.55000000000000004">
      <c r="A41" s="167" t="s">
        <v>44</v>
      </c>
      <c r="B41" s="164" t="s">
        <v>1430</v>
      </c>
      <c r="C41" s="163">
        <v>12154849.74</v>
      </c>
      <c r="D41" s="9"/>
      <c r="E41" s="135"/>
      <c r="F41" s="135"/>
      <c r="G41" s="135"/>
    </row>
    <row r="42" spans="1:13" ht="24" x14ac:dyDescent="0.55000000000000004">
      <c r="A42" s="167" t="s">
        <v>673</v>
      </c>
      <c r="B42" s="164" t="s">
        <v>1390</v>
      </c>
      <c r="C42" s="163">
        <v>-2854674.83</v>
      </c>
      <c r="D42" s="9"/>
      <c r="E42" s="135"/>
      <c r="F42" s="135"/>
      <c r="G42" s="135"/>
    </row>
    <row r="43" spans="1:13" ht="16.5" customHeight="1" x14ac:dyDescent="0.65">
      <c r="A43" s="125"/>
      <c r="B43" s="22"/>
      <c r="C43" s="135"/>
      <c r="D43" s="23"/>
      <c r="E43" s="135"/>
      <c r="F43" s="135"/>
      <c r="G43" s="135"/>
    </row>
    <row r="44" spans="1:13" ht="48" x14ac:dyDescent="0.4">
      <c r="A44" s="433" t="s">
        <v>674</v>
      </c>
      <c r="B44" s="433"/>
      <c r="C44" s="434"/>
      <c r="D44" s="176" t="s">
        <v>1263</v>
      </c>
      <c r="E44" s="136"/>
      <c r="F44" s="136"/>
      <c r="G44" s="136"/>
    </row>
    <row r="45" spans="1:13" ht="27.75" x14ac:dyDescent="0.65">
      <c r="A45" s="125"/>
      <c r="B45" s="435" t="s">
        <v>675</v>
      </c>
      <c r="C45" s="435"/>
      <c r="D45" s="168">
        <f>SUM('2.WS-ยา วชภฯ'!J3)</f>
        <v>4875866.16</v>
      </c>
      <c r="E45" s="22"/>
      <c r="F45" s="22"/>
      <c r="G45" s="22"/>
    </row>
    <row r="46" spans="1:13" ht="27.75" x14ac:dyDescent="0.65">
      <c r="A46" s="125"/>
      <c r="B46" s="423" t="s">
        <v>676</v>
      </c>
      <c r="C46" s="423"/>
      <c r="D46" s="168">
        <f>SUM('2.WS-ยา วชภฯ'!J4)</f>
        <v>1040218.6</v>
      </c>
      <c r="E46" s="22"/>
      <c r="F46" s="22"/>
      <c r="G46" s="22"/>
    </row>
    <row r="47" spans="1:13" ht="26.25" customHeight="1" x14ac:dyDescent="0.65">
      <c r="A47" s="125"/>
      <c r="B47" s="423" t="s">
        <v>677</v>
      </c>
      <c r="C47" s="423"/>
      <c r="D47" s="168">
        <f>SUM('2.WS-ยา วชภฯ'!J5)</f>
        <v>1780255.4</v>
      </c>
      <c r="E47" s="22"/>
      <c r="F47" s="22"/>
      <c r="G47" s="22"/>
    </row>
    <row r="48" spans="1:13" ht="26.25" customHeight="1" x14ac:dyDescent="0.65">
      <c r="A48" s="125"/>
      <c r="B48" s="436" t="s">
        <v>637</v>
      </c>
      <c r="C48" s="437"/>
      <c r="D48" s="168">
        <f>SUM(D45:D47)</f>
        <v>7696340.1600000001</v>
      </c>
      <c r="E48" s="22"/>
      <c r="F48" s="22"/>
      <c r="G48" s="22"/>
    </row>
    <row r="49" spans="1:7" ht="24.75" customHeight="1" x14ac:dyDescent="0.65">
      <c r="A49" s="125"/>
      <c r="B49" s="22"/>
      <c r="C49" s="22"/>
      <c r="D49" s="23"/>
      <c r="E49" s="22"/>
      <c r="F49" s="22"/>
      <c r="G49" s="22"/>
    </row>
    <row r="50" spans="1:7" ht="24.75" customHeight="1" x14ac:dyDescent="0.4">
      <c r="A50" s="169" t="s">
        <v>714</v>
      </c>
      <c r="B50" s="170"/>
      <c r="C50" s="169"/>
      <c r="D50" s="176" t="s">
        <v>1263</v>
      </c>
      <c r="E50" s="136"/>
      <c r="F50" s="136"/>
      <c r="G50" s="136"/>
    </row>
    <row r="51" spans="1:7" ht="24.75" customHeight="1" x14ac:dyDescent="0.65">
      <c r="A51" s="125"/>
      <c r="B51" s="427" t="s">
        <v>595</v>
      </c>
      <c r="C51" s="427"/>
      <c r="D51" s="141">
        <f>SUM('3.WS-วัสดุอื่น'!G3)</f>
        <v>307243</v>
      </c>
      <c r="E51" s="22"/>
      <c r="F51" s="22"/>
      <c r="G51" s="22"/>
    </row>
    <row r="52" spans="1:7" ht="24.75" customHeight="1" x14ac:dyDescent="0.65">
      <c r="A52" s="125"/>
      <c r="B52" s="427" t="s">
        <v>596</v>
      </c>
      <c r="C52" s="427"/>
      <c r="D52" s="141">
        <f>SUM('3.WS-วัสดุอื่น'!G4)</f>
        <v>38641</v>
      </c>
      <c r="E52" s="22"/>
      <c r="F52" s="22"/>
      <c r="G52" s="22"/>
    </row>
    <row r="53" spans="1:7" ht="24.75" customHeight="1" x14ac:dyDescent="0.65">
      <c r="A53" s="125"/>
      <c r="B53" s="427" t="s">
        <v>597</v>
      </c>
      <c r="C53" s="427"/>
      <c r="D53" s="141">
        <f>SUM('3.WS-วัสดุอื่น'!G5)</f>
        <v>380000</v>
      </c>
      <c r="E53" s="22"/>
      <c r="F53" s="22"/>
      <c r="G53" s="22"/>
    </row>
    <row r="54" spans="1:7" ht="24.75" customHeight="1" x14ac:dyDescent="0.65">
      <c r="A54" s="125"/>
      <c r="B54" s="427" t="s">
        <v>598</v>
      </c>
      <c r="C54" s="427"/>
      <c r="D54" s="141">
        <f>SUM('3.WS-วัสดุอื่น'!G6)</f>
        <v>48702</v>
      </c>
    </row>
    <row r="55" spans="1:7" ht="24.75" customHeight="1" x14ac:dyDescent="0.65">
      <c r="A55" s="125"/>
      <c r="B55" s="427" t="s">
        <v>599</v>
      </c>
      <c r="C55" s="427"/>
      <c r="D55" s="141">
        <f>SUM('3.WS-วัสดุอื่น'!G7)</f>
        <v>9000</v>
      </c>
    </row>
    <row r="56" spans="1:7" ht="24.75" customHeight="1" x14ac:dyDescent="0.65">
      <c r="A56" s="125"/>
      <c r="B56" s="427" t="s">
        <v>600</v>
      </c>
      <c r="C56" s="427"/>
      <c r="D56" s="141">
        <f>SUM('3.WS-วัสดุอื่น'!G8)</f>
        <v>417706</v>
      </c>
    </row>
    <row r="57" spans="1:7" ht="24.75" customHeight="1" x14ac:dyDescent="0.65">
      <c r="A57" s="125"/>
      <c r="B57" s="427" t="s">
        <v>601</v>
      </c>
      <c r="C57" s="427"/>
      <c r="D57" s="141">
        <f>SUM('3.WS-วัสดุอื่น'!G9)</f>
        <v>810064</v>
      </c>
    </row>
    <row r="58" spans="1:7" ht="24.75" customHeight="1" x14ac:dyDescent="0.65">
      <c r="A58" s="125"/>
      <c r="B58" s="427" t="s">
        <v>602</v>
      </c>
      <c r="C58" s="427"/>
      <c r="D58" s="141">
        <f>SUM('3.WS-วัสดุอื่น'!G10)</f>
        <v>0</v>
      </c>
    </row>
    <row r="59" spans="1:7" ht="24.75" customHeight="1" x14ac:dyDescent="0.65">
      <c r="A59" s="125"/>
      <c r="B59" s="427" t="s">
        <v>603</v>
      </c>
      <c r="C59" s="427"/>
      <c r="D59" s="141">
        <f>SUM('3.WS-วัสดุอื่น'!G11)</f>
        <v>412400</v>
      </c>
    </row>
    <row r="60" spans="1:7" ht="24.75" customHeight="1" x14ac:dyDescent="0.65">
      <c r="A60" s="125"/>
      <c r="B60" s="427" t="s">
        <v>604</v>
      </c>
      <c r="C60" s="427"/>
      <c r="D60" s="141">
        <f>SUM('3.WS-วัสดุอื่น'!G12)</f>
        <v>350000</v>
      </c>
    </row>
    <row r="61" spans="1:7" ht="24.75" customHeight="1" x14ac:dyDescent="0.65">
      <c r="A61" s="125"/>
      <c r="B61" s="427" t="s">
        <v>605</v>
      </c>
      <c r="C61" s="427"/>
      <c r="D61" s="141">
        <f>SUM('3.WS-วัสดุอื่น'!G13)</f>
        <v>17000</v>
      </c>
    </row>
    <row r="62" spans="1:7" ht="24.75" customHeight="1" x14ac:dyDescent="0.65">
      <c r="A62" s="125"/>
      <c r="B62" s="422" t="s">
        <v>637</v>
      </c>
      <c r="C62" s="422"/>
      <c r="D62" s="168">
        <f>SUM(D51:D61)</f>
        <v>2790756</v>
      </c>
    </row>
    <row r="63" spans="1:7" ht="24.75" customHeight="1" x14ac:dyDescent="0.65">
      <c r="A63" s="125"/>
      <c r="B63" s="137"/>
      <c r="C63" s="22"/>
      <c r="D63" s="23"/>
      <c r="E63" s="22"/>
      <c r="F63" s="22"/>
      <c r="G63" s="22"/>
    </row>
    <row r="64" spans="1:7" ht="24.75" customHeight="1" x14ac:dyDescent="0.4">
      <c r="A64" s="425" t="s">
        <v>723</v>
      </c>
      <c r="B64" s="425"/>
      <c r="C64" s="425"/>
      <c r="D64" s="425"/>
      <c r="E64" s="136"/>
      <c r="F64" s="136"/>
      <c r="G64" s="136"/>
    </row>
    <row r="65" spans="1:11" ht="24.75" customHeight="1" x14ac:dyDescent="0.65">
      <c r="A65" s="125"/>
      <c r="B65" s="428" t="s">
        <v>1264</v>
      </c>
      <c r="C65" s="429"/>
      <c r="D65" s="176" t="s">
        <v>678</v>
      </c>
      <c r="E65" s="138"/>
      <c r="F65" s="138"/>
      <c r="G65" s="138"/>
    </row>
    <row r="66" spans="1:11" ht="24.75" customHeight="1" x14ac:dyDescent="0.65">
      <c r="A66" s="125"/>
      <c r="B66" s="421" t="s">
        <v>679</v>
      </c>
      <c r="C66" s="421"/>
      <c r="D66" s="141">
        <f>SUM('4.WS-แผน จน.'!E4)</f>
        <v>3702594.1633333336</v>
      </c>
      <c r="E66" s="22"/>
      <c r="F66" s="22"/>
      <c r="G66" s="22"/>
    </row>
    <row r="67" spans="1:11" ht="24.75" customHeight="1" x14ac:dyDescent="0.65">
      <c r="A67" s="125"/>
      <c r="B67" s="421" t="s">
        <v>680</v>
      </c>
      <c r="C67" s="421"/>
      <c r="D67" s="141">
        <f>SUM('4.WS-แผน จน.'!E5)</f>
        <v>609599.58083333331</v>
      </c>
      <c r="E67" s="22"/>
      <c r="F67" s="22"/>
      <c r="G67" s="22"/>
    </row>
    <row r="68" spans="1:11" ht="24.75" customHeight="1" x14ac:dyDescent="0.65">
      <c r="A68" s="125"/>
      <c r="B68" s="421" t="s">
        <v>681</v>
      </c>
      <c r="C68" s="421"/>
      <c r="D68" s="141">
        <f>SUM('4.WS-แผน จน.'!E6)</f>
        <v>2298631.4249999998</v>
      </c>
      <c r="E68" s="22"/>
      <c r="F68" s="22"/>
      <c r="G68" s="22"/>
    </row>
    <row r="69" spans="1:11" ht="24.75" customHeight="1" x14ac:dyDescent="0.65">
      <c r="A69" s="125"/>
      <c r="B69" s="421" t="s">
        <v>682</v>
      </c>
      <c r="C69" s="421"/>
      <c r="D69" s="141">
        <f>SUM('4.WS-แผน จน.'!E7)</f>
        <v>3586946.8550000004</v>
      </c>
      <c r="E69" s="22"/>
      <c r="F69" s="22"/>
      <c r="G69" s="22"/>
    </row>
    <row r="70" spans="1:11" ht="24.75" customHeight="1" x14ac:dyDescent="0.65">
      <c r="A70" s="125"/>
      <c r="B70" s="421" t="s">
        <v>683</v>
      </c>
      <c r="C70" s="421"/>
      <c r="D70" s="141">
        <f>SUM('4.WS-แผน จน.'!E13)</f>
        <v>0</v>
      </c>
      <c r="E70" s="22"/>
      <c r="F70" s="22"/>
      <c r="G70" s="22"/>
    </row>
    <row r="71" spans="1:11" ht="24.75" customHeight="1" x14ac:dyDescent="0.65">
      <c r="A71" s="125"/>
      <c r="B71" s="421" t="s">
        <v>684</v>
      </c>
      <c r="C71" s="421"/>
      <c r="D71" s="141">
        <f>SUM('4.WS-แผน จน.'!E14)</f>
        <v>188699.39333333334</v>
      </c>
      <c r="E71" s="22"/>
      <c r="F71" s="22"/>
      <c r="G71" s="22"/>
    </row>
    <row r="72" spans="1:11" ht="24.75" customHeight="1" x14ac:dyDescent="0.65">
      <c r="A72" s="125"/>
      <c r="B72" s="421" t="s">
        <v>776</v>
      </c>
      <c r="C72" s="421"/>
      <c r="D72" s="141">
        <f>SUM('4.WS-แผน จน.'!E15)</f>
        <v>690201.1875</v>
      </c>
      <c r="E72" s="22"/>
      <c r="F72" s="22"/>
      <c r="G72" s="22"/>
      <c r="J72" s="134"/>
      <c r="K72" s="134"/>
    </row>
    <row r="73" spans="1:11" ht="24.75" customHeight="1" x14ac:dyDescent="0.65">
      <c r="A73" s="125"/>
      <c r="B73" s="421" t="s">
        <v>685</v>
      </c>
      <c r="C73" s="421"/>
      <c r="D73" s="141">
        <f>SUM('4.WS-แผน จน.'!E16)</f>
        <v>664611.1216666667</v>
      </c>
      <c r="E73" s="22"/>
      <c r="F73" s="22"/>
      <c r="G73" s="22"/>
    </row>
    <row r="74" spans="1:11" ht="24.75" customHeight="1" x14ac:dyDescent="0.65">
      <c r="A74" s="125"/>
      <c r="B74" s="422" t="s">
        <v>637</v>
      </c>
      <c r="C74" s="422"/>
      <c r="D74" s="168">
        <f>SUM(D66:D73)</f>
        <v>11741283.726666665</v>
      </c>
      <c r="E74" s="22"/>
      <c r="F74" s="22"/>
      <c r="G74" s="22"/>
    </row>
    <row r="75" spans="1:11" ht="24.75" customHeight="1" x14ac:dyDescent="0.65">
      <c r="A75" s="125"/>
      <c r="B75" s="22"/>
      <c r="C75" s="22"/>
      <c r="D75" s="23"/>
      <c r="E75" s="22"/>
      <c r="F75" s="22"/>
      <c r="G75" s="22"/>
    </row>
    <row r="76" spans="1:11" ht="24.75" customHeight="1" x14ac:dyDescent="0.55000000000000004">
      <c r="A76" s="8" t="s">
        <v>724</v>
      </c>
      <c r="C76" s="8"/>
      <c r="D76" s="17"/>
      <c r="E76" s="8"/>
      <c r="F76" s="8"/>
      <c r="G76" s="8"/>
    </row>
    <row r="77" spans="1:11" ht="24.75" customHeight="1" x14ac:dyDescent="0.65">
      <c r="A77" s="125"/>
      <c r="B77" s="426" t="s">
        <v>1265</v>
      </c>
      <c r="C77" s="426"/>
      <c r="D77" s="200" t="s">
        <v>678</v>
      </c>
      <c r="E77" s="22"/>
      <c r="F77" s="22"/>
      <c r="G77" s="22"/>
    </row>
    <row r="78" spans="1:11" ht="24.75" customHeight="1" x14ac:dyDescent="0.65">
      <c r="A78" s="125"/>
      <c r="B78" s="420" t="s">
        <v>686</v>
      </c>
      <c r="C78" s="420"/>
      <c r="D78" s="141">
        <f>SUM('5.WS-แผน ลน.'!E4)</f>
        <v>483092.7192727272</v>
      </c>
      <c r="E78" s="22"/>
      <c r="F78" s="22"/>
      <c r="G78" s="22"/>
    </row>
    <row r="79" spans="1:11" ht="24.75" customHeight="1" x14ac:dyDescent="0.65">
      <c r="A79" s="125"/>
      <c r="B79" s="420" t="s">
        <v>687</v>
      </c>
      <c r="C79" s="420"/>
      <c r="D79" s="141">
        <f>SUM('5.WS-แผน ลน.'!E5)</f>
        <v>448205.96</v>
      </c>
      <c r="E79" s="22"/>
      <c r="F79" s="22"/>
      <c r="G79" s="22"/>
    </row>
    <row r="80" spans="1:11" ht="24.75" customHeight="1" x14ac:dyDescent="0.65">
      <c r="A80" s="125"/>
      <c r="B80" s="420" t="s">
        <v>688</v>
      </c>
      <c r="C80" s="420"/>
      <c r="D80" s="141">
        <f>SUM('5.WS-แผน ลน.'!E6)</f>
        <v>741372.07999999984</v>
      </c>
      <c r="E80" s="22"/>
      <c r="F80" s="22"/>
      <c r="G80" s="22"/>
    </row>
    <row r="81" spans="1:7" ht="24.75" customHeight="1" x14ac:dyDescent="0.65">
      <c r="A81" s="125"/>
      <c r="B81" s="420" t="s">
        <v>689</v>
      </c>
      <c r="C81" s="420"/>
      <c r="D81" s="141">
        <f>SUM('5.WS-แผน ลน.'!E7)</f>
        <v>1782.8</v>
      </c>
      <c r="E81" s="22"/>
      <c r="F81" s="22"/>
      <c r="G81" s="22"/>
    </row>
    <row r="82" spans="1:7" ht="24.75" customHeight="1" x14ac:dyDescent="0.65">
      <c r="A82" s="125"/>
      <c r="B82" s="420" t="s">
        <v>690</v>
      </c>
      <c r="C82" s="420"/>
      <c r="D82" s="141">
        <f>SUM('5.WS-แผน ลน.'!E8)</f>
        <v>32949.4</v>
      </c>
      <c r="E82" s="22"/>
      <c r="F82" s="22"/>
      <c r="G82" s="22"/>
    </row>
    <row r="83" spans="1:7" ht="24.75" customHeight="1" x14ac:dyDescent="0.65">
      <c r="A83" s="125"/>
      <c r="B83" s="420" t="s">
        <v>691</v>
      </c>
      <c r="C83" s="420"/>
      <c r="D83" s="141">
        <f>SUM('5.WS-แผน ลน.'!E9)</f>
        <v>24426.720000000001</v>
      </c>
      <c r="E83" s="22"/>
      <c r="F83" s="22"/>
      <c r="G83" s="22"/>
    </row>
    <row r="84" spans="1:7" ht="24.75" customHeight="1" x14ac:dyDescent="0.65">
      <c r="A84" s="125"/>
      <c r="B84" s="420" t="s">
        <v>692</v>
      </c>
      <c r="C84" s="420"/>
      <c r="D84" s="141">
        <f>SUM('5.WS-แผน ลน.'!E10)</f>
        <v>71121.679999999993</v>
      </c>
      <c r="E84" s="22"/>
      <c r="F84" s="22"/>
      <c r="G84" s="22"/>
    </row>
    <row r="85" spans="1:7" ht="24.75" customHeight="1" x14ac:dyDescent="0.65">
      <c r="A85" s="125"/>
      <c r="B85" s="422" t="s">
        <v>637</v>
      </c>
      <c r="C85" s="422"/>
      <c r="D85" s="168">
        <f>SUM(D78:D84)</f>
        <v>1802951.359272727</v>
      </c>
      <c r="E85" s="22"/>
      <c r="F85" s="22"/>
      <c r="G85" s="22"/>
    </row>
    <row r="86" spans="1:7" ht="24.75" customHeight="1" x14ac:dyDescent="0.65">
      <c r="A86" s="125"/>
      <c r="B86" s="22"/>
      <c r="C86" s="22"/>
      <c r="D86" s="23"/>
      <c r="E86" s="22"/>
      <c r="F86" s="22"/>
      <c r="G86" s="22"/>
    </row>
    <row r="87" spans="1:7" ht="24.75" customHeight="1" x14ac:dyDescent="0.55000000000000004">
      <c r="A87" s="8" t="s">
        <v>725</v>
      </c>
      <c r="C87" s="8"/>
      <c r="D87" s="204" t="s">
        <v>678</v>
      </c>
      <c r="E87" s="8"/>
      <c r="F87" s="8"/>
      <c r="G87" s="8"/>
    </row>
    <row r="88" spans="1:7" ht="24.75" customHeight="1" x14ac:dyDescent="0.65">
      <c r="A88" s="125"/>
      <c r="B88" s="420" t="s">
        <v>1266</v>
      </c>
      <c r="C88" s="420"/>
      <c r="D88" s="175">
        <f>SUM('6.WS-แผนลงทุน'!G4)</f>
        <v>1434230</v>
      </c>
      <c r="E88" s="135"/>
      <c r="F88" s="135"/>
      <c r="G88" s="135"/>
    </row>
    <row r="89" spans="1:7" ht="24.75" customHeight="1" x14ac:dyDescent="0.65">
      <c r="A89" s="125"/>
      <c r="B89" s="420" t="s">
        <v>1267</v>
      </c>
      <c r="C89" s="420"/>
      <c r="D89" s="175">
        <f>SUM('6.WS-แผนลงทุน'!G5)</f>
        <v>1481892.73</v>
      </c>
      <c r="E89" s="135"/>
      <c r="F89" s="135"/>
      <c r="G89" s="135"/>
    </row>
    <row r="90" spans="1:7" ht="24.75" customHeight="1" x14ac:dyDescent="0.65">
      <c r="A90" s="125"/>
      <c r="B90" s="420" t="s">
        <v>1268</v>
      </c>
      <c r="C90" s="420"/>
      <c r="D90" s="175">
        <f>SUM('6.WS-แผนลงทุน'!G6)</f>
        <v>1995550</v>
      </c>
      <c r="E90" s="135"/>
      <c r="F90" s="135"/>
      <c r="G90" s="135"/>
    </row>
    <row r="91" spans="1:7" ht="24.75" customHeight="1" x14ac:dyDescent="0.65">
      <c r="A91" s="125"/>
      <c r="B91" s="305" t="s">
        <v>1277</v>
      </c>
      <c r="C91" s="305"/>
      <c r="D91" s="175">
        <f>SUM('6.WS-แผนลงทุน'!G7)</f>
        <v>0</v>
      </c>
      <c r="E91" s="135"/>
      <c r="F91" s="135"/>
      <c r="G91" s="135"/>
    </row>
    <row r="92" spans="1:7" ht="24.75" customHeight="1" x14ac:dyDescent="0.65">
      <c r="A92" s="125"/>
      <c r="B92" s="422" t="s">
        <v>637</v>
      </c>
      <c r="C92" s="422"/>
      <c r="D92" s="168">
        <f>SUM(D88:D90)</f>
        <v>4911672.7300000004</v>
      </c>
      <c r="E92" s="22"/>
      <c r="F92" s="22"/>
      <c r="G92" s="22"/>
    </row>
    <row r="93" spans="1:7" ht="21.75" customHeight="1" x14ac:dyDescent="0.65">
      <c r="A93" s="125"/>
      <c r="B93" s="22"/>
      <c r="C93" s="22"/>
      <c r="D93" s="23"/>
      <c r="E93" s="22"/>
      <c r="F93" s="22"/>
      <c r="G93" s="22"/>
    </row>
    <row r="94" spans="1:7" ht="23.25" customHeight="1" x14ac:dyDescent="0.65">
      <c r="A94" s="125"/>
      <c r="B94" s="8" t="s">
        <v>726</v>
      </c>
      <c r="C94" s="8"/>
      <c r="D94" s="171" t="s">
        <v>678</v>
      </c>
      <c r="E94" s="8"/>
      <c r="F94" s="8"/>
      <c r="G94" s="8"/>
    </row>
    <row r="95" spans="1:7" ht="27.75" x14ac:dyDescent="0.65">
      <c r="A95" s="125"/>
      <c r="B95" s="423" t="s">
        <v>764</v>
      </c>
      <c r="C95" s="423"/>
      <c r="D95" s="20">
        <f>SUM('7.WS-แผน รพ.สต.'!C15)</f>
        <v>4351200</v>
      </c>
      <c r="E95" s="22"/>
      <c r="F95" s="22"/>
      <c r="G95" s="22"/>
    </row>
    <row r="96" spans="1:7" ht="27.75" x14ac:dyDescent="0.65">
      <c r="A96" s="125"/>
      <c r="B96" s="420" t="s">
        <v>761</v>
      </c>
      <c r="C96" s="420"/>
      <c r="D96" s="20">
        <f>SUM('7.WS-แผน รพ.สต.'!D15)</f>
        <v>3249060</v>
      </c>
      <c r="E96" s="22"/>
      <c r="F96" s="22"/>
      <c r="G96" s="22"/>
    </row>
    <row r="97" spans="1:7" ht="27.75" x14ac:dyDescent="0.65">
      <c r="A97" s="125"/>
      <c r="B97" s="424" t="s">
        <v>759</v>
      </c>
      <c r="C97" s="424"/>
      <c r="D97" s="20">
        <f>SUM('7.WS-แผน รพ.สต.'!E15)</f>
        <v>1104556.1499999999</v>
      </c>
      <c r="E97" s="22"/>
      <c r="F97" s="22"/>
      <c r="G97" s="22"/>
    </row>
    <row r="98" spans="1:7" ht="24" x14ac:dyDescent="0.55000000000000004">
      <c r="B98" s="424" t="s">
        <v>760</v>
      </c>
      <c r="C98" s="424"/>
      <c r="D98" s="20">
        <f>SUM('7.WS-แผน รพ.สต.'!F15)</f>
        <v>175000</v>
      </c>
    </row>
    <row r="99" spans="1:7" ht="24" x14ac:dyDescent="0.55000000000000004">
      <c r="B99" s="422" t="s">
        <v>637</v>
      </c>
      <c r="C99" s="422"/>
      <c r="D99" s="168">
        <f>SUM(D95:D98)</f>
        <v>8879816.1500000004</v>
      </c>
    </row>
  </sheetData>
  <mergeCells count="51">
    <mergeCell ref="F3:L3"/>
    <mergeCell ref="L36:M36"/>
    <mergeCell ref="L37:M37"/>
    <mergeCell ref="B55:C55"/>
    <mergeCell ref="A1:E1"/>
    <mergeCell ref="A3:E3"/>
    <mergeCell ref="A44:C44"/>
    <mergeCell ref="B45:C45"/>
    <mergeCell ref="B46:C46"/>
    <mergeCell ref="B47:C47"/>
    <mergeCell ref="B48:C48"/>
    <mergeCell ref="B51:C51"/>
    <mergeCell ref="B52:C52"/>
    <mergeCell ref="B53:C53"/>
    <mergeCell ref="B54:C54"/>
    <mergeCell ref="B61:C61"/>
    <mergeCell ref="B65:C65"/>
    <mergeCell ref="B62:C62"/>
    <mergeCell ref="B66:C66"/>
    <mergeCell ref="B67:C67"/>
    <mergeCell ref="B56:C56"/>
    <mergeCell ref="B57:C57"/>
    <mergeCell ref="B58:C58"/>
    <mergeCell ref="B59:C59"/>
    <mergeCell ref="B60:C60"/>
    <mergeCell ref="B80:C80"/>
    <mergeCell ref="B81:C81"/>
    <mergeCell ref="B69:C69"/>
    <mergeCell ref="A64:D64"/>
    <mergeCell ref="B68:C68"/>
    <mergeCell ref="B72:C72"/>
    <mergeCell ref="B73:C73"/>
    <mergeCell ref="B74:C74"/>
    <mergeCell ref="B77:C77"/>
    <mergeCell ref="B78:C78"/>
    <mergeCell ref="B82:C82"/>
    <mergeCell ref="B70:C70"/>
    <mergeCell ref="B71:C71"/>
    <mergeCell ref="B99:C99"/>
    <mergeCell ref="B83:C83"/>
    <mergeCell ref="B84:C84"/>
    <mergeCell ref="B85:C85"/>
    <mergeCell ref="B88:C88"/>
    <mergeCell ref="B89:C89"/>
    <mergeCell ref="B90:C90"/>
    <mergeCell ref="B92:C92"/>
    <mergeCell ref="B95:C95"/>
    <mergeCell ref="B96:C96"/>
    <mergeCell ref="B97:C97"/>
    <mergeCell ref="B98:C98"/>
    <mergeCell ref="B79:C79"/>
  </mergeCells>
  <conditionalFormatting sqref="C35">
    <cfRule type="containsText" dxfId="19" priority="5" operator="containsText" text="สมดุล">
      <formula>NOT(ISERROR(SEARCH("สมดุล",C35)))</formula>
    </cfRule>
    <cfRule type="containsText" dxfId="18" priority="6" operator="containsText" text="ขาดดุล">
      <formula>NOT(ISERROR(SEARCH("ขาดดุล",C35)))</formula>
    </cfRule>
    <cfRule type="containsText" dxfId="17" priority="7" operator="containsText" text="เกินดุล">
      <formula>NOT(ISERROR(SEARCH("เกินดุล",C35)))</formula>
    </cfRule>
  </conditionalFormatting>
  <conditionalFormatting sqref="K5:K33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3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19" right="0.19" top="0.27559055118110237" bottom="0.47244094488188981" header="0.31496062992125984" footer="0.31496062992125984"/>
  <pageSetup paperSize="9" scale="70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K56"/>
  <sheetViews>
    <sheetView topLeftCell="A22" zoomScale="90" zoomScaleNormal="90" workbookViewId="0">
      <selection activeCell="E7" sqref="E7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1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34" customWidth="1"/>
    <col min="11" max="11" width="11.75" style="1" bestFit="1" customWidth="1"/>
    <col min="12" max="16384" width="9" style="1"/>
  </cols>
  <sheetData>
    <row r="1" spans="3:10" ht="30.75" x14ac:dyDescent="0.7">
      <c r="C1" s="37"/>
      <c r="D1" s="77" t="s">
        <v>713</v>
      </c>
      <c r="E1" s="438">
        <v>2562</v>
      </c>
      <c r="F1" s="439"/>
      <c r="G1" s="440"/>
    </row>
    <row r="2" spans="3:10" s="3" customFormat="1" ht="53.25" customHeight="1" x14ac:dyDescent="0.55000000000000004">
      <c r="C2" s="38">
        <v>1</v>
      </c>
      <c r="D2" s="39" t="s">
        <v>608</v>
      </c>
      <c r="E2" s="4" t="s">
        <v>612</v>
      </c>
      <c r="F2" s="30" t="s">
        <v>614</v>
      </c>
      <c r="G2" s="44" t="s">
        <v>613</v>
      </c>
      <c r="J2" s="35"/>
    </row>
    <row r="3" spans="3:10" x14ac:dyDescent="0.55000000000000004">
      <c r="C3" s="45">
        <v>41010</v>
      </c>
      <c r="D3" s="1" t="s">
        <v>1</v>
      </c>
      <c r="E3" s="27">
        <v>0</v>
      </c>
      <c r="F3" s="5" t="e">
        <f>G3/E3</f>
        <v>#DIV/0!</v>
      </c>
      <c r="G3" s="46">
        <f>SUMIF('1.WS-Re-Exp'!$E$3:$E$430,Revenue!C3,'1.WS-Re-Exp'!$C$3:$C$430)</f>
        <v>22580295.884999998</v>
      </c>
    </row>
    <row r="4" spans="3:10" x14ac:dyDescent="0.55000000000000004">
      <c r="C4" s="45">
        <v>41020</v>
      </c>
      <c r="D4" s="1" t="s">
        <v>5</v>
      </c>
      <c r="E4" s="28">
        <v>0</v>
      </c>
      <c r="F4" s="6" t="e">
        <f t="shared" ref="F4:F10" si="0">G4/E4</f>
        <v>#DIV/0!</v>
      </c>
      <c r="G4" s="47">
        <f>SUMIF('1.WS-Re-Exp'!$E$3:$E$430,Revenue!C4,'1.WS-Re-Exp'!$C$3:$C$430)</f>
        <v>5000</v>
      </c>
      <c r="H4" s="1">
        <v>1</v>
      </c>
    </row>
    <row r="5" spans="3:10" x14ac:dyDescent="0.55000000000000004">
      <c r="C5" s="45">
        <v>41030</v>
      </c>
      <c r="D5" s="1" t="s">
        <v>650</v>
      </c>
      <c r="E5" s="28">
        <v>0</v>
      </c>
      <c r="F5" s="6" t="e">
        <f t="shared" si="0"/>
        <v>#DIV/0!</v>
      </c>
      <c r="G5" s="47">
        <f>SUMIF('1.WS-Re-Exp'!$E$3:$E$430,Revenue!C5,'1.WS-Re-Exp'!$C$3:$C$430)</f>
        <v>144206.78</v>
      </c>
    </row>
    <row r="6" spans="3:10" x14ac:dyDescent="0.55000000000000004">
      <c r="C6" s="45">
        <v>41040</v>
      </c>
      <c r="D6" s="1" t="s">
        <v>7</v>
      </c>
      <c r="E6" s="28">
        <v>0</v>
      </c>
      <c r="F6" s="6" t="e">
        <f t="shared" si="0"/>
        <v>#DIV/0!</v>
      </c>
      <c r="G6" s="47">
        <f>SUMIF('1.WS-Re-Exp'!$E$3:$E$430,Revenue!C6,'1.WS-Re-Exp'!$C$3:$C$430)</f>
        <v>1168500</v>
      </c>
    </row>
    <row r="7" spans="3:10" x14ac:dyDescent="0.55000000000000004">
      <c r="C7" s="45">
        <v>41050</v>
      </c>
      <c r="D7" s="1" t="s">
        <v>9</v>
      </c>
      <c r="E7" s="28">
        <v>0</v>
      </c>
      <c r="F7" s="6" t="e">
        <f t="shared" si="0"/>
        <v>#DIV/0!</v>
      </c>
      <c r="G7" s="47">
        <f>SUMIF('1.WS-Re-Exp'!$E$3:$E$430,Revenue!C7,'1.WS-Re-Exp'!$C$3:$C$430)</f>
        <v>552213.5</v>
      </c>
    </row>
    <row r="8" spans="3:10" x14ac:dyDescent="0.55000000000000004">
      <c r="C8" s="45">
        <v>41060</v>
      </c>
      <c r="D8" s="1" t="s">
        <v>11</v>
      </c>
      <c r="E8" s="28">
        <v>0</v>
      </c>
      <c r="F8" s="6" t="e">
        <f t="shared" si="0"/>
        <v>#DIV/0!</v>
      </c>
      <c r="G8" s="47">
        <f>SUMIF('1.WS-Re-Exp'!$E$3:$E$430,Revenue!C8,'1.WS-Re-Exp'!$C$3:$C$430)</f>
        <v>3808</v>
      </c>
    </row>
    <row r="9" spans="3:10" x14ac:dyDescent="0.55000000000000004">
      <c r="C9" s="45">
        <v>41070</v>
      </c>
      <c r="D9" s="1" t="s">
        <v>13</v>
      </c>
      <c r="E9" s="28">
        <v>0</v>
      </c>
      <c r="F9" s="6" t="e">
        <f t="shared" si="0"/>
        <v>#DIV/0!</v>
      </c>
      <c r="G9" s="47">
        <f>SUMIF('1.WS-Re-Exp'!$E$3:$E$430,Revenue!C9,'1.WS-Re-Exp'!$C$3:$C$430)</f>
        <v>1600982.9739999999</v>
      </c>
    </row>
    <row r="10" spans="3:10" x14ac:dyDescent="0.55000000000000004">
      <c r="C10" s="45">
        <v>41111</v>
      </c>
      <c r="D10" s="2" t="s">
        <v>648</v>
      </c>
      <c r="E10" s="31">
        <f>SUM(E3:E9)</f>
        <v>0</v>
      </c>
      <c r="F10" s="6" t="e">
        <f t="shared" si="0"/>
        <v>#DIV/0!</v>
      </c>
      <c r="G10" s="48">
        <f>SUM(G3:G9)</f>
        <v>26055007.138999999</v>
      </c>
    </row>
    <row r="11" spans="3:10" x14ac:dyDescent="0.55000000000000004">
      <c r="C11" s="40">
        <v>2</v>
      </c>
      <c r="D11" s="41" t="s">
        <v>711</v>
      </c>
      <c r="E11" s="12" t="s">
        <v>762</v>
      </c>
      <c r="F11" s="32" t="s">
        <v>611</v>
      </c>
      <c r="G11" s="49" t="s">
        <v>712</v>
      </c>
    </row>
    <row r="12" spans="3:10" x14ac:dyDescent="0.55000000000000004">
      <c r="C12" s="45">
        <v>42010</v>
      </c>
      <c r="D12" s="1" t="s">
        <v>1</v>
      </c>
      <c r="E12" s="29">
        <v>0</v>
      </c>
      <c r="F12" s="1" t="e">
        <f t="shared" ref="F12:F19" si="1">G12/E12</f>
        <v>#DIV/0!</v>
      </c>
      <c r="G12" s="47">
        <f>SUMIF('1.WS-Re-Exp'!$E$3:$E$430,Revenue!C12,'1.WS-Re-Exp'!$C$3:$C$430)</f>
        <v>7152454.4700000007</v>
      </c>
    </row>
    <row r="13" spans="3:10" x14ac:dyDescent="0.55000000000000004">
      <c r="C13" s="45">
        <v>42020</v>
      </c>
      <c r="D13" s="1" t="s">
        <v>5</v>
      </c>
      <c r="E13" s="29">
        <v>0</v>
      </c>
      <c r="F13" s="1" t="e">
        <f t="shared" si="1"/>
        <v>#DIV/0!</v>
      </c>
      <c r="G13" s="47">
        <f>SUMIF('1.WS-Re-Exp'!$E$3:$E$430,Revenue!C13,'1.WS-Re-Exp'!$C$3:$C$430)</f>
        <v>0</v>
      </c>
      <c r="H13" s="1">
        <v>2</v>
      </c>
    </row>
    <row r="14" spans="3:10" x14ac:dyDescent="0.55000000000000004">
      <c r="C14" s="45">
        <v>42030</v>
      </c>
      <c r="D14" s="1" t="s">
        <v>650</v>
      </c>
      <c r="E14" s="29">
        <v>0</v>
      </c>
      <c r="F14" s="1" t="e">
        <f t="shared" si="1"/>
        <v>#DIV/0!</v>
      </c>
      <c r="G14" s="47">
        <f>SUMIF('1.WS-Re-Exp'!$E$3:$E$430,Revenue!C14,'1.WS-Re-Exp'!$C$3:$C$430)</f>
        <v>7025</v>
      </c>
    </row>
    <row r="15" spans="3:10" x14ac:dyDescent="0.55000000000000004">
      <c r="C15" s="45">
        <v>42040</v>
      </c>
      <c r="D15" s="1" t="s">
        <v>7</v>
      </c>
      <c r="E15" s="29">
        <v>0</v>
      </c>
      <c r="F15" s="1" t="e">
        <f t="shared" si="1"/>
        <v>#DIV/0!</v>
      </c>
      <c r="G15" s="47">
        <f>SUMIF('1.WS-Re-Exp'!$E$3:$E$430,Revenue!C15,'1.WS-Re-Exp'!$C$3:$C$430)</f>
        <v>301474</v>
      </c>
    </row>
    <row r="16" spans="3:10" x14ac:dyDescent="0.55000000000000004">
      <c r="C16" s="45">
        <v>42050</v>
      </c>
      <c r="D16" s="1" t="s">
        <v>9</v>
      </c>
      <c r="E16" s="29">
        <v>0</v>
      </c>
      <c r="F16" s="1" t="e">
        <f t="shared" si="1"/>
        <v>#DIV/0!</v>
      </c>
      <c r="G16" s="47">
        <f>SUMIF('1.WS-Re-Exp'!$E$3:$E$430,Revenue!C16,'1.WS-Re-Exp'!$C$3:$C$430)</f>
        <v>35211</v>
      </c>
    </row>
    <row r="17" spans="3:11" x14ac:dyDescent="0.55000000000000004">
      <c r="C17" s="45">
        <v>42060</v>
      </c>
      <c r="D17" s="1" t="s">
        <v>11</v>
      </c>
      <c r="E17" s="29">
        <v>0</v>
      </c>
      <c r="F17" s="1" t="e">
        <f t="shared" si="1"/>
        <v>#DIV/0!</v>
      </c>
      <c r="G17" s="47">
        <f>SUMIF('1.WS-Re-Exp'!$E$3:$E$430,Revenue!C17,'1.WS-Re-Exp'!$C$3:$C$430)</f>
        <v>0</v>
      </c>
    </row>
    <row r="18" spans="3:11" x14ac:dyDescent="0.55000000000000004">
      <c r="C18" s="45">
        <v>42070</v>
      </c>
      <c r="D18" s="1" t="s">
        <v>13</v>
      </c>
      <c r="E18" s="29">
        <v>0</v>
      </c>
      <c r="F18" s="1" t="e">
        <f t="shared" si="1"/>
        <v>#DIV/0!</v>
      </c>
      <c r="G18" s="47">
        <f>SUMIF('1.WS-Re-Exp'!$E$3:$E$430,Revenue!C18,'1.WS-Re-Exp'!$C$3:$C$430)</f>
        <v>59978.025000000001</v>
      </c>
    </row>
    <row r="19" spans="3:11" x14ac:dyDescent="0.55000000000000004">
      <c r="C19" s="45">
        <v>42222</v>
      </c>
      <c r="D19" s="2" t="s">
        <v>649</v>
      </c>
      <c r="E19" s="11">
        <f>SUM(E12:E18)</f>
        <v>0</v>
      </c>
      <c r="F19" s="1" t="e">
        <f t="shared" si="1"/>
        <v>#DIV/0!</v>
      </c>
      <c r="G19" s="48">
        <f>SUM(G12:G18)</f>
        <v>7556142.495000001</v>
      </c>
    </row>
    <row r="20" spans="3:11" x14ac:dyDescent="0.55000000000000004">
      <c r="C20" s="40">
        <v>3</v>
      </c>
      <c r="D20" s="41" t="s">
        <v>635</v>
      </c>
      <c r="E20" s="7"/>
      <c r="G20" s="47"/>
    </row>
    <row r="21" spans="3:11" x14ac:dyDescent="0.55000000000000004">
      <c r="C21" s="45">
        <v>43010</v>
      </c>
      <c r="D21" s="1" t="s">
        <v>1</v>
      </c>
      <c r="E21" s="7"/>
      <c r="G21" s="47">
        <f>SUMIF('1.WS-Re-Exp'!$E$3:$E$430,Revenue!C21,'1.WS-Re-Exp'!$C$3:$C$430)</f>
        <v>11073272.390000001</v>
      </c>
    </row>
    <row r="22" spans="3:11" x14ac:dyDescent="0.55000000000000004">
      <c r="C22" s="45">
        <v>43020</v>
      </c>
      <c r="D22" s="50" t="s">
        <v>7</v>
      </c>
      <c r="E22" s="7"/>
      <c r="G22" s="47">
        <f>SUMIF('1.WS-Re-Exp'!$E$3:$E$430,Revenue!C22,'1.WS-Re-Exp'!$C$3:$C$430)</f>
        <v>0</v>
      </c>
      <c r="H22" s="1">
        <v>3</v>
      </c>
    </row>
    <row r="23" spans="3:11" x14ac:dyDescent="0.55000000000000004">
      <c r="C23" s="45">
        <v>43030</v>
      </c>
      <c r="D23" s="1" t="s">
        <v>9</v>
      </c>
      <c r="E23" s="7"/>
      <c r="G23" s="47">
        <f>SUMIF('1.WS-Re-Exp'!$E$3:$E$430,Revenue!C23,'1.WS-Re-Exp'!$C$3:$C$430)</f>
        <v>10652</v>
      </c>
    </row>
    <row r="24" spans="3:11" x14ac:dyDescent="0.55000000000000004">
      <c r="C24" s="45">
        <v>43040</v>
      </c>
      <c r="D24" s="1" t="s">
        <v>11</v>
      </c>
      <c r="E24" s="7"/>
      <c r="G24" s="47">
        <f>SUMIF('1.WS-Re-Exp'!$E$3:$E$430,Revenue!C24,'1.WS-Re-Exp'!$C$3:$C$430)</f>
        <v>0</v>
      </c>
    </row>
    <row r="25" spans="3:11" x14ac:dyDescent="0.55000000000000004">
      <c r="C25" s="45">
        <v>43050</v>
      </c>
      <c r="D25" s="1" t="s">
        <v>13</v>
      </c>
      <c r="E25" s="7"/>
      <c r="G25" s="47">
        <f>SUMIF('1.WS-Re-Exp'!$E$3:$E$430,Revenue!C25,'1.WS-Re-Exp'!$C$3:$C$430)</f>
        <v>265979.23</v>
      </c>
    </row>
    <row r="26" spans="3:11" ht="18" customHeight="1" x14ac:dyDescent="0.55000000000000004">
      <c r="C26" s="45">
        <v>43060</v>
      </c>
      <c r="D26" s="1" t="s">
        <v>3</v>
      </c>
      <c r="E26" s="7"/>
      <c r="G26" s="47">
        <f>SUMIF('1.WS-Re-Exp'!$E$3:$E$430,Revenue!C26,'1.WS-Re-Exp'!$C$3:$C$430)</f>
        <v>65000</v>
      </c>
    </row>
    <row r="27" spans="3:11" s="8" customFormat="1" x14ac:dyDescent="0.55000000000000004">
      <c r="C27" s="51">
        <v>43333</v>
      </c>
      <c r="D27" s="52" t="s">
        <v>653</v>
      </c>
      <c r="E27" s="10"/>
      <c r="G27" s="48">
        <f>SUM(G21:G26)</f>
        <v>11414903.620000001</v>
      </c>
      <c r="J27" s="9"/>
    </row>
    <row r="28" spans="3:11" x14ac:dyDescent="0.55000000000000004">
      <c r="C28" s="40">
        <v>4</v>
      </c>
      <c r="D28" s="41" t="s">
        <v>720</v>
      </c>
      <c r="G28" s="53"/>
    </row>
    <row r="29" spans="3:11" x14ac:dyDescent="0.55000000000000004">
      <c r="C29" s="45">
        <v>44010</v>
      </c>
      <c r="D29" s="84" t="s">
        <v>639</v>
      </c>
      <c r="E29" s="85"/>
      <c r="F29" s="84"/>
      <c r="G29" s="86">
        <f>SUMIF('1.WS-Re-Exp'!$E$3:$E$430,Revenue!C29,'1.WS-Re-Exp'!$C$3:$C$430)</f>
        <v>-9391364.1500000004</v>
      </c>
      <c r="K29" s="36"/>
    </row>
    <row r="30" spans="3:11" x14ac:dyDescent="0.55000000000000004">
      <c r="C30" s="45">
        <v>44020</v>
      </c>
      <c r="D30" s="84" t="s">
        <v>640</v>
      </c>
      <c r="E30" s="85"/>
      <c r="F30" s="84"/>
      <c r="G30" s="86">
        <f>SUMIF('1.WS-Re-Exp'!$E$3:$E$430,Revenue!C30,'1.WS-Re-Exp'!$C$3:$C$430)</f>
        <v>0</v>
      </c>
      <c r="K30" s="36"/>
    </row>
    <row r="31" spans="3:11" x14ac:dyDescent="0.55000000000000004">
      <c r="C31" s="45">
        <v>44030</v>
      </c>
      <c r="D31" s="84" t="s">
        <v>641</v>
      </c>
      <c r="E31" s="85"/>
      <c r="F31" s="84"/>
      <c r="G31" s="86">
        <f>SUMIF('1.WS-Re-Exp'!$E$3:$E$430,Revenue!C31,'1.WS-Re-Exp'!$C$3:$C$430)</f>
        <v>0</v>
      </c>
      <c r="K31" s="36"/>
    </row>
    <row r="32" spans="3:11" x14ac:dyDescent="0.55000000000000004">
      <c r="C32" s="45">
        <v>44040</v>
      </c>
      <c r="D32" s="84" t="s">
        <v>642</v>
      </c>
      <c r="E32" s="85"/>
      <c r="F32" s="84"/>
      <c r="G32" s="86">
        <f>SUMIF('1.WS-Re-Exp'!$E$3:$E$430,Revenue!C32,'1.WS-Re-Exp'!$C$3:$C$430)</f>
        <v>0</v>
      </c>
      <c r="K32" s="36"/>
    </row>
    <row r="33" spans="3:11" x14ac:dyDescent="0.55000000000000004">
      <c r="C33" s="45">
        <v>44050</v>
      </c>
      <c r="D33" s="84" t="s">
        <v>643</v>
      </c>
      <c r="E33" s="85"/>
      <c r="F33" s="84"/>
      <c r="G33" s="86">
        <f>SUMIF('1.WS-Re-Exp'!$E$3:$E$430,Revenue!C33,'1.WS-Re-Exp'!$C$3:$C$430)</f>
        <v>0</v>
      </c>
      <c r="K33" s="36"/>
    </row>
    <row r="34" spans="3:11" x14ac:dyDescent="0.55000000000000004">
      <c r="C34" s="45">
        <v>44444</v>
      </c>
      <c r="D34" s="87" t="s">
        <v>694</v>
      </c>
      <c r="E34" s="85"/>
      <c r="F34" s="84"/>
      <c r="G34" s="88">
        <f>SUM(G29:G33)</f>
        <v>-9391364.1500000004</v>
      </c>
    </row>
    <row r="35" spans="3:11" x14ac:dyDescent="0.55000000000000004">
      <c r="C35" s="42">
        <v>5</v>
      </c>
      <c r="D35" s="41" t="s">
        <v>715</v>
      </c>
      <c r="E35" s="7"/>
      <c r="G35" s="47"/>
    </row>
    <row r="36" spans="3:11" x14ac:dyDescent="0.55000000000000004">
      <c r="C36" s="45">
        <v>45010</v>
      </c>
      <c r="D36" s="84" t="s">
        <v>654</v>
      </c>
      <c r="E36" s="85"/>
      <c r="F36" s="84"/>
      <c r="G36" s="86">
        <f>SUM(G3,G12,G21,G29)</f>
        <v>31414658.594999999</v>
      </c>
      <c r="H36" s="1">
        <v>5</v>
      </c>
    </row>
    <row r="37" spans="3:11" x14ac:dyDescent="0.55000000000000004">
      <c r="C37" s="45">
        <v>45020</v>
      </c>
      <c r="D37" s="84" t="s">
        <v>655</v>
      </c>
      <c r="E37" s="85"/>
      <c r="F37" s="84"/>
      <c r="G37" s="86">
        <f>SUM(G4,G13)</f>
        <v>5000</v>
      </c>
    </row>
    <row r="38" spans="3:11" x14ac:dyDescent="0.55000000000000004">
      <c r="C38" s="45">
        <v>45030</v>
      </c>
      <c r="D38" s="84" t="s">
        <v>650</v>
      </c>
      <c r="E38" s="85"/>
      <c r="F38" s="84"/>
      <c r="G38" s="86">
        <f>SUM(G5,G14,G31)</f>
        <v>151231.78</v>
      </c>
    </row>
    <row r="39" spans="3:11" x14ac:dyDescent="0.55000000000000004">
      <c r="C39" s="45">
        <v>45040</v>
      </c>
      <c r="D39" s="84" t="s">
        <v>656</v>
      </c>
      <c r="E39" s="85"/>
      <c r="F39" s="84"/>
      <c r="G39" s="86">
        <f>SUM(G6,G15,G22,G30)</f>
        <v>1469974</v>
      </c>
    </row>
    <row r="40" spans="3:11" x14ac:dyDescent="0.55000000000000004">
      <c r="C40" s="45">
        <v>45050</v>
      </c>
      <c r="D40" s="84" t="s">
        <v>657</v>
      </c>
      <c r="E40" s="85"/>
      <c r="F40" s="84"/>
      <c r="G40" s="86">
        <f>SUM(G7,G16,G23,G32)</f>
        <v>598076.5</v>
      </c>
    </row>
    <row r="41" spans="3:11" x14ac:dyDescent="0.55000000000000004">
      <c r="C41" s="45">
        <v>45060</v>
      </c>
      <c r="D41" s="84" t="s">
        <v>658</v>
      </c>
      <c r="E41" s="85"/>
      <c r="F41" s="84"/>
      <c r="G41" s="86">
        <f>SUM(G8,G17,G24,G33)</f>
        <v>3808</v>
      </c>
    </row>
    <row r="42" spans="3:11" x14ac:dyDescent="0.55000000000000004">
      <c r="C42" s="45">
        <v>45070</v>
      </c>
      <c r="D42" s="1" t="s">
        <v>13</v>
      </c>
      <c r="E42" s="7"/>
      <c r="G42" s="47">
        <f>SUM(G9,G18,G25)</f>
        <v>1926940.2289999998</v>
      </c>
    </row>
    <row r="43" spans="3:11" x14ac:dyDescent="0.55000000000000004">
      <c r="C43" s="45">
        <v>45080</v>
      </c>
      <c r="D43" s="50" t="s">
        <v>3</v>
      </c>
      <c r="E43" s="7"/>
      <c r="G43" s="47">
        <f>G26</f>
        <v>65000</v>
      </c>
    </row>
    <row r="44" spans="3:11" x14ac:dyDescent="0.55000000000000004">
      <c r="C44" s="45">
        <v>45090</v>
      </c>
      <c r="D44" s="52" t="s">
        <v>659</v>
      </c>
      <c r="E44" s="7"/>
      <c r="G44" s="48">
        <f>SUM(G36:G43)</f>
        <v>35634689.104000002</v>
      </c>
    </row>
    <row r="45" spans="3:11" s="2" customFormat="1" x14ac:dyDescent="0.55000000000000004">
      <c r="C45" s="45">
        <v>45100</v>
      </c>
      <c r="D45" s="1" t="s">
        <v>15</v>
      </c>
      <c r="E45" s="14"/>
      <c r="G45" s="54">
        <f>SUMIF('1.WS-Re-Exp'!$E$3:$E$430,Revenue!C45,'1.WS-Re-Exp'!$C$3:$C$430)</f>
        <v>10319921.939999999</v>
      </c>
      <c r="J45" s="9"/>
    </row>
    <row r="46" spans="3:11" x14ac:dyDescent="0.55000000000000004">
      <c r="C46" s="45">
        <v>45110</v>
      </c>
      <c r="D46" s="1" t="s">
        <v>17</v>
      </c>
      <c r="E46" s="7"/>
      <c r="G46" s="47">
        <f>SUMIF('1.WS-Re-Exp'!$E$3:$E$430,Revenue!C46,'1.WS-Re-Exp'!$C$3:$C$430)</f>
        <v>4045953.0300000003</v>
      </c>
    </row>
    <row r="47" spans="3:11" x14ac:dyDescent="0.55000000000000004">
      <c r="C47" s="45">
        <v>45555</v>
      </c>
      <c r="D47" s="2" t="s">
        <v>660</v>
      </c>
      <c r="E47" s="7"/>
      <c r="G47" s="48">
        <f>SUM(G44:G46)</f>
        <v>50000564.074000001</v>
      </c>
    </row>
    <row r="48" spans="3:11" x14ac:dyDescent="0.55000000000000004">
      <c r="C48" s="42">
        <v>6</v>
      </c>
      <c r="D48" s="43" t="s">
        <v>661</v>
      </c>
      <c r="E48" s="7"/>
      <c r="G48" s="47"/>
    </row>
    <row r="49" spans="3:7" x14ac:dyDescent="0.55000000000000004">
      <c r="C49" s="45">
        <v>46010</v>
      </c>
      <c r="D49" s="1" t="s">
        <v>644</v>
      </c>
      <c r="E49" s="7"/>
      <c r="G49" s="47">
        <f>SUMIF('1.WS-Re-Exp'!$E$3:$E$430,Revenue!C49,'1.WS-Re-Exp'!$C$3:$C$430)</f>
        <v>0</v>
      </c>
    </row>
    <row r="50" spans="3:7" x14ac:dyDescent="0.55000000000000004">
      <c r="C50" s="45">
        <v>46020</v>
      </c>
      <c r="D50" s="1" t="s">
        <v>645</v>
      </c>
      <c r="E50" s="7"/>
      <c r="G50" s="47">
        <f>SUMIF('1.WS-Re-Exp'!$E$3:$E$430,Revenue!C50,'1.WS-Re-Exp'!$C$3:$C$430)</f>
        <v>1481892.73</v>
      </c>
    </row>
    <row r="51" spans="3:7" x14ac:dyDescent="0.55000000000000004">
      <c r="C51" s="45">
        <v>46030</v>
      </c>
      <c r="D51" s="1" t="s">
        <v>646</v>
      </c>
      <c r="E51" s="7"/>
      <c r="G51" s="47">
        <f>SUMIF('1.WS-Re-Exp'!$E$3:$E$430,Revenue!C51,'1.WS-Re-Exp'!$C$3:$C$430)</f>
        <v>0</v>
      </c>
    </row>
    <row r="52" spans="3:7" ht="24.75" thickBot="1" x14ac:dyDescent="0.6">
      <c r="C52" s="55" t="s">
        <v>696</v>
      </c>
      <c r="D52" s="8" t="s">
        <v>647</v>
      </c>
      <c r="G52" s="56">
        <f>SUM(G47,G49:G51)</f>
        <v>51482456.803999998</v>
      </c>
    </row>
    <row r="53" spans="3:7" ht="24.75" thickBot="1" x14ac:dyDescent="0.6">
      <c r="C53" s="57"/>
      <c r="D53" s="58"/>
      <c r="E53" s="58"/>
      <c r="F53" s="58"/>
      <c r="G53" s="59"/>
    </row>
    <row r="55" spans="3:7" x14ac:dyDescent="0.55000000000000004">
      <c r="E55" s="8" t="s">
        <v>721</v>
      </c>
    </row>
    <row r="56" spans="3:7" x14ac:dyDescent="0.55000000000000004">
      <c r="E56" s="17" t="s">
        <v>722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F43"/>
  <sheetViews>
    <sheetView zoomScaleNormal="100" workbookViewId="0">
      <selection activeCell="D43" sqref="D43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5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3" style="1" customWidth="1"/>
    <col min="8" max="16384" width="9" style="1"/>
  </cols>
  <sheetData>
    <row r="1" spans="3:6" ht="24" customHeight="1" x14ac:dyDescent="0.65">
      <c r="C1" s="441" t="s">
        <v>774</v>
      </c>
      <c r="D1" s="442"/>
      <c r="E1" s="97" t="s">
        <v>1269</v>
      </c>
      <c r="F1" s="60"/>
    </row>
    <row r="2" spans="3:6" s="13" customFormat="1" ht="24" x14ac:dyDescent="0.2">
      <c r="C2" s="98">
        <v>1</v>
      </c>
      <c r="D2" s="91" t="s">
        <v>610</v>
      </c>
      <c r="E2" s="99" t="s">
        <v>636</v>
      </c>
      <c r="F2" s="90" t="s">
        <v>710</v>
      </c>
    </row>
    <row r="3" spans="3:6" x14ac:dyDescent="0.5">
      <c r="C3" s="100">
        <v>51010</v>
      </c>
      <c r="D3" s="92" t="s">
        <v>216</v>
      </c>
      <c r="E3" s="101">
        <f>SUMIF('1.WS-Re-Exp'!$E$3:$E$430,Expense!C3,'1.WS-Re-Exp'!$C$3:$C$430)</f>
        <v>3975867</v>
      </c>
      <c r="F3" s="61"/>
    </row>
    <row r="4" spans="3:6" x14ac:dyDescent="0.5">
      <c r="C4" s="100">
        <v>51020</v>
      </c>
      <c r="D4" s="92" t="s">
        <v>218</v>
      </c>
      <c r="E4" s="101">
        <f>SUMIF('1.WS-Re-Exp'!$E$3:$E$430,Expense!C4,'1.WS-Re-Exp'!$C$3:$C$430)</f>
        <v>913128.6</v>
      </c>
      <c r="F4" s="61"/>
    </row>
    <row r="5" spans="3:6" x14ac:dyDescent="0.5">
      <c r="C5" s="100">
        <v>51030</v>
      </c>
      <c r="D5" s="92" t="s">
        <v>615</v>
      </c>
      <c r="E5" s="101">
        <f>SUMIF('1.WS-Re-Exp'!$E$3:$E$430,Expense!C5,'1.WS-Re-Exp'!$C$3:$C$430)</f>
        <v>127090</v>
      </c>
      <c r="F5" s="61"/>
    </row>
    <row r="6" spans="3:6" x14ac:dyDescent="0.5">
      <c r="C6" s="100">
        <v>51040</v>
      </c>
      <c r="D6" s="92" t="s">
        <v>616</v>
      </c>
      <c r="E6" s="101">
        <f>SUMIF('1.WS-Re-Exp'!$E$3:$E$430,Expense!C6,'1.WS-Re-Exp'!$C$3:$C$430)</f>
        <v>1780255.4</v>
      </c>
      <c r="F6" s="61"/>
    </row>
    <row r="7" spans="3:6" x14ac:dyDescent="0.5">
      <c r="C7" s="100">
        <v>51050</v>
      </c>
      <c r="D7" s="92" t="s">
        <v>221</v>
      </c>
      <c r="E7" s="101">
        <f>SUMIF('1.WS-Re-Exp'!$E$3:$E$430,Expense!C7,'1.WS-Re-Exp'!$C$3:$C$430)</f>
        <v>269499</v>
      </c>
      <c r="F7" s="61"/>
    </row>
    <row r="8" spans="3:6" x14ac:dyDescent="0.5">
      <c r="C8" s="100">
        <v>51060</v>
      </c>
      <c r="D8" s="92" t="s">
        <v>617</v>
      </c>
      <c r="E8" s="101">
        <f>SUMIF('1.WS-Re-Exp'!$E$3:$E$430,Expense!C8,'1.WS-Re-Exp'!$C$3:$C$430)</f>
        <v>2601384</v>
      </c>
      <c r="F8" s="61"/>
    </row>
    <row r="9" spans="3:6" x14ac:dyDescent="0.5">
      <c r="C9" s="100">
        <v>51070</v>
      </c>
      <c r="D9" s="92" t="s">
        <v>618</v>
      </c>
      <c r="E9" s="101">
        <f>SUMIF('1.WS-Re-Exp'!$E$3:$E$430,Expense!C9,'1.WS-Re-Exp'!$C$3:$C$430)</f>
        <v>4901080</v>
      </c>
      <c r="F9" s="61"/>
    </row>
    <row r="10" spans="3:6" x14ac:dyDescent="0.5">
      <c r="C10" s="100">
        <v>51080</v>
      </c>
      <c r="D10" s="92" t="s">
        <v>619</v>
      </c>
      <c r="E10" s="101">
        <f>SUMIF('1.WS-Re-Exp'!$E$3:$E$430,Expense!C10,'1.WS-Re-Exp'!$C$3:$C$430)</f>
        <v>1120506.98</v>
      </c>
      <c r="F10" s="61"/>
    </row>
    <row r="11" spans="3:6" x14ac:dyDescent="0.5">
      <c r="C11" s="100">
        <v>51090</v>
      </c>
      <c r="D11" s="92" t="s">
        <v>357</v>
      </c>
      <c r="E11" s="102">
        <f>SUMIF('1.WS-Re-Exp'!$E$3:$E$430,Expense!C11,'1.WS-Re-Exp'!$C$3:$C$430)</f>
        <v>557040</v>
      </c>
      <c r="F11" s="54"/>
    </row>
    <row r="12" spans="3:6" x14ac:dyDescent="0.5">
      <c r="C12" s="100">
        <v>51100</v>
      </c>
      <c r="D12" s="92" t="s">
        <v>620</v>
      </c>
      <c r="E12" s="102">
        <f>SUMIF('1.WS-Re-Exp'!$E$3:$E$430,Expense!C12,'1.WS-Re-Exp'!$C$3:$C$430)</f>
        <v>76000</v>
      </c>
      <c r="F12" s="54"/>
    </row>
    <row r="13" spans="3:6" x14ac:dyDescent="0.5">
      <c r="C13" s="100">
        <v>51110</v>
      </c>
      <c r="D13" s="92" t="s">
        <v>621</v>
      </c>
      <c r="E13" s="102">
        <f>SUMIF('1.WS-Re-Exp'!$E$3:$E$430,Expense!C13,'1.WS-Re-Exp'!$C$3:$C$430)</f>
        <v>959015.03</v>
      </c>
      <c r="F13" s="54"/>
    </row>
    <row r="14" spans="3:6" x14ac:dyDescent="0.5">
      <c r="C14" s="100">
        <v>51120</v>
      </c>
      <c r="D14" s="92" t="s">
        <v>622</v>
      </c>
      <c r="E14" s="102">
        <f>SUMIF('1.WS-Re-Exp'!$E$3:$E$430,Expense!C14,'1.WS-Re-Exp'!$C$3:$C$430)</f>
        <v>746442.73</v>
      </c>
      <c r="F14" s="54"/>
    </row>
    <row r="15" spans="3:6" x14ac:dyDescent="0.5">
      <c r="C15" s="100">
        <v>51130</v>
      </c>
      <c r="D15" s="92" t="s">
        <v>623</v>
      </c>
      <c r="E15" s="102">
        <f>SUMIF('1.WS-Re-Exp'!$E$3:$E$430,Expense!C15,'1.WS-Re-Exp'!$C$3:$C$430)</f>
        <v>120000</v>
      </c>
      <c r="F15" s="54"/>
    </row>
    <row r="16" spans="3:6" x14ac:dyDescent="0.5">
      <c r="C16" s="100">
        <v>51140</v>
      </c>
      <c r="D16" s="92" t="s">
        <v>624</v>
      </c>
      <c r="E16" s="102">
        <f>SUMIF('1.WS-Re-Exp'!$E$3:$E$430,Expense!C16,'1.WS-Re-Exp'!$C$3:$C$430)</f>
        <v>3614300.64</v>
      </c>
      <c r="F16" s="54"/>
    </row>
    <row r="17" spans="2:6" ht="28.5" thickBot="1" x14ac:dyDescent="0.7">
      <c r="C17" s="103">
        <v>51111</v>
      </c>
      <c r="D17" s="89" t="s">
        <v>637</v>
      </c>
      <c r="E17" s="104">
        <f>SUM(E3:E16)</f>
        <v>21761609.380000003</v>
      </c>
      <c r="F17" s="62">
        <f>SUM(F3:F16)</f>
        <v>0</v>
      </c>
    </row>
    <row r="18" spans="2:6" ht="24" x14ac:dyDescent="0.55000000000000004">
      <c r="C18" s="105">
        <v>2</v>
      </c>
      <c r="D18" s="93" t="s">
        <v>609</v>
      </c>
      <c r="E18" s="104"/>
      <c r="F18" s="54"/>
    </row>
    <row r="19" spans="2:6" ht="24" x14ac:dyDescent="0.55000000000000004">
      <c r="B19" s="8"/>
      <c r="C19" s="100">
        <v>52010</v>
      </c>
      <c r="D19" s="92" t="s">
        <v>26</v>
      </c>
      <c r="E19" s="102">
        <f>SUMIF('1.WS-Re-Exp'!$E$3:$E$430,Expense!C19,'1.WS-Re-Exp'!$C$3:$C$430)</f>
        <v>10319921.939999999</v>
      </c>
      <c r="F19" s="47"/>
    </row>
    <row r="20" spans="2:6" x14ac:dyDescent="0.5">
      <c r="C20" s="100">
        <v>52020</v>
      </c>
      <c r="D20" s="92" t="s">
        <v>625</v>
      </c>
      <c r="E20" s="102">
        <f>SUMIF('1.WS-Re-Exp'!$E$3:$E$430,Expense!C20,'1.WS-Re-Exp'!$C$3:$C$430)</f>
        <v>383834</v>
      </c>
      <c r="F20" s="47"/>
    </row>
    <row r="21" spans="2:6" x14ac:dyDescent="0.5">
      <c r="C21" s="100">
        <v>52030</v>
      </c>
      <c r="D21" s="92" t="s">
        <v>28</v>
      </c>
      <c r="E21" s="102">
        <f>SUMIF('1.WS-Re-Exp'!$E$3:$E$430,Expense!C21,'1.WS-Re-Exp'!$C$3:$C$430)</f>
        <v>5782186</v>
      </c>
      <c r="F21" s="47"/>
    </row>
    <row r="22" spans="2:6" x14ac:dyDescent="0.5">
      <c r="C22" s="100">
        <v>52040</v>
      </c>
      <c r="D22" s="92" t="s">
        <v>626</v>
      </c>
      <c r="E22" s="102">
        <f>SUMIF('1.WS-Re-Exp'!$E$3:$E$430,Expense!C22,'1.WS-Re-Exp'!$C$3:$C$430)</f>
        <v>0</v>
      </c>
      <c r="F22" s="47"/>
    </row>
    <row r="23" spans="2:6" x14ac:dyDescent="0.5">
      <c r="C23" s="106">
        <v>52050</v>
      </c>
      <c r="D23" s="94" t="s">
        <v>627</v>
      </c>
      <c r="E23" s="104">
        <f>SUM(E19:E22)</f>
        <v>16485941.939999999</v>
      </c>
      <c r="F23" s="54">
        <f>SUM(F19:F22)</f>
        <v>0</v>
      </c>
    </row>
    <row r="24" spans="2:6" x14ac:dyDescent="0.5">
      <c r="C24" s="100">
        <v>52060</v>
      </c>
      <c r="D24" s="92" t="s">
        <v>628</v>
      </c>
      <c r="E24" s="102">
        <f>SUMIF('1.WS-Re-Exp'!$E$3:$E$430,Expense!C24,'1.WS-Re-Exp'!$C$3:$C$430)</f>
        <v>769565.08</v>
      </c>
      <c r="F24" s="47"/>
    </row>
    <row r="25" spans="2:6" ht="24" x14ac:dyDescent="0.55000000000000004">
      <c r="C25" s="100">
        <v>52070</v>
      </c>
      <c r="D25" s="92" t="s">
        <v>629</v>
      </c>
      <c r="E25" s="107">
        <f>SUMIF('1.WS-Re-Exp'!$E$3:$E$430,Expense!C25,'1.WS-Re-Exp'!$C$3:$C$430)</f>
        <v>782000</v>
      </c>
      <c r="F25" s="48"/>
    </row>
    <row r="26" spans="2:6" x14ac:dyDescent="0.5">
      <c r="C26" s="100">
        <v>52080</v>
      </c>
      <c r="D26" s="92" t="s">
        <v>662</v>
      </c>
      <c r="E26" s="102">
        <f>SUMIF('1.WS-Re-Exp'!$E$3:$E$430,Expense!C26,'1.WS-Re-Exp'!$C$3:$C$430)</f>
        <v>2411685</v>
      </c>
      <c r="F26" s="47"/>
    </row>
    <row r="27" spans="2:6" x14ac:dyDescent="0.5">
      <c r="C27" s="100">
        <v>52090</v>
      </c>
      <c r="D27" s="92" t="s">
        <v>663</v>
      </c>
      <c r="E27" s="102">
        <f>SUMIF('1.WS-Re-Exp'!$E$3:$E$430,Expense!C27,'1.WS-Re-Exp'!$C$3:$C$430)</f>
        <v>0</v>
      </c>
      <c r="F27" s="47"/>
    </row>
    <row r="28" spans="2:6" x14ac:dyDescent="0.5">
      <c r="C28" s="100">
        <v>52100</v>
      </c>
      <c r="D28" s="92" t="s">
        <v>634</v>
      </c>
      <c r="E28" s="108">
        <f>SUMIF('1.WS-Re-Exp'!$E$3:$E$430,Expense!C28,'1.WS-Re-Exp'!$C$3:$C$430)</f>
        <v>200000</v>
      </c>
      <c r="F28" s="53"/>
    </row>
    <row r="29" spans="2:6" s="8" customFormat="1" ht="24" x14ac:dyDescent="0.55000000000000004">
      <c r="C29" s="109">
        <v>52222</v>
      </c>
      <c r="D29" s="95" t="s">
        <v>638</v>
      </c>
      <c r="E29" s="110">
        <f>SUM(E23,E24,E25,E26,E27,E28)</f>
        <v>20649192.02</v>
      </c>
      <c r="F29" s="48">
        <f>SUM(F23,F24,F25,F26,F27,F28)</f>
        <v>0</v>
      </c>
    </row>
    <row r="30" spans="2:6" s="8" customFormat="1" ht="24" x14ac:dyDescent="0.55000000000000004">
      <c r="C30" s="105">
        <v>3</v>
      </c>
      <c r="D30" s="93" t="s">
        <v>635</v>
      </c>
      <c r="E30" s="110"/>
      <c r="F30" s="48"/>
    </row>
    <row r="31" spans="2:6" x14ac:dyDescent="0.5">
      <c r="C31" s="100">
        <v>53010</v>
      </c>
      <c r="D31" s="92" t="s">
        <v>633</v>
      </c>
      <c r="E31" s="102">
        <f>SUMIF('1.WS-Re-Exp'!$E$3:$E$430,Expense!C31,'1.WS-Re-Exp'!$C$3:$C$430)</f>
        <v>160768.73000000001</v>
      </c>
      <c r="F31" s="53"/>
    </row>
    <row r="32" spans="2:6" ht="24" x14ac:dyDescent="0.55000000000000004">
      <c r="C32" s="100">
        <v>53020</v>
      </c>
      <c r="D32" s="92" t="s">
        <v>630</v>
      </c>
      <c r="E32" s="102">
        <f>SUMIF('1.WS-Re-Exp'!$E$3:$E$430,Expense!C32,'1.WS-Re-Exp'!$C$3:$C$430)</f>
        <v>2632737.9200000004</v>
      </c>
      <c r="F32" s="48"/>
    </row>
    <row r="33" spans="3:6" x14ac:dyDescent="0.5">
      <c r="C33" s="100">
        <v>53030</v>
      </c>
      <c r="D33" s="92" t="s">
        <v>631</v>
      </c>
      <c r="E33" s="102">
        <f>SUMIF('1.WS-Re-Exp'!$E$3:$E$430,Expense!C33,'1.WS-Re-Exp'!$C$3:$C$430)</f>
        <v>4216267.67</v>
      </c>
      <c r="F33" s="53"/>
    </row>
    <row r="34" spans="3:6" x14ac:dyDescent="0.5">
      <c r="C34" s="100">
        <v>53040</v>
      </c>
      <c r="D34" s="92" t="s">
        <v>651</v>
      </c>
      <c r="E34" s="102">
        <f>SUMIF('1.WS-Re-Exp'!$E$3:$E$430,Expense!C34,'1.WS-Re-Exp'!$C$3:$C$430)</f>
        <v>0</v>
      </c>
      <c r="F34" s="53"/>
    </row>
    <row r="35" spans="3:6" x14ac:dyDescent="0.5">
      <c r="C35" s="100">
        <v>53050</v>
      </c>
      <c r="D35" s="96" t="s">
        <v>652</v>
      </c>
      <c r="E35" s="102">
        <f>SUMIF('1.WS-Re-Exp'!$E$3:$E$430,Expense!C35,'1.WS-Re-Exp'!$C$3:$C$430)</f>
        <v>120000</v>
      </c>
      <c r="F35" s="53"/>
    </row>
    <row r="36" spans="3:6" x14ac:dyDescent="0.5">
      <c r="C36" s="100">
        <v>53060</v>
      </c>
      <c r="D36" s="92" t="s">
        <v>632</v>
      </c>
      <c r="E36" s="102">
        <f>SUMIF('1.WS-Re-Exp'!$E$3:$E$430,Expense!C36,'1.WS-Re-Exp'!$C$3:$C$430)</f>
        <v>0</v>
      </c>
      <c r="F36" s="53"/>
    </row>
    <row r="37" spans="3:6" ht="24" x14ac:dyDescent="0.55000000000000004">
      <c r="C37" s="100" t="s">
        <v>697</v>
      </c>
      <c r="D37" s="94" t="s">
        <v>693</v>
      </c>
      <c r="E37" s="110">
        <f>SUM(E17,E29,E31:E36)</f>
        <v>49540575.720000006</v>
      </c>
      <c r="F37" s="63">
        <f>SUM(F17,F29,F31:F36)</f>
        <v>0</v>
      </c>
    </row>
    <row r="38" spans="3:6" s="8" customFormat="1" ht="24" x14ac:dyDescent="0.55000000000000004">
      <c r="C38" s="109">
        <v>61000</v>
      </c>
      <c r="D38" s="95" t="s">
        <v>698</v>
      </c>
      <c r="E38" s="111">
        <f>Revenue!G52-Expense!E37</f>
        <v>1941881.0839999914</v>
      </c>
      <c r="F38" s="64"/>
    </row>
    <row r="39" spans="3:6" s="8" customFormat="1" ht="24" x14ac:dyDescent="0.55000000000000004">
      <c r="C39" s="109">
        <v>62000</v>
      </c>
      <c r="D39" s="95" t="s">
        <v>763</v>
      </c>
      <c r="E39" s="111">
        <f>Revenue!G47-Expense!E37+E32+E33+E36</f>
        <v>7308993.9439999945</v>
      </c>
      <c r="F39" s="65"/>
    </row>
    <row r="40" spans="3:6" ht="22.5" thickBot="1" x14ac:dyDescent="0.55000000000000004">
      <c r="C40" s="112"/>
      <c r="D40" s="113"/>
      <c r="E40" s="114"/>
      <c r="F40" s="59"/>
    </row>
    <row r="41" spans="3:6" x14ac:dyDescent="0.5">
      <c r="D41" s="2"/>
    </row>
    <row r="42" spans="3:6" ht="24" x14ac:dyDescent="0.55000000000000004">
      <c r="D42" s="36"/>
      <c r="E42" s="8" t="s">
        <v>721</v>
      </c>
    </row>
    <row r="43" spans="3:6" x14ac:dyDescent="0.5">
      <c r="E43" s="17" t="s">
        <v>722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workbookViewId="0">
      <selection activeCell="K8" sqref="K8"/>
    </sheetView>
  </sheetViews>
  <sheetFormatPr defaultRowHeight="14.25" x14ac:dyDescent="0.2"/>
  <cols>
    <col min="3" max="3" width="39.75" bestFit="1" customWidth="1"/>
    <col min="4" max="4" width="14.25" style="78" bestFit="1" customWidth="1"/>
    <col min="5" max="5" width="9.25" style="78" bestFit="1" customWidth="1"/>
    <col min="6" max="6" width="17.375" style="78" customWidth="1"/>
    <col min="7" max="7" width="15.25" style="260" bestFit="1" customWidth="1"/>
    <col min="8" max="8" width="12.75" customWidth="1"/>
    <col min="9" max="9" width="14.25" bestFit="1" customWidth="1"/>
  </cols>
  <sheetData>
    <row r="1" spans="1:9" x14ac:dyDescent="0.2">
      <c r="A1" s="80" t="s">
        <v>1225</v>
      </c>
      <c r="B1" s="80" t="s">
        <v>1226</v>
      </c>
      <c r="C1" s="80" t="s">
        <v>1227</v>
      </c>
      <c r="D1" s="80" t="s">
        <v>636</v>
      </c>
      <c r="E1" s="80" t="s">
        <v>1228</v>
      </c>
      <c r="F1" s="80" t="s">
        <v>1229</v>
      </c>
      <c r="G1" s="262" t="s">
        <v>1231</v>
      </c>
      <c r="H1" s="80" t="s">
        <v>1232</v>
      </c>
      <c r="I1" s="80" t="s">
        <v>1233</v>
      </c>
    </row>
    <row r="2" spans="1:9" x14ac:dyDescent="0.2">
      <c r="A2">
        <v>1</v>
      </c>
      <c r="B2" t="s">
        <v>0</v>
      </c>
      <c r="C2" t="s">
        <v>1</v>
      </c>
      <c r="D2" s="396">
        <v>18962655.049999997</v>
      </c>
      <c r="E2" s="397"/>
      <c r="F2" s="398">
        <v>21631997.100000001</v>
      </c>
      <c r="G2" s="399">
        <v>6923183.2399999984</v>
      </c>
      <c r="H2" s="400"/>
      <c r="I2" s="131">
        <f>SUM(F2:G2)</f>
        <v>28555180.34</v>
      </c>
    </row>
    <row r="3" spans="1:9" x14ac:dyDescent="0.2">
      <c r="A3">
        <v>2</v>
      </c>
      <c r="B3" t="s">
        <v>2</v>
      </c>
      <c r="C3" t="s">
        <v>3</v>
      </c>
      <c r="D3" s="396">
        <v>8050</v>
      </c>
      <c r="E3" s="397"/>
      <c r="F3" s="398">
        <v>87543.33</v>
      </c>
      <c r="G3" s="399">
        <v>86829.310000000012</v>
      </c>
      <c r="H3" s="400"/>
      <c r="I3" s="131">
        <f t="shared" ref="I3:I28" si="0">SUM(F3:G3)</f>
        <v>174372.64</v>
      </c>
    </row>
    <row r="4" spans="1:9" x14ac:dyDescent="0.2">
      <c r="A4">
        <v>3</v>
      </c>
      <c r="B4" t="s">
        <v>4</v>
      </c>
      <c r="C4" t="s">
        <v>5</v>
      </c>
      <c r="D4" s="396">
        <v>29887.13</v>
      </c>
      <c r="E4" s="397"/>
      <c r="F4" s="398">
        <v>108666.61</v>
      </c>
      <c r="G4" s="399">
        <v>272095.62</v>
      </c>
      <c r="H4" s="400"/>
      <c r="I4" s="131">
        <f t="shared" si="0"/>
        <v>380762.23</v>
      </c>
    </row>
    <row r="5" spans="1:9" x14ac:dyDescent="0.2">
      <c r="A5">
        <v>4</v>
      </c>
      <c r="B5" t="s">
        <v>942</v>
      </c>
      <c r="C5" t="s">
        <v>702</v>
      </c>
      <c r="D5" s="396">
        <v>0</v>
      </c>
      <c r="E5" s="397"/>
      <c r="F5" s="401">
        <v>0</v>
      </c>
      <c r="G5" s="399">
        <v>0</v>
      </c>
      <c r="H5" s="400"/>
      <c r="I5" s="131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396">
        <v>165903.47</v>
      </c>
      <c r="E6" s="397"/>
      <c r="F6" s="398">
        <v>2284574.83</v>
      </c>
      <c r="G6" s="399">
        <v>3591110.7299999995</v>
      </c>
      <c r="H6" s="400"/>
      <c r="I6" s="131">
        <f t="shared" si="0"/>
        <v>5875685.5599999996</v>
      </c>
    </row>
    <row r="7" spans="1:9" x14ac:dyDescent="0.2">
      <c r="A7">
        <v>6</v>
      </c>
      <c r="B7" t="s">
        <v>8</v>
      </c>
      <c r="C7" t="s">
        <v>9</v>
      </c>
      <c r="D7" s="396">
        <v>331604.78000000003</v>
      </c>
      <c r="E7" s="397"/>
      <c r="F7" s="398">
        <v>547151.11</v>
      </c>
      <c r="G7" s="399">
        <v>468660.36</v>
      </c>
      <c r="H7" s="400"/>
      <c r="I7" s="131">
        <f t="shared" si="0"/>
        <v>1015811.47</v>
      </c>
    </row>
    <row r="8" spans="1:9" x14ac:dyDescent="0.2">
      <c r="A8">
        <v>7</v>
      </c>
      <c r="B8" t="s">
        <v>10</v>
      </c>
      <c r="C8" t="s">
        <v>11</v>
      </c>
      <c r="D8" s="396">
        <v>0</v>
      </c>
      <c r="E8" s="397"/>
      <c r="F8" s="398">
        <v>71442.13</v>
      </c>
      <c r="G8" s="399">
        <v>209258.46000000002</v>
      </c>
      <c r="H8" s="400"/>
      <c r="I8" s="131">
        <f t="shared" si="0"/>
        <v>280700.59000000003</v>
      </c>
    </row>
    <row r="9" spans="1:9" x14ac:dyDescent="0.2">
      <c r="A9">
        <v>8</v>
      </c>
      <c r="B9" t="s">
        <v>12</v>
      </c>
      <c r="C9" t="s">
        <v>13</v>
      </c>
      <c r="D9" s="396">
        <v>753998.66999999993</v>
      </c>
      <c r="E9" s="397"/>
      <c r="F9" s="398">
        <v>1314686.8600000001</v>
      </c>
      <c r="G9" s="399">
        <v>812872.74999999977</v>
      </c>
      <c r="H9" s="400"/>
      <c r="I9" s="131">
        <f t="shared" si="0"/>
        <v>2127559.61</v>
      </c>
    </row>
    <row r="10" spans="1:9" x14ac:dyDescent="0.2">
      <c r="A10">
        <v>9</v>
      </c>
      <c r="B10" t="s">
        <v>14</v>
      </c>
      <c r="C10" t="s">
        <v>15</v>
      </c>
      <c r="D10" s="396">
        <v>5912678.8600000003</v>
      </c>
      <c r="E10" s="397"/>
      <c r="F10" s="398">
        <v>9075382.8300000001</v>
      </c>
      <c r="G10" s="399">
        <v>8418768.9900000002</v>
      </c>
      <c r="H10" s="400"/>
      <c r="I10" s="131">
        <f t="shared" si="0"/>
        <v>17494151.82</v>
      </c>
    </row>
    <row r="11" spans="1:9" x14ac:dyDescent="0.2">
      <c r="A11">
        <v>10</v>
      </c>
      <c r="B11" t="s">
        <v>16</v>
      </c>
      <c r="C11" t="s">
        <v>17</v>
      </c>
      <c r="D11" s="396">
        <v>1749473.4700000002</v>
      </c>
      <c r="E11" s="397"/>
      <c r="F11" s="398">
        <v>4581775.05</v>
      </c>
      <c r="G11" s="399">
        <v>2815112.41</v>
      </c>
      <c r="H11" s="400"/>
      <c r="I11" s="131">
        <f t="shared" si="0"/>
        <v>7396887.46</v>
      </c>
    </row>
    <row r="12" spans="1:9" x14ac:dyDescent="0.2">
      <c r="A12">
        <v>11</v>
      </c>
      <c r="B12" t="s">
        <v>18</v>
      </c>
      <c r="C12" t="s">
        <v>661</v>
      </c>
      <c r="D12" s="396">
        <v>2474417.3199999998</v>
      </c>
      <c r="E12" s="397"/>
      <c r="F12" s="398">
        <v>2329615.1</v>
      </c>
      <c r="G12" s="399">
        <v>2331496.5699999998</v>
      </c>
      <c r="H12" s="400"/>
      <c r="I12" s="131">
        <f t="shared" si="0"/>
        <v>4661111.67</v>
      </c>
    </row>
    <row r="13" spans="1:9" x14ac:dyDescent="0.2">
      <c r="A13">
        <v>12</v>
      </c>
      <c r="B13" t="s">
        <v>667</v>
      </c>
      <c r="C13" t="s">
        <v>647</v>
      </c>
      <c r="D13" s="402">
        <f>SUM(D2:D12)</f>
        <v>30388668.749999993</v>
      </c>
      <c r="E13" s="397"/>
      <c r="F13" s="398">
        <v>41988268.07</v>
      </c>
      <c r="G13" s="399">
        <v>13743618.469999999</v>
      </c>
      <c r="H13" s="400"/>
      <c r="I13" s="131">
        <f t="shared" si="0"/>
        <v>55731886.539999999</v>
      </c>
    </row>
    <row r="14" spans="1:9" x14ac:dyDescent="0.2">
      <c r="A14">
        <v>13</v>
      </c>
      <c r="B14" t="s">
        <v>19</v>
      </c>
      <c r="C14" t="s">
        <v>20</v>
      </c>
      <c r="D14" s="396">
        <v>3401687.9</v>
      </c>
      <c r="E14" s="397"/>
      <c r="F14" s="398">
        <v>3093283.91</v>
      </c>
      <c r="G14" s="399">
        <v>1121491.5099999998</v>
      </c>
      <c r="H14" s="400"/>
      <c r="I14" s="131">
        <f t="shared" si="0"/>
        <v>4214775.42</v>
      </c>
    </row>
    <row r="15" spans="1:9" x14ac:dyDescent="0.2">
      <c r="A15">
        <v>14</v>
      </c>
      <c r="B15" t="s">
        <v>21</v>
      </c>
      <c r="C15" t="s">
        <v>22</v>
      </c>
      <c r="D15" s="396">
        <v>1087304.97</v>
      </c>
      <c r="E15" s="397"/>
      <c r="F15" s="398">
        <v>881707.98</v>
      </c>
      <c r="G15" s="399">
        <v>439770.69999999995</v>
      </c>
      <c r="H15" s="400"/>
      <c r="I15" s="131">
        <f t="shared" si="0"/>
        <v>1321478.68</v>
      </c>
    </row>
    <row r="16" spans="1:9" x14ac:dyDescent="0.2">
      <c r="A16">
        <v>15</v>
      </c>
      <c r="B16" t="s">
        <v>703</v>
      </c>
      <c r="C16" t="s">
        <v>704</v>
      </c>
      <c r="D16" s="396">
        <v>157187.98000000001</v>
      </c>
      <c r="E16" s="397"/>
      <c r="F16" s="398">
        <v>278801.28000000003</v>
      </c>
      <c r="G16" s="399">
        <v>169597.13999999996</v>
      </c>
      <c r="H16" s="400"/>
      <c r="I16" s="131">
        <f t="shared" si="0"/>
        <v>448398.42</v>
      </c>
    </row>
    <row r="17" spans="1:9" x14ac:dyDescent="0.2">
      <c r="A17">
        <v>16</v>
      </c>
      <c r="B17" t="s">
        <v>23</v>
      </c>
      <c r="C17" t="s">
        <v>24</v>
      </c>
      <c r="D17" s="396">
        <v>1967181</v>
      </c>
      <c r="E17" s="397"/>
      <c r="F17" s="398">
        <v>1395507.45</v>
      </c>
      <c r="G17" s="399">
        <v>649264.04</v>
      </c>
      <c r="H17" s="400"/>
      <c r="I17" s="131">
        <f t="shared" si="0"/>
        <v>2044771.49</v>
      </c>
    </row>
    <row r="18" spans="1:9" x14ac:dyDescent="0.2">
      <c r="A18">
        <v>17</v>
      </c>
      <c r="B18" t="s">
        <v>25</v>
      </c>
      <c r="C18" t="s">
        <v>26</v>
      </c>
      <c r="D18" s="396">
        <v>5912678.8600000003</v>
      </c>
      <c r="E18" s="397"/>
      <c r="F18" s="398">
        <v>9131342.8399999999</v>
      </c>
      <c r="G18" s="399">
        <v>8462007.3999999985</v>
      </c>
      <c r="H18" s="400"/>
      <c r="I18" s="131">
        <f t="shared" si="0"/>
        <v>17593350.239999998</v>
      </c>
    </row>
    <row r="19" spans="1:9" x14ac:dyDescent="0.2">
      <c r="A19">
        <v>18</v>
      </c>
      <c r="B19" t="s">
        <v>27</v>
      </c>
      <c r="C19" t="s">
        <v>695</v>
      </c>
      <c r="D19" s="396">
        <v>3187724</v>
      </c>
      <c r="E19" s="397"/>
      <c r="F19" s="398">
        <v>4377187.96</v>
      </c>
      <c r="G19" s="399">
        <v>1791416.8899999997</v>
      </c>
      <c r="H19" s="400"/>
      <c r="I19" s="131">
        <f t="shared" si="0"/>
        <v>6168604.8499999996</v>
      </c>
    </row>
    <row r="20" spans="1:9" x14ac:dyDescent="0.2">
      <c r="A20">
        <v>19</v>
      </c>
      <c r="B20" t="s">
        <v>29</v>
      </c>
      <c r="C20" t="s">
        <v>30</v>
      </c>
      <c r="D20" s="396">
        <v>4603117</v>
      </c>
      <c r="E20" s="397"/>
      <c r="F20" s="398">
        <v>6595117.9900000002</v>
      </c>
      <c r="G20" s="399">
        <v>2989107.4399999995</v>
      </c>
      <c r="H20" s="400"/>
      <c r="I20" s="131">
        <f t="shared" si="0"/>
        <v>9584225.4299999997</v>
      </c>
    </row>
    <row r="21" spans="1:9" x14ac:dyDescent="0.2">
      <c r="A21">
        <v>20</v>
      </c>
      <c r="B21" t="s">
        <v>31</v>
      </c>
      <c r="C21" t="s">
        <v>32</v>
      </c>
      <c r="D21" s="396">
        <v>473208.68000000005</v>
      </c>
      <c r="E21" s="397"/>
      <c r="F21" s="398">
        <v>766710.15</v>
      </c>
      <c r="G21" s="399">
        <v>453043.88</v>
      </c>
      <c r="H21" s="400"/>
      <c r="I21" s="131">
        <f t="shared" si="0"/>
        <v>1219754.03</v>
      </c>
    </row>
    <row r="22" spans="1:9" x14ac:dyDescent="0.2">
      <c r="A22">
        <v>21</v>
      </c>
      <c r="B22" t="s">
        <v>33</v>
      </c>
      <c r="C22" t="s">
        <v>34</v>
      </c>
      <c r="D22" s="396">
        <v>2690944.62</v>
      </c>
      <c r="E22" s="397"/>
      <c r="F22" s="398">
        <v>2102030.0299999998</v>
      </c>
      <c r="G22" s="399">
        <v>1543552.33</v>
      </c>
      <c r="H22" s="400"/>
      <c r="I22" s="131">
        <f t="shared" si="0"/>
        <v>3645582.36</v>
      </c>
    </row>
    <row r="23" spans="1:9" x14ac:dyDescent="0.2">
      <c r="A23">
        <v>22</v>
      </c>
      <c r="B23" t="s">
        <v>35</v>
      </c>
      <c r="C23" t="s">
        <v>36</v>
      </c>
      <c r="D23" s="396">
        <v>548053.52</v>
      </c>
      <c r="E23" s="397"/>
      <c r="F23" s="398">
        <v>893286.84</v>
      </c>
      <c r="G23" s="399">
        <v>526128.03999999992</v>
      </c>
      <c r="H23" s="400"/>
      <c r="I23" s="131">
        <f t="shared" si="0"/>
        <v>1419414.88</v>
      </c>
    </row>
    <row r="24" spans="1:9" x14ac:dyDescent="0.2">
      <c r="A24">
        <v>23</v>
      </c>
      <c r="B24" t="s">
        <v>37</v>
      </c>
      <c r="C24" t="s">
        <v>38</v>
      </c>
      <c r="D24" s="396">
        <v>1738142.3</v>
      </c>
      <c r="E24" s="397"/>
      <c r="F24" s="398">
        <v>1326142.19</v>
      </c>
      <c r="G24" s="399">
        <v>637888.07000000007</v>
      </c>
      <c r="H24" s="400"/>
      <c r="I24" s="131">
        <f t="shared" si="0"/>
        <v>1964030.26</v>
      </c>
    </row>
    <row r="25" spans="1:9" x14ac:dyDescent="0.2">
      <c r="A25">
        <v>24</v>
      </c>
      <c r="B25" t="s">
        <v>39</v>
      </c>
      <c r="C25" t="s">
        <v>40</v>
      </c>
      <c r="D25" s="396">
        <v>2230216.1800000002</v>
      </c>
      <c r="E25" s="397"/>
      <c r="F25" s="398">
        <v>4635044.71</v>
      </c>
      <c r="G25" s="399">
        <v>2058630.0599999996</v>
      </c>
      <c r="H25" s="400"/>
      <c r="I25" s="131">
        <f t="shared" si="0"/>
        <v>6693674.7699999996</v>
      </c>
    </row>
    <row r="26" spans="1:9" x14ac:dyDescent="0.2">
      <c r="A26">
        <v>25</v>
      </c>
      <c r="B26" t="s">
        <v>705</v>
      </c>
      <c r="C26" t="s">
        <v>706</v>
      </c>
      <c r="D26" s="396">
        <v>0</v>
      </c>
      <c r="E26" s="397"/>
      <c r="F26" s="398">
        <v>185232.48</v>
      </c>
      <c r="G26" s="399">
        <v>413009.82000000007</v>
      </c>
      <c r="H26" s="400"/>
      <c r="I26" s="131">
        <f t="shared" si="0"/>
        <v>598242.30000000005</v>
      </c>
    </row>
    <row r="27" spans="1:9" x14ac:dyDescent="0.2">
      <c r="A27">
        <v>26</v>
      </c>
      <c r="B27" t="s">
        <v>41</v>
      </c>
      <c r="C27" t="s">
        <v>42</v>
      </c>
      <c r="D27" s="396">
        <v>5841907.2599999998</v>
      </c>
      <c r="E27" s="397"/>
      <c r="F27" s="398">
        <v>5220026.8</v>
      </c>
      <c r="G27" s="399">
        <v>2489338.6400000006</v>
      </c>
      <c r="H27" s="400"/>
      <c r="I27" s="131">
        <f t="shared" si="0"/>
        <v>7709365.4400000004</v>
      </c>
    </row>
    <row r="28" spans="1:9" x14ac:dyDescent="0.2">
      <c r="A28">
        <v>27</v>
      </c>
      <c r="B28" t="s">
        <v>668</v>
      </c>
      <c r="C28" t="s">
        <v>669</v>
      </c>
      <c r="D28" s="396">
        <v>33839354.270000003</v>
      </c>
      <c r="E28" s="397"/>
      <c r="F28" s="398">
        <v>40729465.689999998</v>
      </c>
      <c r="G28" s="399">
        <v>14852029.690000005</v>
      </c>
      <c r="H28" s="400"/>
      <c r="I28" s="131">
        <f t="shared" si="0"/>
        <v>55581495.380000003</v>
      </c>
    </row>
    <row r="31" spans="1:9" x14ac:dyDescent="0.2">
      <c r="D31" s="293" t="s">
        <v>1245</v>
      </c>
      <c r="E31" s="29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6"/>
  <sheetViews>
    <sheetView zoomScale="110" zoomScaleNormal="110" workbookViewId="0">
      <selection activeCell="I4" sqref="I4:J4"/>
    </sheetView>
  </sheetViews>
  <sheetFormatPr defaultColWidth="9.125" defaultRowHeight="24" x14ac:dyDescent="0.55000000000000004"/>
  <cols>
    <col min="1" max="1" width="20.375" style="22" bestFit="1" customWidth="1"/>
    <col min="2" max="2" width="21.25" style="22" bestFit="1" customWidth="1"/>
    <col min="3" max="3" width="16.625" style="22" customWidth="1"/>
    <col min="4" max="4" width="13.25" style="22" bestFit="1" customWidth="1"/>
    <col min="5" max="5" width="18" style="22" bestFit="1" customWidth="1"/>
    <col min="6" max="6" width="16.75" style="22" bestFit="1" customWidth="1"/>
    <col min="7" max="7" width="13.875" style="22" bestFit="1" customWidth="1"/>
    <col min="8" max="8" width="17.75" style="22" bestFit="1" customWidth="1"/>
    <col min="9" max="9" width="19.375" style="22" customWidth="1"/>
    <col min="10" max="10" width="25.625" style="22" customWidth="1"/>
    <col min="11" max="11" width="15.75" style="22" bestFit="1" customWidth="1"/>
    <col min="12" max="12" width="14.875" style="22" customWidth="1"/>
    <col min="13" max="13" width="17.75" style="22" bestFit="1" customWidth="1"/>
    <col min="14" max="14" width="22.75" style="22" customWidth="1"/>
    <col min="15" max="15" width="20.25" style="22" customWidth="1"/>
    <col min="16" max="16" width="19.875" style="22" customWidth="1"/>
    <col min="17" max="17" width="23" style="22" customWidth="1"/>
    <col min="18" max="18" width="13.625" style="22" customWidth="1"/>
    <col min="19" max="19" width="52" style="22" customWidth="1"/>
    <col min="20" max="23" width="9.125" style="22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2" customWidth="1"/>
    <col min="30" max="16384" width="9.125" style="22"/>
  </cols>
  <sheetData>
    <row r="1" spans="1:28" s="342" customFormat="1" ht="39.6" customHeight="1" x14ac:dyDescent="0.2">
      <c r="A1" s="446" t="s">
        <v>1154</v>
      </c>
      <c r="B1" s="446" t="s">
        <v>1178</v>
      </c>
      <c r="C1" s="446" t="s">
        <v>1156</v>
      </c>
      <c r="D1" s="446" t="s">
        <v>1157</v>
      </c>
      <c r="E1" s="446" t="s">
        <v>1179</v>
      </c>
      <c r="F1" s="446" t="s">
        <v>1153</v>
      </c>
      <c r="G1" s="446" t="s">
        <v>1180</v>
      </c>
      <c r="H1" s="446" t="s">
        <v>1181</v>
      </c>
      <c r="I1" s="448" t="s">
        <v>1182</v>
      </c>
      <c r="J1" s="448" t="s">
        <v>1183</v>
      </c>
      <c r="K1" s="446" t="s">
        <v>1184</v>
      </c>
      <c r="L1" s="446" t="s">
        <v>1185</v>
      </c>
      <c r="M1" s="446" t="s">
        <v>1187</v>
      </c>
      <c r="N1" s="448" t="s">
        <v>1255</v>
      </c>
      <c r="O1" s="340" t="s">
        <v>1188</v>
      </c>
      <c r="P1" s="340" t="s">
        <v>1189</v>
      </c>
      <c r="Q1" s="340" t="s">
        <v>1190</v>
      </c>
      <c r="R1" s="341"/>
      <c r="X1" s="343"/>
      <c r="Y1" s="343"/>
      <c r="Z1" s="343"/>
      <c r="AA1" s="343"/>
      <c r="AB1" s="343"/>
    </row>
    <row r="2" spans="1:28" s="222" customFormat="1" ht="28.5" customHeight="1" thickBot="1" x14ac:dyDescent="0.25">
      <c r="A2" s="447"/>
      <c r="B2" s="447"/>
      <c r="C2" s="447"/>
      <c r="D2" s="447"/>
      <c r="E2" s="447"/>
      <c r="F2" s="447"/>
      <c r="G2" s="447"/>
      <c r="H2" s="447"/>
      <c r="I2" s="449"/>
      <c r="J2" s="449"/>
      <c r="K2" s="447"/>
      <c r="L2" s="447"/>
      <c r="M2" s="447"/>
      <c r="N2" s="449"/>
      <c r="O2" s="302" t="s">
        <v>1191</v>
      </c>
      <c r="P2" s="303"/>
      <c r="Q2" s="303"/>
      <c r="R2" s="304"/>
      <c r="S2" s="304"/>
      <c r="X2" s="301"/>
      <c r="Y2" s="301"/>
      <c r="Z2" s="301"/>
      <c r="AA2" s="301"/>
      <c r="AB2" s="301"/>
    </row>
    <row r="3" spans="1:28" s="212" customFormat="1" ht="72" x14ac:dyDescent="0.5">
      <c r="A3" s="115" t="s">
        <v>660</v>
      </c>
      <c r="B3" s="115" t="s">
        <v>1166</v>
      </c>
      <c r="C3" s="115" t="s">
        <v>1167</v>
      </c>
      <c r="D3" s="115" t="s">
        <v>701</v>
      </c>
      <c r="E3" s="115" t="s">
        <v>1168</v>
      </c>
      <c r="F3" s="115" t="s">
        <v>1348</v>
      </c>
      <c r="G3" s="213" t="s">
        <v>1177</v>
      </c>
      <c r="H3" s="115" t="s">
        <v>784</v>
      </c>
      <c r="I3" s="115" t="s">
        <v>1387</v>
      </c>
      <c r="J3" s="115" t="s">
        <v>1388</v>
      </c>
      <c r="K3" s="213" t="s">
        <v>1169</v>
      </c>
      <c r="L3" s="115" t="s">
        <v>1186</v>
      </c>
      <c r="M3" s="218" t="s">
        <v>1170</v>
      </c>
      <c r="N3" s="115" t="s">
        <v>1258</v>
      </c>
      <c r="O3" s="115" t="s">
        <v>1171</v>
      </c>
      <c r="P3" s="250" t="s">
        <v>1172</v>
      </c>
      <c r="Q3" s="250" t="s">
        <v>1173</v>
      </c>
      <c r="R3" s="225" t="s">
        <v>1174</v>
      </c>
      <c r="S3" s="224" t="s">
        <v>1192</v>
      </c>
      <c r="X3" s="1"/>
      <c r="Y3" s="1"/>
      <c r="Z3" s="1"/>
      <c r="AA3" s="1"/>
      <c r="AB3" s="1"/>
    </row>
    <row r="4" spans="1:28" ht="24.75" thickBot="1" x14ac:dyDescent="0.6">
      <c r="A4" s="20">
        <f>SUM(Planfin2562!D17-Planfin2562!D16)</f>
        <v>50000564.074000008</v>
      </c>
      <c r="B4" s="20">
        <f>SUM(Planfin2562!D33-Planfin2562!D29)</f>
        <v>42691570.129999995</v>
      </c>
      <c r="C4" s="195">
        <f>SUM(A4-B4)</f>
        <v>7308993.9440000132</v>
      </c>
      <c r="D4" s="216" t="str">
        <f>IF(C4&gt;0,"เกินดุล",IF(C4=0,"สมดุล","ขาดดุล"))</f>
        <v>เกินดุล</v>
      </c>
      <c r="E4" s="214">
        <f>IF(C4&lt;=0,0,ROUNDUP((C4*20%),2))</f>
        <v>1461798.79</v>
      </c>
      <c r="F4" s="195">
        <f>SUM(Planfin2562!D88)</f>
        <v>1434230</v>
      </c>
      <c r="G4" s="215">
        <f>IF(C4=0,0,(F4/C4)*100)</f>
        <v>19.622810074666514</v>
      </c>
      <c r="H4" s="214">
        <f>E4-F4</f>
        <v>27568.790000000037</v>
      </c>
      <c r="I4" s="504">
        <f>SUM(Planfin2562!C40)</f>
        <v>1679985</v>
      </c>
      <c r="J4" s="504">
        <f>SUM(Planfin2562!C41-Planfin2562!C42)</f>
        <v>15009524.57</v>
      </c>
      <c r="K4" s="217">
        <f>SUM(B4/12)</f>
        <v>3557630.8441666663</v>
      </c>
      <c r="L4" s="195">
        <f>SUM(I4/K4)</f>
        <v>0.472220158186063</v>
      </c>
      <c r="M4" s="219">
        <f>SUM(H4:I4)</f>
        <v>1707553.79</v>
      </c>
      <c r="N4" s="299">
        <f>SUM(M4/K4)</f>
        <v>0.47996935736034035</v>
      </c>
      <c r="O4" s="220" t="str">
        <f>IF(C4&gt;=0, "Normal", "Risk")</f>
        <v>Normal</v>
      </c>
      <c r="P4" s="220" t="str">
        <f>IF(H4&gt;=0, "Normal", "Risk")</f>
        <v>Normal</v>
      </c>
      <c r="Q4" s="221" t="str">
        <f>IF(N4&gt;1, "Normal", "Risk")</f>
        <v>Risk</v>
      </c>
      <c r="R4" s="79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2</v>
      </c>
      <c r="S4" s="223" t="str">
        <f>VLOOKUP(R4,$X$9:$AB$16,5,0)</f>
        <v xml:space="preserve">ทบทวนการลงทุนอีกครั้ง </v>
      </c>
      <c r="Y4" s="228" t="s">
        <v>1193</v>
      </c>
      <c r="Z4" s="228" t="s">
        <v>1194</v>
      </c>
      <c r="AA4" s="228" t="s">
        <v>1195</v>
      </c>
      <c r="AB4" s="228"/>
    </row>
    <row r="5" spans="1:28" ht="27" customHeight="1" x14ac:dyDescent="0.55000000000000004">
      <c r="I5" s="450" t="s">
        <v>1257</v>
      </c>
      <c r="J5" s="450"/>
      <c r="N5" s="300" t="s">
        <v>1256</v>
      </c>
      <c r="X5" s="229" t="s">
        <v>1196</v>
      </c>
      <c r="Y5" s="229" t="s">
        <v>1197</v>
      </c>
      <c r="Z5" s="229" t="s">
        <v>1198</v>
      </c>
      <c r="AA5" s="229" t="s">
        <v>1199</v>
      </c>
      <c r="AB5" s="443" t="s">
        <v>1192</v>
      </c>
    </row>
    <row r="6" spans="1:28" x14ac:dyDescent="0.55000000000000004">
      <c r="X6" s="230" t="s">
        <v>1200</v>
      </c>
      <c r="Y6" s="231" t="s">
        <v>1201</v>
      </c>
      <c r="Z6" s="230" t="s">
        <v>1202</v>
      </c>
      <c r="AA6" s="231" t="s">
        <v>1203</v>
      </c>
      <c r="AB6" s="444"/>
    </row>
    <row r="7" spans="1:28" x14ac:dyDescent="0.55000000000000004">
      <c r="X7" s="232"/>
      <c r="Y7" s="231" t="s">
        <v>1204</v>
      </c>
      <c r="Z7" s="233" t="s">
        <v>1212</v>
      </c>
      <c r="AA7" s="233" t="s">
        <v>1213</v>
      </c>
      <c r="AB7" s="444"/>
    </row>
    <row r="8" spans="1:28" ht="24.75" thickBot="1" x14ac:dyDescent="0.6">
      <c r="X8" s="234"/>
      <c r="Y8" s="234"/>
      <c r="Z8" s="235" t="s">
        <v>1205</v>
      </c>
      <c r="AA8" s="234"/>
      <c r="AB8" s="445"/>
    </row>
    <row r="9" spans="1:28" ht="25.5" thickTop="1" thickBot="1" x14ac:dyDescent="0.6">
      <c r="X9" s="236">
        <v>1</v>
      </c>
      <c r="Y9" s="236" t="s">
        <v>1206</v>
      </c>
      <c r="Z9" s="236" t="s">
        <v>1207</v>
      </c>
      <c r="AA9" s="236" t="s">
        <v>1175</v>
      </c>
      <c r="AB9" s="245" t="s">
        <v>1208</v>
      </c>
    </row>
    <row r="10" spans="1:28" ht="24.75" thickBot="1" x14ac:dyDescent="0.6">
      <c r="X10" s="237">
        <v>2</v>
      </c>
      <c r="Y10" s="237" t="s">
        <v>1206</v>
      </c>
      <c r="Z10" s="237" t="s">
        <v>1207</v>
      </c>
      <c r="AA10" s="238" t="s">
        <v>1176</v>
      </c>
      <c r="AB10" s="246" t="s">
        <v>1209</v>
      </c>
    </row>
    <row r="11" spans="1:28" ht="24.75" thickBot="1" x14ac:dyDescent="0.6">
      <c r="X11" s="241">
        <v>3</v>
      </c>
      <c r="Y11" s="241" t="s">
        <v>1206</v>
      </c>
      <c r="Z11" s="241" t="s">
        <v>1214</v>
      </c>
      <c r="AA11" s="241" t="s">
        <v>1175</v>
      </c>
      <c r="AB11" s="247" t="s">
        <v>1216</v>
      </c>
    </row>
    <row r="12" spans="1:28" ht="24.75" thickBot="1" x14ac:dyDescent="0.6">
      <c r="X12" s="242">
        <v>4</v>
      </c>
      <c r="Y12" s="242" t="s">
        <v>1206</v>
      </c>
      <c r="Z12" s="242" t="s">
        <v>1214</v>
      </c>
      <c r="AA12" s="243" t="s">
        <v>1176</v>
      </c>
      <c r="AB12" s="248" t="s">
        <v>1220</v>
      </c>
    </row>
    <row r="13" spans="1:28" ht="24.75" thickBot="1" x14ac:dyDescent="0.6">
      <c r="X13" s="239">
        <v>5</v>
      </c>
      <c r="Y13" s="240" t="s">
        <v>1176</v>
      </c>
      <c r="Z13" s="240" t="s">
        <v>1215</v>
      </c>
      <c r="AA13" s="239" t="s">
        <v>1175</v>
      </c>
      <c r="AB13" s="249" t="s">
        <v>1210</v>
      </c>
    </row>
    <row r="14" spans="1:28" ht="24.75" thickBot="1" x14ac:dyDescent="0.6">
      <c r="X14" s="242">
        <v>6</v>
      </c>
      <c r="Y14" s="243" t="s">
        <v>1176</v>
      </c>
      <c r="Z14" s="243" t="s">
        <v>1215</v>
      </c>
      <c r="AA14" s="243" t="s">
        <v>1211</v>
      </c>
      <c r="AB14" s="248" t="s">
        <v>1219</v>
      </c>
    </row>
    <row r="15" spans="1:28" ht="24.75" thickBot="1" x14ac:dyDescent="0.6">
      <c r="X15" s="241">
        <v>7</v>
      </c>
      <c r="Y15" s="244" t="s">
        <v>1176</v>
      </c>
      <c r="Z15" s="244" t="s">
        <v>1211</v>
      </c>
      <c r="AA15" s="241" t="s">
        <v>1175</v>
      </c>
      <c r="AB15" s="247" t="s">
        <v>1217</v>
      </c>
    </row>
    <row r="16" spans="1:28" x14ac:dyDescent="0.55000000000000004">
      <c r="X16" s="242">
        <v>8</v>
      </c>
      <c r="Y16" s="243" t="s">
        <v>1176</v>
      </c>
      <c r="Z16" s="243" t="s">
        <v>1211</v>
      </c>
      <c r="AA16" s="243" t="s">
        <v>1176</v>
      </c>
      <c r="AB16" s="248" t="s">
        <v>1218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O429"/>
  <sheetViews>
    <sheetView zoomScale="90" zoomScaleNormal="90" workbookViewId="0">
      <pane xSplit="4" ySplit="1" topLeftCell="E227" activePane="bottomRight" state="frozen"/>
      <selection activeCell="H54" sqref="H54"/>
      <selection pane="topRight" activeCell="H54" sqref="H54"/>
      <selection pane="bottomLeft" activeCell="H54" sqref="H54"/>
      <selection pane="bottomRight" activeCell="D231" sqref="D231"/>
    </sheetView>
  </sheetViews>
  <sheetFormatPr defaultColWidth="9" defaultRowHeight="24" x14ac:dyDescent="0.2"/>
  <cols>
    <col min="1" max="1" width="15.875" style="313" customWidth="1"/>
    <col min="2" max="2" width="57.125" style="312" customWidth="1"/>
    <col min="3" max="3" width="8.375" style="313" customWidth="1"/>
    <col min="4" max="4" width="33.125" style="319" customWidth="1"/>
    <col min="5" max="5" width="10.375" style="313" customWidth="1"/>
    <col min="6" max="6" width="25.625" style="312" customWidth="1"/>
    <col min="7" max="7" width="7.125" style="313" bestFit="1" customWidth="1"/>
    <col min="8" max="8" width="16.375" style="312" customWidth="1"/>
    <col min="9" max="10" width="9" style="312" customWidth="1"/>
    <col min="11" max="11" width="9" style="313" customWidth="1"/>
    <col min="12" max="12" width="16.375" style="312" customWidth="1"/>
    <col min="13" max="16384" width="9" style="312"/>
  </cols>
  <sheetData>
    <row r="1" spans="1:11" s="313" customFormat="1" ht="27" customHeight="1" x14ac:dyDescent="0.2">
      <c r="A1" s="307" t="s">
        <v>1040</v>
      </c>
      <c r="B1" s="307" t="s">
        <v>1041</v>
      </c>
      <c r="C1" s="310" t="s">
        <v>716</v>
      </c>
      <c r="D1" s="310" t="s">
        <v>717</v>
      </c>
      <c r="E1" s="320" t="s">
        <v>718</v>
      </c>
      <c r="F1" s="320" t="s">
        <v>719</v>
      </c>
      <c r="G1" s="311" t="s">
        <v>1038</v>
      </c>
      <c r="H1" s="311" t="s">
        <v>1039</v>
      </c>
      <c r="I1" s="313" t="s">
        <v>1042</v>
      </c>
      <c r="J1" s="313" t="s">
        <v>1043</v>
      </c>
      <c r="K1" s="313" t="s">
        <v>1044</v>
      </c>
    </row>
    <row r="2" spans="1:11" x14ac:dyDescent="0.2">
      <c r="A2" s="308" t="s">
        <v>140</v>
      </c>
      <c r="B2" s="298" t="s">
        <v>141</v>
      </c>
      <c r="C2" s="308" t="s">
        <v>16</v>
      </c>
      <c r="D2" s="306" t="s">
        <v>17</v>
      </c>
      <c r="E2" s="308" t="s">
        <v>976</v>
      </c>
      <c r="F2" s="298" t="s">
        <v>17</v>
      </c>
      <c r="G2" s="308">
        <v>9</v>
      </c>
      <c r="H2" s="298" t="s">
        <v>962</v>
      </c>
      <c r="I2" s="312" t="s">
        <v>1046</v>
      </c>
      <c r="K2" s="313" t="s">
        <v>1045</v>
      </c>
    </row>
    <row r="3" spans="1:11" x14ac:dyDescent="0.2">
      <c r="A3" s="308" t="s">
        <v>142</v>
      </c>
      <c r="B3" s="298" t="s">
        <v>143</v>
      </c>
      <c r="C3" s="308" t="s">
        <v>16</v>
      </c>
      <c r="D3" s="306" t="s">
        <v>17</v>
      </c>
      <c r="E3" s="308" t="s">
        <v>976</v>
      </c>
      <c r="F3" s="298" t="s">
        <v>17</v>
      </c>
      <c r="G3" s="308">
        <v>9</v>
      </c>
      <c r="H3" s="298" t="s">
        <v>967</v>
      </c>
      <c r="I3" s="312" t="s">
        <v>1046</v>
      </c>
      <c r="K3" s="313" t="s">
        <v>1045</v>
      </c>
    </row>
    <row r="4" spans="1:11" x14ac:dyDescent="0.2">
      <c r="A4" s="308" t="s">
        <v>144</v>
      </c>
      <c r="B4" s="298" t="s">
        <v>145</v>
      </c>
      <c r="C4" s="308" t="s">
        <v>16</v>
      </c>
      <c r="D4" s="306" t="s">
        <v>17</v>
      </c>
      <c r="E4" s="308" t="s">
        <v>976</v>
      </c>
      <c r="F4" s="298" t="s">
        <v>17</v>
      </c>
      <c r="G4" s="308">
        <v>9</v>
      </c>
      <c r="H4" s="298" t="s">
        <v>962</v>
      </c>
      <c r="I4" s="312" t="s">
        <v>1046</v>
      </c>
      <c r="K4" s="313" t="s">
        <v>1048</v>
      </c>
    </row>
    <row r="5" spans="1:11" x14ac:dyDescent="0.2">
      <c r="A5" s="308" t="s">
        <v>146</v>
      </c>
      <c r="B5" s="298" t="s">
        <v>147</v>
      </c>
      <c r="C5" s="308" t="s">
        <v>16</v>
      </c>
      <c r="D5" s="306" t="s">
        <v>17</v>
      </c>
      <c r="E5" s="308" t="s">
        <v>976</v>
      </c>
      <c r="F5" s="298" t="s">
        <v>17</v>
      </c>
      <c r="G5" s="308">
        <v>9</v>
      </c>
      <c r="H5" s="298" t="s">
        <v>962</v>
      </c>
      <c r="I5" s="312" t="s">
        <v>1046</v>
      </c>
      <c r="K5" s="313">
        <v>2560</v>
      </c>
    </row>
    <row r="6" spans="1:11" x14ac:dyDescent="0.2">
      <c r="A6" s="308" t="s">
        <v>148</v>
      </c>
      <c r="B6" s="298" t="s">
        <v>1047</v>
      </c>
      <c r="C6" s="308" t="s">
        <v>16</v>
      </c>
      <c r="D6" s="306" t="s">
        <v>17</v>
      </c>
      <c r="E6" s="308" t="s">
        <v>976</v>
      </c>
      <c r="F6" s="298" t="s">
        <v>17</v>
      </c>
      <c r="G6" s="308">
        <v>9</v>
      </c>
      <c r="H6" s="298" t="s">
        <v>963</v>
      </c>
      <c r="I6" s="312" t="s">
        <v>1046</v>
      </c>
      <c r="K6" s="313" t="s">
        <v>1048</v>
      </c>
    </row>
    <row r="7" spans="1:11" x14ac:dyDescent="0.2">
      <c r="A7" s="308" t="s">
        <v>149</v>
      </c>
      <c r="B7" s="298" t="s">
        <v>150</v>
      </c>
      <c r="C7" s="308" t="s">
        <v>16</v>
      </c>
      <c r="D7" s="306" t="s">
        <v>17</v>
      </c>
      <c r="E7" s="308" t="s">
        <v>976</v>
      </c>
      <c r="F7" s="298" t="s">
        <v>17</v>
      </c>
      <c r="G7" s="308">
        <v>9</v>
      </c>
      <c r="H7" s="298" t="s">
        <v>965</v>
      </c>
      <c r="I7" s="312" t="s">
        <v>1046</v>
      </c>
      <c r="K7" s="313" t="s">
        <v>1048</v>
      </c>
    </row>
    <row r="8" spans="1:11" x14ac:dyDescent="0.2">
      <c r="A8" s="308" t="s">
        <v>151</v>
      </c>
      <c r="B8" s="298" t="s">
        <v>172</v>
      </c>
      <c r="C8" s="308" t="s">
        <v>16</v>
      </c>
      <c r="D8" s="306" t="s">
        <v>17</v>
      </c>
      <c r="E8" s="308" t="s">
        <v>976</v>
      </c>
      <c r="F8" s="298" t="s">
        <v>17</v>
      </c>
      <c r="G8" s="308">
        <v>9</v>
      </c>
      <c r="H8" s="298" t="s">
        <v>965</v>
      </c>
      <c r="I8" s="312" t="s">
        <v>1046</v>
      </c>
      <c r="K8" s="313" t="s">
        <v>1048</v>
      </c>
    </row>
    <row r="9" spans="1:11" x14ac:dyDescent="0.2">
      <c r="A9" s="308" t="s">
        <v>152</v>
      </c>
      <c r="B9" s="298" t="s">
        <v>174</v>
      </c>
      <c r="C9" s="308" t="s">
        <v>16</v>
      </c>
      <c r="D9" s="306" t="s">
        <v>17</v>
      </c>
      <c r="E9" s="308" t="s">
        <v>976</v>
      </c>
      <c r="F9" s="298" t="s">
        <v>17</v>
      </c>
      <c r="G9" s="308">
        <v>9</v>
      </c>
      <c r="H9" s="298" t="s">
        <v>962</v>
      </c>
      <c r="I9" s="312" t="s">
        <v>1046</v>
      </c>
      <c r="K9" s="313" t="s">
        <v>1048</v>
      </c>
    </row>
    <row r="10" spans="1:11" x14ac:dyDescent="0.2">
      <c r="A10" s="308" t="s">
        <v>153</v>
      </c>
      <c r="B10" s="298" t="s">
        <v>154</v>
      </c>
      <c r="C10" s="308" t="s">
        <v>16</v>
      </c>
      <c r="D10" s="306" t="s">
        <v>17</v>
      </c>
      <c r="E10" s="308" t="s">
        <v>976</v>
      </c>
      <c r="F10" s="298" t="s">
        <v>17</v>
      </c>
      <c r="G10" s="308">
        <v>9</v>
      </c>
      <c r="H10" s="298" t="s">
        <v>967</v>
      </c>
      <c r="I10" s="312" t="s">
        <v>1046</v>
      </c>
      <c r="K10" s="313" t="s">
        <v>1048</v>
      </c>
    </row>
    <row r="11" spans="1:11" x14ac:dyDescent="0.2">
      <c r="A11" s="308" t="s">
        <v>155</v>
      </c>
      <c r="B11" s="298" t="s">
        <v>156</v>
      </c>
      <c r="C11" s="308" t="s">
        <v>16</v>
      </c>
      <c r="D11" s="306" t="s">
        <v>17</v>
      </c>
      <c r="E11" s="308" t="s">
        <v>976</v>
      </c>
      <c r="F11" s="298" t="s">
        <v>17</v>
      </c>
      <c r="G11" s="308">
        <v>9</v>
      </c>
      <c r="H11" s="298" t="s">
        <v>967</v>
      </c>
      <c r="I11" s="312" t="s">
        <v>1046</v>
      </c>
      <c r="K11" s="313" t="s">
        <v>1048</v>
      </c>
    </row>
    <row r="12" spans="1:11" x14ac:dyDescent="0.2">
      <c r="A12" s="308" t="s">
        <v>113</v>
      </c>
      <c r="B12" s="298" t="s">
        <v>114</v>
      </c>
      <c r="C12" s="308" t="s">
        <v>12</v>
      </c>
      <c r="D12" s="306" t="s">
        <v>13</v>
      </c>
      <c r="E12" s="308" t="s">
        <v>969</v>
      </c>
      <c r="F12" s="298" t="s">
        <v>970</v>
      </c>
      <c r="G12" s="308">
        <v>8</v>
      </c>
      <c r="H12" s="298" t="s">
        <v>956</v>
      </c>
    </row>
    <row r="13" spans="1:11" x14ac:dyDescent="0.2">
      <c r="A13" s="308" t="s">
        <v>115</v>
      </c>
      <c r="B13" s="298" t="s">
        <v>116</v>
      </c>
      <c r="C13" s="308" t="s">
        <v>12</v>
      </c>
      <c r="D13" s="306" t="s">
        <v>13</v>
      </c>
      <c r="E13" s="308" t="s">
        <v>969</v>
      </c>
      <c r="F13" s="298" t="s">
        <v>970</v>
      </c>
      <c r="G13" s="308">
        <v>8</v>
      </c>
      <c r="H13" s="298" t="s">
        <v>958</v>
      </c>
      <c r="I13" s="312" t="s">
        <v>1046</v>
      </c>
      <c r="K13" s="313" t="s">
        <v>1045</v>
      </c>
    </row>
    <row r="14" spans="1:11" x14ac:dyDescent="0.2">
      <c r="A14" s="308" t="s">
        <v>797</v>
      </c>
      <c r="B14" s="298" t="s">
        <v>118</v>
      </c>
      <c r="C14" s="308" t="s">
        <v>12</v>
      </c>
      <c r="D14" s="306" t="s">
        <v>13</v>
      </c>
      <c r="E14" s="308" t="s">
        <v>969</v>
      </c>
      <c r="F14" s="298" t="s">
        <v>970</v>
      </c>
      <c r="G14" s="308">
        <v>8</v>
      </c>
      <c r="H14" s="298" t="s">
        <v>956</v>
      </c>
      <c r="I14" s="312" t="s">
        <v>1046</v>
      </c>
      <c r="K14" s="313" t="s">
        <v>1045</v>
      </c>
    </row>
    <row r="15" spans="1:11" x14ac:dyDescent="0.2">
      <c r="A15" s="308" t="s">
        <v>798</v>
      </c>
      <c r="B15" s="298" t="s">
        <v>119</v>
      </c>
      <c r="C15" s="308" t="s">
        <v>12</v>
      </c>
      <c r="D15" s="306" t="s">
        <v>13</v>
      </c>
      <c r="E15" s="308" t="s">
        <v>969</v>
      </c>
      <c r="F15" s="298" t="s">
        <v>970</v>
      </c>
      <c r="G15" s="308">
        <v>8</v>
      </c>
      <c r="H15" s="298" t="s">
        <v>958</v>
      </c>
      <c r="I15" s="312" t="s">
        <v>1046</v>
      </c>
      <c r="K15" s="313" t="s">
        <v>1045</v>
      </c>
    </row>
    <row r="16" spans="1:11" x14ac:dyDescent="0.2">
      <c r="A16" s="308" t="s">
        <v>120</v>
      </c>
      <c r="B16" s="298" t="s">
        <v>121</v>
      </c>
      <c r="C16" s="308" t="s">
        <v>12</v>
      </c>
      <c r="D16" s="306" t="s">
        <v>13</v>
      </c>
      <c r="E16" s="308" t="s">
        <v>969</v>
      </c>
      <c r="F16" s="298" t="s">
        <v>970</v>
      </c>
      <c r="G16" s="308">
        <v>8</v>
      </c>
      <c r="H16" s="298" t="s">
        <v>958</v>
      </c>
      <c r="I16" s="312" t="s">
        <v>1046</v>
      </c>
      <c r="K16" s="313" t="s">
        <v>1045</v>
      </c>
    </row>
    <row r="17" spans="1:15" x14ac:dyDescent="0.2">
      <c r="A17" s="308" t="s">
        <v>122</v>
      </c>
      <c r="B17" s="298" t="s">
        <v>123</v>
      </c>
      <c r="C17" s="308" t="s">
        <v>12</v>
      </c>
      <c r="D17" s="306" t="s">
        <v>13</v>
      </c>
      <c r="E17" s="308" t="s">
        <v>969</v>
      </c>
      <c r="F17" s="298" t="s">
        <v>970</v>
      </c>
      <c r="G17" s="308">
        <v>8</v>
      </c>
      <c r="H17" s="298" t="s">
        <v>956</v>
      </c>
      <c r="I17" s="312" t="s">
        <v>1046</v>
      </c>
      <c r="K17" s="313" t="s">
        <v>1045</v>
      </c>
    </row>
    <row r="18" spans="1:15" x14ac:dyDescent="0.2">
      <c r="A18" s="308" t="s">
        <v>799</v>
      </c>
      <c r="B18" s="298" t="s">
        <v>117</v>
      </c>
      <c r="C18" s="308" t="s">
        <v>12</v>
      </c>
      <c r="D18" s="306" t="s">
        <v>13</v>
      </c>
      <c r="E18" s="308" t="s">
        <v>969</v>
      </c>
      <c r="F18" s="298" t="s">
        <v>970</v>
      </c>
      <c r="G18" s="308">
        <v>8</v>
      </c>
      <c r="H18" s="298" t="s">
        <v>958</v>
      </c>
      <c r="I18" s="312" t="s">
        <v>1046</v>
      </c>
      <c r="K18" s="313" t="s">
        <v>1045</v>
      </c>
    </row>
    <row r="19" spans="1:15" x14ac:dyDescent="0.2">
      <c r="A19" s="308" t="s">
        <v>800</v>
      </c>
      <c r="B19" s="298" t="s">
        <v>80</v>
      </c>
      <c r="C19" s="308" t="s">
        <v>6</v>
      </c>
      <c r="D19" s="306" t="s">
        <v>7</v>
      </c>
      <c r="E19" s="308" t="s">
        <v>948</v>
      </c>
      <c r="F19" s="298" t="s">
        <v>949</v>
      </c>
      <c r="G19" s="308">
        <v>4</v>
      </c>
      <c r="H19" s="298" t="s">
        <v>930</v>
      </c>
      <c r="I19" s="312" t="s">
        <v>1046</v>
      </c>
      <c r="K19" s="313" t="s">
        <v>1045</v>
      </c>
    </row>
    <row r="20" spans="1:15" x14ac:dyDescent="0.2">
      <c r="A20" s="308" t="s">
        <v>801</v>
      </c>
      <c r="B20" s="298" t="s">
        <v>802</v>
      </c>
      <c r="C20" s="308" t="s">
        <v>2</v>
      </c>
      <c r="D20" s="306" t="s">
        <v>3</v>
      </c>
      <c r="E20" s="308" t="s">
        <v>937</v>
      </c>
      <c r="F20" s="298" t="s">
        <v>3</v>
      </c>
      <c r="G20" s="308">
        <v>162</v>
      </c>
      <c r="H20" s="298" t="s">
        <v>947</v>
      </c>
      <c r="I20" s="312" t="s">
        <v>1046</v>
      </c>
      <c r="K20" s="313" t="s">
        <v>1048</v>
      </c>
    </row>
    <row r="21" spans="1:15" x14ac:dyDescent="0.2">
      <c r="A21" s="308" t="s">
        <v>803</v>
      </c>
      <c r="B21" s="298" t="s">
        <v>804</v>
      </c>
      <c r="C21" s="308" t="s">
        <v>12</v>
      </c>
      <c r="D21" s="306" t="s">
        <v>13</v>
      </c>
      <c r="E21" s="308" t="s">
        <v>969</v>
      </c>
      <c r="F21" s="298" t="s">
        <v>970</v>
      </c>
      <c r="G21" s="308">
        <v>8</v>
      </c>
      <c r="H21" s="298" t="s">
        <v>955</v>
      </c>
      <c r="I21" s="312" t="s">
        <v>1046</v>
      </c>
      <c r="K21" s="313" t="s">
        <v>1045</v>
      </c>
    </row>
    <row r="22" spans="1:15" x14ac:dyDescent="0.2">
      <c r="A22" s="308" t="s">
        <v>72</v>
      </c>
      <c r="B22" s="298" t="s">
        <v>1049</v>
      </c>
      <c r="C22" s="308" t="s">
        <v>4</v>
      </c>
      <c r="D22" s="306" t="s">
        <v>5</v>
      </c>
      <c r="E22" s="308" t="s">
        <v>938</v>
      </c>
      <c r="F22" s="298" t="s">
        <v>939</v>
      </c>
      <c r="G22" s="308">
        <v>162</v>
      </c>
      <c r="H22" s="298" t="s">
        <v>947</v>
      </c>
      <c r="I22" s="312" t="s">
        <v>1046</v>
      </c>
      <c r="K22" s="313" t="s">
        <v>1048</v>
      </c>
    </row>
    <row r="23" spans="1:15" x14ac:dyDescent="0.2">
      <c r="A23" s="308" t="s">
        <v>73</v>
      </c>
      <c r="B23" s="298" t="s">
        <v>1050</v>
      </c>
      <c r="C23" s="308" t="s">
        <v>4</v>
      </c>
      <c r="D23" s="306" t="s">
        <v>5</v>
      </c>
      <c r="E23" s="308" t="s">
        <v>940</v>
      </c>
      <c r="F23" s="298" t="s">
        <v>941</v>
      </c>
      <c r="G23" s="308">
        <v>4</v>
      </c>
      <c r="H23" s="298" t="s">
        <v>930</v>
      </c>
      <c r="I23" s="312" t="s">
        <v>1046</v>
      </c>
      <c r="K23" s="313" t="s">
        <v>1045</v>
      </c>
    </row>
    <row r="24" spans="1:15" x14ac:dyDescent="0.2">
      <c r="A24" s="308" t="s">
        <v>124</v>
      </c>
      <c r="B24" s="298" t="s">
        <v>1051</v>
      </c>
      <c r="C24" s="308" t="s">
        <v>12</v>
      </c>
      <c r="D24" s="306" t="s">
        <v>13</v>
      </c>
      <c r="E24" s="308" t="s">
        <v>971</v>
      </c>
      <c r="F24" s="298" t="s">
        <v>972</v>
      </c>
      <c r="G24" s="308">
        <v>4</v>
      </c>
      <c r="H24" s="298" t="s">
        <v>934</v>
      </c>
      <c r="I24" s="312" t="s">
        <v>1046</v>
      </c>
      <c r="K24" s="313" t="s">
        <v>1048</v>
      </c>
    </row>
    <row r="25" spans="1:15" x14ac:dyDescent="0.2">
      <c r="A25" s="308" t="s">
        <v>125</v>
      </c>
      <c r="B25" s="298" t="s">
        <v>1052</v>
      </c>
      <c r="C25" s="308" t="s">
        <v>12</v>
      </c>
      <c r="D25" s="306" t="s">
        <v>13</v>
      </c>
      <c r="E25" s="308" t="s">
        <v>973</v>
      </c>
      <c r="F25" s="298" t="s">
        <v>974</v>
      </c>
      <c r="G25" s="308">
        <v>4</v>
      </c>
      <c r="H25" s="298" t="s">
        <v>934</v>
      </c>
      <c r="I25" s="312" t="s">
        <v>1046</v>
      </c>
      <c r="K25" s="313" t="s">
        <v>1048</v>
      </c>
      <c r="O25" s="315"/>
    </row>
    <row r="26" spans="1:15" s="315" customFormat="1" x14ac:dyDescent="0.2">
      <c r="A26" s="309" t="s">
        <v>1329</v>
      </c>
      <c r="B26" s="298" t="s">
        <v>1280</v>
      </c>
      <c r="C26" s="308" t="s">
        <v>4</v>
      </c>
      <c r="D26" s="306" t="s">
        <v>5</v>
      </c>
      <c r="E26" s="308" t="s">
        <v>938</v>
      </c>
      <c r="F26" s="298" t="s">
        <v>939</v>
      </c>
      <c r="G26" s="308">
        <v>162</v>
      </c>
      <c r="H26" s="298" t="s">
        <v>947</v>
      </c>
      <c r="I26" s="314" t="s">
        <v>1046</v>
      </c>
      <c r="K26" s="316">
        <v>2562</v>
      </c>
      <c r="L26" s="312"/>
    </row>
    <row r="27" spans="1:15" s="315" customFormat="1" x14ac:dyDescent="0.2">
      <c r="A27" s="309" t="s">
        <v>1330</v>
      </c>
      <c r="B27" s="298" t="s">
        <v>1281</v>
      </c>
      <c r="C27" s="308" t="s">
        <v>4</v>
      </c>
      <c r="D27" s="306" t="s">
        <v>5</v>
      </c>
      <c r="E27" s="308" t="s">
        <v>940</v>
      </c>
      <c r="F27" s="298" t="s">
        <v>941</v>
      </c>
      <c r="G27" s="308">
        <v>4</v>
      </c>
      <c r="H27" s="298" t="s">
        <v>930</v>
      </c>
      <c r="I27" s="314" t="s">
        <v>1046</v>
      </c>
      <c r="K27" s="316">
        <v>2562</v>
      </c>
      <c r="L27" s="312"/>
    </row>
    <row r="28" spans="1:15" s="315" customFormat="1" x14ac:dyDescent="0.2">
      <c r="A28" s="309" t="s">
        <v>1331</v>
      </c>
      <c r="B28" s="298" t="s">
        <v>1282</v>
      </c>
      <c r="C28" s="308" t="s">
        <v>4</v>
      </c>
      <c r="D28" s="306" t="s">
        <v>7</v>
      </c>
      <c r="E28" s="308" t="s">
        <v>938</v>
      </c>
      <c r="F28" s="298" t="s">
        <v>640</v>
      </c>
      <c r="G28" s="308">
        <v>162</v>
      </c>
      <c r="H28" s="298" t="s">
        <v>930</v>
      </c>
      <c r="I28" s="314" t="s">
        <v>1046</v>
      </c>
      <c r="K28" s="316">
        <v>2562</v>
      </c>
      <c r="L28" s="312"/>
    </row>
    <row r="29" spans="1:15" s="315" customFormat="1" x14ac:dyDescent="0.2">
      <c r="A29" s="309" t="s">
        <v>1332</v>
      </c>
      <c r="B29" s="298" t="s">
        <v>1283</v>
      </c>
      <c r="C29" s="308" t="s">
        <v>4</v>
      </c>
      <c r="D29" s="306" t="s">
        <v>7</v>
      </c>
      <c r="E29" s="308" t="s">
        <v>940</v>
      </c>
      <c r="F29" s="298" t="s">
        <v>640</v>
      </c>
      <c r="G29" s="308">
        <v>4</v>
      </c>
      <c r="H29" s="298" t="s">
        <v>979</v>
      </c>
      <c r="I29" s="314" t="s">
        <v>1046</v>
      </c>
      <c r="K29" s="316">
        <v>2562</v>
      </c>
      <c r="L29" s="312"/>
      <c r="O29" s="312"/>
    </row>
    <row r="30" spans="1:15" x14ac:dyDescent="0.2">
      <c r="A30" s="308" t="s">
        <v>81</v>
      </c>
      <c r="B30" s="298" t="s">
        <v>1053</v>
      </c>
      <c r="C30" s="308" t="s">
        <v>6</v>
      </c>
      <c r="D30" s="306" t="s">
        <v>7</v>
      </c>
      <c r="E30" s="308" t="s">
        <v>950</v>
      </c>
      <c r="F30" s="298" t="s">
        <v>951</v>
      </c>
      <c r="G30" s="308">
        <v>4</v>
      </c>
      <c r="H30" s="298" t="s">
        <v>932</v>
      </c>
      <c r="I30" s="312" t="s">
        <v>1046</v>
      </c>
      <c r="K30" s="313" t="s">
        <v>1045</v>
      </c>
    </row>
    <row r="31" spans="1:15" x14ac:dyDescent="0.2">
      <c r="A31" s="308" t="s">
        <v>82</v>
      </c>
      <c r="B31" s="298" t="s">
        <v>1054</v>
      </c>
      <c r="C31" s="308" t="s">
        <v>6</v>
      </c>
      <c r="D31" s="306" t="s">
        <v>7</v>
      </c>
      <c r="E31" s="308" t="s">
        <v>952</v>
      </c>
      <c r="F31" s="298" t="s">
        <v>953</v>
      </c>
      <c r="G31" s="308">
        <v>4</v>
      </c>
      <c r="H31" s="298" t="s">
        <v>930</v>
      </c>
      <c r="I31" s="312" t="s">
        <v>1046</v>
      </c>
      <c r="K31" s="313" t="s">
        <v>1045</v>
      </c>
    </row>
    <row r="32" spans="1:15" x14ac:dyDescent="0.2">
      <c r="A32" s="308" t="s">
        <v>83</v>
      </c>
      <c r="B32" s="298" t="s">
        <v>84</v>
      </c>
      <c r="C32" s="308" t="s">
        <v>6</v>
      </c>
      <c r="D32" s="306" t="s">
        <v>7</v>
      </c>
      <c r="E32" s="308" t="s">
        <v>954</v>
      </c>
      <c r="F32" s="298" t="s">
        <v>640</v>
      </c>
      <c r="G32" s="308">
        <v>4</v>
      </c>
      <c r="H32" s="298" t="s">
        <v>930</v>
      </c>
      <c r="I32" s="312" t="s">
        <v>1046</v>
      </c>
      <c r="K32" s="313" t="s">
        <v>1045</v>
      </c>
    </row>
    <row r="33" spans="1:11" x14ac:dyDescent="0.2">
      <c r="A33" s="308" t="s">
        <v>85</v>
      </c>
      <c r="B33" s="298" t="s">
        <v>86</v>
      </c>
      <c r="C33" s="308" t="s">
        <v>6</v>
      </c>
      <c r="D33" s="306" t="s">
        <v>7</v>
      </c>
      <c r="E33" s="308" t="s">
        <v>954</v>
      </c>
      <c r="F33" s="298" t="s">
        <v>640</v>
      </c>
      <c r="G33" s="308">
        <v>33</v>
      </c>
      <c r="H33" s="298" t="s">
        <v>979</v>
      </c>
      <c r="I33" s="312" t="s">
        <v>1046</v>
      </c>
      <c r="K33" s="313" t="s">
        <v>1045</v>
      </c>
    </row>
    <row r="34" spans="1:11" x14ac:dyDescent="0.2">
      <c r="A34" s="308" t="s">
        <v>126</v>
      </c>
      <c r="B34" s="298" t="s">
        <v>1055</v>
      </c>
      <c r="C34" s="308" t="s">
        <v>12</v>
      </c>
      <c r="D34" s="306" t="s">
        <v>13</v>
      </c>
      <c r="E34" s="308" t="s">
        <v>971</v>
      </c>
      <c r="F34" s="298" t="s">
        <v>972</v>
      </c>
      <c r="G34" s="308">
        <v>4</v>
      </c>
      <c r="H34" s="298" t="s">
        <v>934</v>
      </c>
      <c r="I34" s="312" t="s">
        <v>1046</v>
      </c>
      <c r="K34" s="313" t="s">
        <v>1048</v>
      </c>
    </row>
    <row r="35" spans="1:11" x14ac:dyDescent="0.2">
      <c r="A35" s="308" t="s">
        <v>127</v>
      </c>
      <c r="B35" s="298" t="s">
        <v>1056</v>
      </c>
      <c r="C35" s="308" t="s">
        <v>12</v>
      </c>
      <c r="D35" s="306" t="s">
        <v>13</v>
      </c>
      <c r="E35" s="308" t="s">
        <v>973</v>
      </c>
      <c r="F35" s="298" t="s">
        <v>974</v>
      </c>
      <c r="G35" s="308">
        <v>4</v>
      </c>
      <c r="H35" s="298" t="s">
        <v>934</v>
      </c>
      <c r="I35" s="312" t="s">
        <v>1046</v>
      </c>
      <c r="K35" s="313" t="s">
        <v>1048</v>
      </c>
    </row>
    <row r="36" spans="1:11" x14ac:dyDescent="0.2">
      <c r="A36" s="308" t="s">
        <v>74</v>
      </c>
      <c r="B36" s="298" t="s">
        <v>1057</v>
      </c>
      <c r="C36" s="308" t="s">
        <v>942</v>
      </c>
      <c r="D36" s="306" t="s">
        <v>702</v>
      </c>
      <c r="E36" s="308" t="s">
        <v>943</v>
      </c>
      <c r="F36" s="298" t="s">
        <v>944</v>
      </c>
      <c r="G36" s="308">
        <v>25</v>
      </c>
      <c r="H36" s="298" t="s">
        <v>1034</v>
      </c>
      <c r="I36" s="312" t="s">
        <v>1046</v>
      </c>
      <c r="K36" s="313" t="s">
        <v>1045</v>
      </c>
    </row>
    <row r="37" spans="1:11" x14ac:dyDescent="0.2">
      <c r="A37" s="308" t="s">
        <v>75</v>
      </c>
      <c r="B37" s="298" t="s">
        <v>1286</v>
      </c>
      <c r="C37" s="308" t="s">
        <v>942</v>
      </c>
      <c r="D37" s="306" t="s">
        <v>702</v>
      </c>
      <c r="E37" s="308" t="s">
        <v>945</v>
      </c>
      <c r="F37" s="298" t="s">
        <v>946</v>
      </c>
      <c r="G37" s="308">
        <v>25</v>
      </c>
      <c r="H37" s="298" t="s">
        <v>1034</v>
      </c>
      <c r="I37" s="312" t="s">
        <v>1046</v>
      </c>
      <c r="K37" s="313" t="s">
        <v>1045</v>
      </c>
    </row>
    <row r="38" spans="1:11" x14ac:dyDescent="0.2">
      <c r="A38" s="308" t="s">
        <v>76</v>
      </c>
      <c r="B38" s="298" t="s">
        <v>77</v>
      </c>
      <c r="C38" s="308" t="s">
        <v>942</v>
      </c>
      <c r="D38" s="306" t="s">
        <v>702</v>
      </c>
      <c r="E38" s="308" t="s">
        <v>947</v>
      </c>
      <c r="F38" s="298" t="s">
        <v>641</v>
      </c>
      <c r="G38" s="308">
        <v>25</v>
      </c>
      <c r="H38" s="298" t="s">
        <v>1034</v>
      </c>
      <c r="I38" s="312" t="s">
        <v>1046</v>
      </c>
      <c r="K38" s="313" t="s">
        <v>1045</v>
      </c>
    </row>
    <row r="39" spans="1:11" x14ac:dyDescent="0.2">
      <c r="A39" s="308" t="s">
        <v>78</v>
      </c>
      <c r="B39" s="298" t="s">
        <v>79</v>
      </c>
      <c r="C39" s="308" t="s">
        <v>942</v>
      </c>
      <c r="D39" s="306" t="s">
        <v>702</v>
      </c>
      <c r="E39" s="308" t="s">
        <v>947</v>
      </c>
      <c r="F39" s="298" t="s">
        <v>641</v>
      </c>
      <c r="G39" s="308">
        <v>25</v>
      </c>
      <c r="H39" s="298" t="s">
        <v>1034</v>
      </c>
      <c r="I39" s="312" t="s">
        <v>1046</v>
      </c>
      <c r="K39" s="313" t="s">
        <v>1045</v>
      </c>
    </row>
    <row r="40" spans="1:11" x14ac:dyDescent="0.2">
      <c r="A40" s="308" t="s">
        <v>805</v>
      </c>
      <c r="B40" s="298" t="s">
        <v>1284</v>
      </c>
      <c r="C40" s="308" t="s">
        <v>942</v>
      </c>
      <c r="D40" s="306" t="s">
        <v>702</v>
      </c>
      <c r="E40" s="308" t="s">
        <v>943</v>
      </c>
      <c r="F40" s="298" t="s">
        <v>944</v>
      </c>
      <c r="G40" s="308">
        <v>25</v>
      </c>
      <c r="H40" s="298" t="s">
        <v>1034</v>
      </c>
      <c r="I40" s="317" t="s">
        <v>1046</v>
      </c>
      <c r="J40" s="312">
        <v>1</v>
      </c>
      <c r="K40" s="313" t="s">
        <v>1045</v>
      </c>
    </row>
    <row r="41" spans="1:11" x14ac:dyDescent="0.2">
      <c r="A41" s="308" t="s">
        <v>806</v>
      </c>
      <c r="B41" s="298" t="s">
        <v>1285</v>
      </c>
      <c r="C41" s="308" t="s">
        <v>942</v>
      </c>
      <c r="D41" s="306" t="s">
        <v>702</v>
      </c>
      <c r="E41" s="308" t="s">
        <v>945</v>
      </c>
      <c r="F41" s="298" t="s">
        <v>946</v>
      </c>
      <c r="G41" s="308">
        <v>25</v>
      </c>
      <c r="H41" s="298" t="s">
        <v>1034</v>
      </c>
      <c r="I41" s="317" t="s">
        <v>1046</v>
      </c>
      <c r="K41" s="313" t="s">
        <v>1045</v>
      </c>
    </row>
    <row r="42" spans="1:11" x14ac:dyDescent="0.2">
      <c r="A42" s="308" t="s">
        <v>807</v>
      </c>
      <c r="B42" s="298" t="s">
        <v>1287</v>
      </c>
      <c r="C42" s="308" t="s">
        <v>942</v>
      </c>
      <c r="D42" s="306" t="s">
        <v>702</v>
      </c>
      <c r="E42" s="308" t="s">
        <v>947</v>
      </c>
      <c r="F42" s="298" t="s">
        <v>641</v>
      </c>
      <c r="G42" s="308">
        <v>25</v>
      </c>
      <c r="H42" s="298" t="s">
        <v>1034</v>
      </c>
      <c r="I42" s="317" t="s">
        <v>1046</v>
      </c>
      <c r="K42" s="313" t="s">
        <v>1045</v>
      </c>
    </row>
    <row r="43" spans="1:11" x14ac:dyDescent="0.2">
      <c r="A43" s="308" t="s">
        <v>808</v>
      </c>
      <c r="B43" s="298" t="s">
        <v>1288</v>
      </c>
      <c r="C43" s="308" t="s">
        <v>942</v>
      </c>
      <c r="D43" s="306" t="s">
        <v>702</v>
      </c>
      <c r="E43" s="308" t="s">
        <v>947</v>
      </c>
      <c r="F43" s="298" t="s">
        <v>641</v>
      </c>
      <c r="G43" s="308">
        <v>25</v>
      </c>
      <c r="H43" s="298" t="s">
        <v>1034</v>
      </c>
      <c r="I43" s="317" t="s">
        <v>1046</v>
      </c>
      <c r="K43" s="313" t="s">
        <v>1045</v>
      </c>
    </row>
    <row r="44" spans="1:11" x14ac:dyDescent="0.2">
      <c r="A44" s="308" t="s">
        <v>45</v>
      </c>
      <c r="B44" s="298" t="s">
        <v>1058</v>
      </c>
      <c r="C44" s="308" t="s">
        <v>0</v>
      </c>
      <c r="D44" s="306" t="s">
        <v>1</v>
      </c>
      <c r="E44" s="308" t="s">
        <v>930</v>
      </c>
      <c r="F44" s="298" t="s">
        <v>931</v>
      </c>
      <c r="G44" s="308">
        <v>12</v>
      </c>
      <c r="H44" s="298" t="s">
        <v>976</v>
      </c>
      <c r="I44" s="312" t="s">
        <v>1046</v>
      </c>
      <c r="K44" s="313" t="s">
        <v>1045</v>
      </c>
    </row>
    <row r="45" spans="1:11" x14ac:dyDescent="0.2">
      <c r="A45" s="308" t="s">
        <v>46</v>
      </c>
      <c r="B45" s="298" t="s">
        <v>1059</v>
      </c>
      <c r="C45" s="308" t="s">
        <v>0</v>
      </c>
      <c r="D45" s="306" t="s">
        <v>1</v>
      </c>
      <c r="E45" s="308" t="s">
        <v>932</v>
      </c>
      <c r="F45" s="298" t="s">
        <v>933</v>
      </c>
      <c r="G45" s="308">
        <v>12</v>
      </c>
      <c r="H45" s="298" t="s">
        <v>976</v>
      </c>
      <c r="I45" s="312" t="s">
        <v>1046</v>
      </c>
      <c r="K45" s="313" t="s">
        <v>1045</v>
      </c>
    </row>
    <row r="46" spans="1:11" x14ac:dyDescent="0.2">
      <c r="A46" s="308" t="s">
        <v>47</v>
      </c>
      <c r="B46" s="298" t="s">
        <v>1060</v>
      </c>
      <c r="C46" s="308" t="s">
        <v>0</v>
      </c>
      <c r="D46" s="306" t="s">
        <v>1</v>
      </c>
      <c r="E46" s="308" t="s">
        <v>930</v>
      </c>
      <c r="F46" s="298" t="s">
        <v>931</v>
      </c>
      <c r="G46" s="308">
        <v>12</v>
      </c>
      <c r="H46" s="298" t="s">
        <v>976</v>
      </c>
      <c r="I46" s="312" t="s">
        <v>1046</v>
      </c>
      <c r="K46" s="313" t="s">
        <v>1045</v>
      </c>
    </row>
    <row r="47" spans="1:11" x14ac:dyDescent="0.2">
      <c r="A47" s="308" t="s">
        <v>48</v>
      </c>
      <c r="B47" s="298" t="s">
        <v>1061</v>
      </c>
      <c r="C47" s="308" t="s">
        <v>0</v>
      </c>
      <c r="D47" s="306" t="s">
        <v>1</v>
      </c>
      <c r="E47" s="308" t="s">
        <v>930</v>
      </c>
      <c r="F47" s="298" t="s">
        <v>931</v>
      </c>
      <c r="G47" s="308">
        <v>12</v>
      </c>
      <c r="H47" s="298" t="s">
        <v>976</v>
      </c>
      <c r="I47" s="312" t="s">
        <v>1046</v>
      </c>
      <c r="K47" s="313" t="s">
        <v>1045</v>
      </c>
    </row>
    <row r="48" spans="1:11" x14ac:dyDescent="0.2">
      <c r="A48" s="308" t="s">
        <v>49</v>
      </c>
      <c r="B48" s="298" t="s">
        <v>1062</v>
      </c>
      <c r="C48" s="308" t="s">
        <v>0</v>
      </c>
      <c r="D48" s="306" t="s">
        <v>1</v>
      </c>
      <c r="E48" s="308" t="s">
        <v>930</v>
      </c>
      <c r="F48" s="298" t="s">
        <v>931</v>
      </c>
      <c r="G48" s="308">
        <v>12</v>
      </c>
      <c r="H48" s="298" t="s">
        <v>976</v>
      </c>
      <c r="I48" s="312" t="s">
        <v>1046</v>
      </c>
      <c r="K48" s="313" t="s">
        <v>1045</v>
      </c>
    </row>
    <row r="49" spans="1:11" x14ac:dyDescent="0.2">
      <c r="A49" s="308" t="s">
        <v>210</v>
      </c>
      <c r="B49" s="298" t="s">
        <v>211</v>
      </c>
      <c r="C49" s="308" t="s">
        <v>18</v>
      </c>
      <c r="D49" s="306" t="s">
        <v>661</v>
      </c>
      <c r="E49" s="308" t="s">
        <v>979</v>
      </c>
      <c r="F49" s="298" t="s">
        <v>645</v>
      </c>
      <c r="G49" s="308">
        <v>12</v>
      </c>
      <c r="H49" s="298" t="s">
        <v>976</v>
      </c>
      <c r="I49" s="312" t="s">
        <v>1046</v>
      </c>
      <c r="K49" s="313" t="s">
        <v>1045</v>
      </c>
    </row>
    <row r="50" spans="1:11" x14ac:dyDescent="0.2">
      <c r="A50" s="308" t="s">
        <v>50</v>
      </c>
      <c r="B50" s="298" t="s">
        <v>1063</v>
      </c>
      <c r="C50" s="308" t="s">
        <v>0</v>
      </c>
      <c r="D50" s="306" t="s">
        <v>1</v>
      </c>
      <c r="E50" s="308" t="s">
        <v>930</v>
      </c>
      <c r="F50" s="298" t="s">
        <v>931</v>
      </c>
      <c r="G50" s="308">
        <v>6</v>
      </c>
      <c r="H50" s="298" t="s">
        <v>938</v>
      </c>
      <c r="I50" s="312" t="s">
        <v>1046</v>
      </c>
      <c r="J50" s="312">
        <v>1</v>
      </c>
      <c r="K50" s="313" t="s">
        <v>1045</v>
      </c>
    </row>
    <row r="51" spans="1:11" x14ac:dyDescent="0.2">
      <c r="A51" s="308" t="s">
        <v>51</v>
      </c>
      <c r="B51" s="298" t="s">
        <v>1064</v>
      </c>
      <c r="C51" s="308" t="s">
        <v>0</v>
      </c>
      <c r="D51" s="306" t="s">
        <v>1</v>
      </c>
      <c r="E51" s="308" t="s">
        <v>935</v>
      </c>
      <c r="F51" s="298" t="s">
        <v>936</v>
      </c>
      <c r="G51" s="308">
        <v>10</v>
      </c>
      <c r="H51" s="298" t="s">
        <v>969</v>
      </c>
      <c r="I51" s="312" t="s">
        <v>1046</v>
      </c>
      <c r="K51" s="313" t="s">
        <v>1048</v>
      </c>
    </row>
    <row r="52" spans="1:11" x14ac:dyDescent="0.2">
      <c r="A52" s="308" t="s">
        <v>52</v>
      </c>
      <c r="B52" s="298" t="s">
        <v>1065</v>
      </c>
      <c r="C52" s="308" t="s">
        <v>0</v>
      </c>
      <c r="D52" s="306" t="s">
        <v>1</v>
      </c>
      <c r="E52" s="308" t="s">
        <v>930</v>
      </c>
      <c r="F52" s="298" t="s">
        <v>931</v>
      </c>
      <c r="G52" s="308">
        <v>12</v>
      </c>
      <c r="H52" s="298" t="s">
        <v>976</v>
      </c>
      <c r="I52" s="312" t="s">
        <v>1046</v>
      </c>
      <c r="K52" s="313" t="s">
        <v>1045</v>
      </c>
    </row>
    <row r="53" spans="1:11" x14ac:dyDescent="0.2">
      <c r="A53" s="308" t="s">
        <v>53</v>
      </c>
      <c r="B53" s="298" t="s">
        <v>54</v>
      </c>
      <c r="C53" s="308" t="s">
        <v>0</v>
      </c>
      <c r="D53" s="306" t="s">
        <v>1</v>
      </c>
      <c r="E53" s="308" t="s">
        <v>935</v>
      </c>
      <c r="F53" s="298" t="s">
        <v>936</v>
      </c>
      <c r="G53" s="308">
        <v>10</v>
      </c>
      <c r="H53" s="298" t="s">
        <v>969</v>
      </c>
      <c r="I53" s="312" t="s">
        <v>1046</v>
      </c>
      <c r="K53" s="313" t="s">
        <v>1048</v>
      </c>
    </row>
    <row r="54" spans="1:11" x14ac:dyDescent="0.2">
      <c r="A54" s="308" t="s">
        <v>55</v>
      </c>
      <c r="B54" s="298" t="s">
        <v>1066</v>
      </c>
      <c r="C54" s="308" t="s">
        <v>0</v>
      </c>
      <c r="D54" s="306" t="s">
        <v>1</v>
      </c>
      <c r="E54" s="308" t="s">
        <v>935</v>
      </c>
      <c r="F54" s="298" t="s">
        <v>936</v>
      </c>
      <c r="G54" s="308">
        <v>10</v>
      </c>
      <c r="H54" s="298" t="s">
        <v>969</v>
      </c>
      <c r="I54" s="312" t="s">
        <v>1046</v>
      </c>
      <c r="K54" s="313" t="s">
        <v>1045</v>
      </c>
    </row>
    <row r="55" spans="1:11" x14ac:dyDescent="0.2">
      <c r="A55" s="308" t="s">
        <v>56</v>
      </c>
      <c r="B55" s="298" t="s">
        <v>57</v>
      </c>
      <c r="C55" s="308" t="s">
        <v>0</v>
      </c>
      <c r="D55" s="306" t="s">
        <v>1</v>
      </c>
      <c r="E55" s="308" t="s">
        <v>935</v>
      </c>
      <c r="F55" s="298" t="s">
        <v>936</v>
      </c>
      <c r="G55" s="308">
        <v>10</v>
      </c>
      <c r="H55" s="298" t="s">
        <v>969</v>
      </c>
      <c r="I55" s="312" t="s">
        <v>1046</v>
      </c>
      <c r="K55" s="313" t="s">
        <v>1045</v>
      </c>
    </row>
    <row r="56" spans="1:11" x14ac:dyDescent="0.2">
      <c r="A56" s="308" t="s">
        <v>58</v>
      </c>
      <c r="B56" s="298" t="s">
        <v>1067</v>
      </c>
      <c r="C56" s="308" t="s">
        <v>0</v>
      </c>
      <c r="D56" s="306" t="s">
        <v>1</v>
      </c>
      <c r="E56" s="308" t="s">
        <v>934</v>
      </c>
      <c r="F56" s="298" t="s">
        <v>639</v>
      </c>
      <c r="G56" s="308">
        <v>6</v>
      </c>
      <c r="H56" s="298" t="s">
        <v>940</v>
      </c>
      <c r="I56" s="312" t="s">
        <v>1046</v>
      </c>
      <c r="K56" s="313" t="s">
        <v>1045</v>
      </c>
    </row>
    <row r="57" spans="1:11" x14ac:dyDescent="0.2">
      <c r="A57" s="308" t="s">
        <v>59</v>
      </c>
      <c r="B57" s="298" t="s">
        <v>1068</v>
      </c>
      <c r="C57" s="308" t="s">
        <v>0</v>
      </c>
      <c r="D57" s="306" t="s">
        <v>1</v>
      </c>
      <c r="E57" s="308" t="s">
        <v>934</v>
      </c>
      <c r="F57" s="298" t="s">
        <v>639</v>
      </c>
      <c r="G57" s="308">
        <v>10</v>
      </c>
      <c r="H57" s="298" t="s">
        <v>971</v>
      </c>
      <c r="I57" s="312" t="s">
        <v>1046</v>
      </c>
      <c r="K57" s="313" t="s">
        <v>1045</v>
      </c>
    </row>
    <row r="58" spans="1:11" x14ac:dyDescent="0.2">
      <c r="A58" s="308" t="s">
        <v>60</v>
      </c>
      <c r="B58" s="298" t="s">
        <v>1069</v>
      </c>
      <c r="C58" s="308" t="s">
        <v>0</v>
      </c>
      <c r="D58" s="306" t="s">
        <v>1</v>
      </c>
      <c r="E58" s="308" t="s">
        <v>934</v>
      </c>
      <c r="F58" s="298" t="s">
        <v>639</v>
      </c>
      <c r="G58" s="308">
        <v>10</v>
      </c>
      <c r="H58" s="298" t="s">
        <v>973</v>
      </c>
      <c r="I58" s="312" t="s">
        <v>1046</v>
      </c>
      <c r="K58" s="313" t="s">
        <v>1045</v>
      </c>
    </row>
    <row r="59" spans="1:11" x14ac:dyDescent="0.2">
      <c r="A59" s="308" t="s">
        <v>61</v>
      </c>
      <c r="B59" s="298" t="s">
        <v>1070</v>
      </c>
      <c r="C59" s="308" t="s">
        <v>0</v>
      </c>
      <c r="D59" s="306" t="s">
        <v>1</v>
      </c>
      <c r="E59" s="308" t="s">
        <v>934</v>
      </c>
      <c r="F59" s="298" t="s">
        <v>639</v>
      </c>
      <c r="G59" s="308">
        <v>7</v>
      </c>
      <c r="H59" s="298" t="s">
        <v>950</v>
      </c>
      <c r="I59" s="312" t="s">
        <v>1046</v>
      </c>
      <c r="K59" s="313" t="s">
        <v>1045</v>
      </c>
    </row>
    <row r="60" spans="1:11" x14ac:dyDescent="0.2">
      <c r="A60" s="309">
        <v>4301020105.2399998</v>
      </c>
      <c r="B60" s="298" t="s">
        <v>1071</v>
      </c>
      <c r="C60" s="308" t="s">
        <v>0</v>
      </c>
      <c r="D60" s="306" t="s">
        <v>1</v>
      </c>
      <c r="E60" s="308" t="s">
        <v>934</v>
      </c>
      <c r="F60" s="298" t="s">
        <v>639</v>
      </c>
      <c r="G60" s="308">
        <v>7</v>
      </c>
      <c r="H60" s="298" t="s">
        <v>952</v>
      </c>
      <c r="I60" s="312" t="s">
        <v>1046</v>
      </c>
      <c r="K60" s="313" t="s">
        <v>1045</v>
      </c>
    </row>
    <row r="61" spans="1:11" x14ac:dyDescent="0.2">
      <c r="A61" s="308" t="s">
        <v>63</v>
      </c>
      <c r="B61" s="298" t="s">
        <v>1072</v>
      </c>
      <c r="C61" s="308" t="s">
        <v>0</v>
      </c>
      <c r="D61" s="306" t="s">
        <v>1</v>
      </c>
      <c r="E61" s="308" t="s">
        <v>930</v>
      </c>
      <c r="F61" s="298" t="s">
        <v>931</v>
      </c>
      <c r="G61" s="308">
        <v>12</v>
      </c>
      <c r="H61" s="298" t="s">
        <v>976</v>
      </c>
      <c r="I61" s="312" t="s">
        <v>1046</v>
      </c>
      <c r="K61" s="313" t="s">
        <v>1045</v>
      </c>
    </row>
    <row r="62" spans="1:11" x14ac:dyDescent="0.2">
      <c r="A62" s="308" t="s">
        <v>64</v>
      </c>
      <c r="B62" s="298" t="s">
        <v>65</v>
      </c>
      <c r="C62" s="308" t="s">
        <v>0</v>
      </c>
      <c r="D62" s="306" t="s">
        <v>1</v>
      </c>
      <c r="E62" s="308" t="s">
        <v>935</v>
      </c>
      <c r="F62" s="298" t="s">
        <v>936</v>
      </c>
      <c r="G62" s="308">
        <v>10</v>
      </c>
      <c r="H62" s="298" t="s">
        <v>969</v>
      </c>
      <c r="I62" s="312" t="s">
        <v>1046</v>
      </c>
      <c r="K62" s="313" t="s">
        <v>1048</v>
      </c>
    </row>
    <row r="63" spans="1:11" x14ac:dyDescent="0.2">
      <c r="A63" s="308" t="s">
        <v>66</v>
      </c>
      <c r="B63" s="298" t="s">
        <v>67</v>
      </c>
      <c r="C63" s="308" t="s">
        <v>0</v>
      </c>
      <c r="D63" s="306" t="s">
        <v>1</v>
      </c>
      <c r="E63" s="308" t="s">
        <v>935</v>
      </c>
      <c r="F63" s="298" t="s">
        <v>936</v>
      </c>
      <c r="G63" s="308">
        <v>7</v>
      </c>
      <c r="H63" s="298" t="s">
        <v>948</v>
      </c>
      <c r="I63" s="312" t="s">
        <v>1046</v>
      </c>
      <c r="K63" s="313" t="s">
        <v>1048</v>
      </c>
    </row>
    <row r="64" spans="1:11" x14ac:dyDescent="0.2">
      <c r="A64" s="308" t="s">
        <v>68</v>
      </c>
      <c r="B64" s="298" t="s">
        <v>1289</v>
      </c>
      <c r="C64" s="308" t="s">
        <v>0</v>
      </c>
      <c r="D64" s="306" t="s">
        <v>1</v>
      </c>
      <c r="E64" s="308" t="s">
        <v>930</v>
      </c>
      <c r="F64" s="298" t="s">
        <v>931</v>
      </c>
      <c r="G64" s="308">
        <v>12</v>
      </c>
      <c r="H64" s="298" t="s">
        <v>976</v>
      </c>
      <c r="I64" s="312" t="s">
        <v>1046</v>
      </c>
      <c r="K64" s="313" t="s">
        <v>1045</v>
      </c>
    </row>
    <row r="65" spans="1:11" x14ac:dyDescent="0.2">
      <c r="A65" s="308" t="s">
        <v>69</v>
      </c>
      <c r="B65" s="298" t="s">
        <v>1290</v>
      </c>
      <c r="C65" s="308" t="s">
        <v>0</v>
      </c>
      <c r="D65" s="306" t="s">
        <v>1</v>
      </c>
      <c r="E65" s="308" t="s">
        <v>932</v>
      </c>
      <c r="F65" s="298" t="s">
        <v>933</v>
      </c>
      <c r="G65" s="308">
        <v>10</v>
      </c>
      <c r="H65" s="298" t="s">
        <v>969</v>
      </c>
      <c r="I65" s="312" t="s">
        <v>1046</v>
      </c>
      <c r="K65" s="313" t="s">
        <v>1045</v>
      </c>
    </row>
    <row r="66" spans="1:11" x14ac:dyDescent="0.2">
      <c r="A66" s="308" t="s">
        <v>70</v>
      </c>
      <c r="B66" s="298" t="s">
        <v>1073</v>
      </c>
      <c r="C66" s="308" t="s">
        <v>0</v>
      </c>
      <c r="D66" s="306" t="s">
        <v>1</v>
      </c>
      <c r="E66" s="308" t="s">
        <v>934</v>
      </c>
      <c r="F66" s="298" t="s">
        <v>639</v>
      </c>
      <c r="G66" s="308">
        <v>7</v>
      </c>
      <c r="H66" s="298" t="s">
        <v>954</v>
      </c>
      <c r="I66" s="312" t="s">
        <v>1046</v>
      </c>
      <c r="K66" s="313" t="s">
        <v>1045</v>
      </c>
    </row>
    <row r="67" spans="1:11" x14ac:dyDescent="0.2">
      <c r="A67" s="308" t="s">
        <v>71</v>
      </c>
      <c r="B67" s="298" t="s">
        <v>1074</v>
      </c>
      <c r="C67" s="308" t="s">
        <v>0</v>
      </c>
      <c r="D67" s="306" t="s">
        <v>1</v>
      </c>
      <c r="E67" s="308" t="s">
        <v>934</v>
      </c>
      <c r="F67" s="298" t="s">
        <v>639</v>
      </c>
      <c r="G67" s="308">
        <v>7</v>
      </c>
      <c r="H67" s="298" t="s">
        <v>954</v>
      </c>
      <c r="I67" s="312" t="s">
        <v>1046</v>
      </c>
      <c r="K67" s="313" t="s">
        <v>1045</v>
      </c>
    </row>
    <row r="68" spans="1:11" x14ac:dyDescent="0.2">
      <c r="A68" s="308" t="s">
        <v>809</v>
      </c>
      <c r="B68" s="298" t="s">
        <v>810</v>
      </c>
      <c r="C68" s="308" t="s">
        <v>0</v>
      </c>
      <c r="D68" s="306" t="s">
        <v>1</v>
      </c>
      <c r="E68" s="308" t="s">
        <v>935</v>
      </c>
      <c r="F68" s="298" t="s">
        <v>936</v>
      </c>
      <c r="G68" s="308">
        <v>5</v>
      </c>
      <c r="H68" s="298" t="s">
        <v>937</v>
      </c>
      <c r="I68" s="312" t="s">
        <v>1046</v>
      </c>
      <c r="K68" s="313" t="s">
        <v>1048</v>
      </c>
    </row>
    <row r="69" spans="1:11" x14ac:dyDescent="0.2">
      <c r="A69" s="308" t="s">
        <v>811</v>
      </c>
      <c r="B69" s="298" t="s">
        <v>812</v>
      </c>
      <c r="C69" s="308" t="s">
        <v>0</v>
      </c>
      <c r="D69" s="306" t="s">
        <v>1</v>
      </c>
      <c r="E69" s="308" t="s">
        <v>935</v>
      </c>
      <c r="F69" s="298" t="s">
        <v>936</v>
      </c>
      <c r="G69" s="308">
        <v>10</v>
      </c>
      <c r="H69" s="298" t="s">
        <v>969</v>
      </c>
      <c r="I69" s="312" t="s">
        <v>1046</v>
      </c>
      <c r="K69" s="313" t="s">
        <v>1048</v>
      </c>
    </row>
    <row r="70" spans="1:11" x14ac:dyDescent="0.2">
      <c r="A70" s="308" t="s">
        <v>813</v>
      </c>
      <c r="B70" s="298" t="s">
        <v>814</v>
      </c>
      <c r="C70" s="308" t="s">
        <v>0</v>
      </c>
      <c r="D70" s="306" t="s">
        <v>1</v>
      </c>
      <c r="E70" s="308" t="s">
        <v>934</v>
      </c>
      <c r="F70" s="298" t="s">
        <v>639</v>
      </c>
      <c r="G70" s="308">
        <v>162</v>
      </c>
      <c r="H70" s="298" t="s">
        <v>943</v>
      </c>
      <c r="I70" s="312" t="s">
        <v>1046</v>
      </c>
      <c r="K70" s="313" t="s">
        <v>1045</v>
      </c>
    </row>
    <row r="71" spans="1:11" x14ac:dyDescent="0.2">
      <c r="A71" s="308" t="s">
        <v>815</v>
      </c>
      <c r="B71" s="298" t="s">
        <v>816</v>
      </c>
      <c r="C71" s="308" t="s">
        <v>0</v>
      </c>
      <c r="D71" s="306" t="s">
        <v>1</v>
      </c>
      <c r="E71" s="308" t="s">
        <v>934</v>
      </c>
      <c r="F71" s="298" t="s">
        <v>639</v>
      </c>
      <c r="G71" s="308">
        <v>162</v>
      </c>
      <c r="H71" s="298" t="s">
        <v>945</v>
      </c>
      <c r="I71" s="312" t="s">
        <v>1046</v>
      </c>
      <c r="K71" s="313" t="s">
        <v>1045</v>
      </c>
    </row>
    <row r="72" spans="1:11" x14ac:dyDescent="0.2">
      <c r="A72" s="308" t="s">
        <v>788</v>
      </c>
      <c r="B72" s="298" t="s">
        <v>1075</v>
      </c>
      <c r="C72" s="308" t="s">
        <v>0</v>
      </c>
      <c r="D72" s="306" t="s">
        <v>1</v>
      </c>
      <c r="E72" s="308" t="s">
        <v>934</v>
      </c>
      <c r="F72" s="298" t="s">
        <v>639</v>
      </c>
      <c r="G72" s="308">
        <v>162</v>
      </c>
      <c r="H72" s="298" t="s">
        <v>947</v>
      </c>
      <c r="I72" s="312" t="s">
        <v>1046</v>
      </c>
      <c r="K72" s="313" t="s">
        <v>1045</v>
      </c>
    </row>
    <row r="73" spans="1:11" x14ac:dyDescent="0.2">
      <c r="A73" s="308" t="s">
        <v>789</v>
      </c>
      <c r="B73" s="298" t="s">
        <v>790</v>
      </c>
      <c r="C73" s="308" t="s">
        <v>0</v>
      </c>
      <c r="D73" s="306" t="s">
        <v>1</v>
      </c>
      <c r="E73" s="308" t="s">
        <v>930</v>
      </c>
      <c r="F73" s="298" t="s">
        <v>931</v>
      </c>
      <c r="G73" s="308">
        <v>162</v>
      </c>
      <c r="H73" s="298" t="s">
        <v>947</v>
      </c>
      <c r="I73" s="312" t="s">
        <v>1046</v>
      </c>
      <c r="J73" s="312">
        <v>1</v>
      </c>
      <c r="K73" s="313" t="s">
        <v>1048</v>
      </c>
    </row>
    <row r="74" spans="1:11" x14ac:dyDescent="0.2">
      <c r="A74" s="308" t="s">
        <v>791</v>
      </c>
      <c r="B74" s="298" t="s">
        <v>792</v>
      </c>
      <c r="C74" s="308" t="s">
        <v>0</v>
      </c>
      <c r="D74" s="306" t="s">
        <v>1</v>
      </c>
      <c r="E74" s="308" t="s">
        <v>934</v>
      </c>
      <c r="F74" s="298" t="s">
        <v>639</v>
      </c>
      <c r="G74" s="308">
        <v>162</v>
      </c>
      <c r="H74" s="298" t="s">
        <v>947</v>
      </c>
      <c r="I74" s="312" t="s">
        <v>1046</v>
      </c>
      <c r="K74" s="313" t="s">
        <v>1048</v>
      </c>
    </row>
    <row r="75" spans="1:11" x14ac:dyDescent="0.2">
      <c r="A75" s="308" t="s">
        <v>793</v>
      </c>
      <c r="B75" s="298" t="s">
        <v>794</v>
      </c>
      <c r="C75" s="308" t="s">
        <v>0</v>
      </c>
      <c r="D75" s="306" t="s">
        <v>1</v>
      </c>
      <c r="E75" s="308" t="s">
        <v>934</v>
      </c>
      <c r="F75" s="298" t="s">
        <v>639</v>
      </c>
      <c r="G75" s="308">
        <v>162</v>
      </c>
      <c r="H75" s="298" t="s">
        <v>947</v>
      </c>
      <c r="I75" s="312" t="s">
        <v>1046</v>
      </c>
      <c r="K75" s="313" t="s">
        <v>1048</v>
      </c>
    </row>
    <row r="76" spans="1:11" x14ac:dyDescent="0.2">
      <c r="A76" s="308" t="s">
        <v>795</v>
      </c>
      <c r="B76" s="298" t="s">
        <v>796</v>
      </c>
      <c r="C76" s="308" t="s">
        <v>0</v>
      </c>
      <c r="D76" s="306" t="s">
        <v>1</v>
      </c>
      <c r="E76" s="308" t="s">
        <v>934</v>
      </c>
      <c r="F76" s="298" t="s">
        <v>639</v>
      </c>
      <c r="G76" s="308">
        <v>162</v>
      </c>
      <c r="H76" s="298" t="s">
        <v>945</v>
      </c>
      <c r="I76" s="312" t="s">
        <v>1046</v>
      </c>
      <c r="K76" s="313" t="s">
        <v>1048</v>
      </c>
    </row>
    <row r="77" spans="1:11" x14ac:dyDescent="0.2">
      <c r="A77" s="308" t="s">
        <v>87</v>
      </c>
      <c r="B77" s="298" t="s">
        <v>88</v>
      </c>
      <c r="C77" s="308" t="s">
        <v>8</v>
      </c>
      <c r="D77" s="306" t="s">
        <v>9</v>
      </c>
      <c r="E77" s="308" t="s">
        <v>960</v>
      </c>
      <c r="F77" s="298" t="s">
        <v>961</v>
      </c>
      <c r="G77" s="308">
        <v>4</v>
      </c>
      <c r="H77" s="298" t="s">
        <v>934</v>
      </c>
      <c r="I77" s="312" t="s">
        <v>1046</v>
      </c>
      <c r="K77" s="313" t="s">
        <v>1045</v>
      </c>
    </row>
    <row r="78" spans="1:11" x14ac:dyDescent="0.2">
      <c r="A78" s="308" t="s">
        <v>89</v>
      </c>
      <c r="B78" s="298" t="s">
        <v>1076</v>
      </c>
      <c r="C78" s="308" t="s">
        <v>8</v>
      </c>
      <c r="D78" s="306" t="s">
        <v>9</v>
      </c>
      <c r="E78" s="308" t="s">
        <v>956</v>
      </c>
      <c r="F78" s="298" t="s">
        <v>957</v>
      </c>
      <c r="G78" s="308">
        <v>4</v>
      </c>
      <c r="H78" s="298" t="s">
        <v>934</v>
      </c>
      <c r="I78" s="312" t="s">
        <v>1046</v>
      </c>
      <c r="K78" s="313" t="s">
        <v>1045</v>
      </c>
    </row>
    <row r="79" spans="1:11" x14ac:dyDescent="0.2">
      <c r="A79" s="308" t="s">
        <v>90</v>
      </c>
      <c r="B79" s="298" t="s">
        <v>1077</v>
      </c>
      <c r="C79" s="308" t="s">
        <v>8</v>
      </c>
      <c r="D79" s="306" t="s">
        <v>9</v>
      </c>
      <c r="E79" s="308" t="s">
        <v>958</v>
      </c>
      <c r="F79" s="298" t="s">
        <v>959</v>
      </c>
      <c r="G79" s="308">
        <v>4</v>
      </c>
      <c r="H79" s="298" t="s">
        <v>935</v>
      </c>
      <c r="I79" s="312" t="s">
        <v>1046</v>
      </c>
      <c r="K79" s="313" t="s">
        <v>1045</v>
      </c>
    </row>
    <row r="80" spans="1:11" x14ac:dyDescent="0.2">
      <c r="A80" s="308" t="s">
        <v>91</v>
      </c>
      <c r="B80" s="298" t="s">
        <v>1078</v>
      </c>
      <c r="C80" s="308" t="s">
        <v>8</v>
      </c>
      <c r="D80" s="306" t="s">
        <v>9</v>
      </c>
      <c r="E80" s="308" t="s">
        <v>956</v>
      </c>
      <c r="F80" s="298" t="s">
        <v>957</v>
      </c>
      <c r="G80" s="308">
        <v>4</v>
      </c>
      <c r="H80" s="298" t="s">
        <v>935</v>
      </c>
      <c r="I80" s="312" t="s">
        <v>1046</v>
      </c>
      <c r="K80" s="313" t="s">
        <v>1045</v>
      </c>
    </row>
    <row r="81" spans="1:15" x14ac:dyDescent="0.2">
      <c r="A81" s="308" t="s">
        <v>92</v>
      </c>
      <c r="B81" s="298" t="s">
        <v>1079</v>
      </c>
      <c r="C81" s="308" t="s">
        <v>8</v>
      </c>
      <c r="D81" s="306" t="s">
        <v>9</v>
      </c>
      <c r="E81" s="308" t="s">
        <v>958</v>
      </c>
      <c r="F81" s="298" t="s">
        <v>959</v>
      </c>
      <c r="G81" s="308">
        <v>4</v>
      </c>
      <c r="H81" s="298" t="s">
        <v>935</v>
      </c>
      <c r="I81" s="312" t="s">
        <v>1046</v>
      </c>
      <c r="K81" s="313" t="s">
        <v>1045</v>
      </c>
    </row>
    <row r="82" spans="1:15" x14ac:dyDescent="0.2">
      <c r="A82" s="308" t="s">
        <v>93</v>
      </c>
      <c r="B82" s="298" t="s">
        <v>94</v>
      </c>
      <c r="C82" s="308" t="s">
        <v>8</v>
      </c>
      <c r="D82" s="306" t="s">
        <v>9</v>
      </c>
      <c r="E82" s="308" t="s">
        <v>960</v>
      </c>
      <c r="F82" s="298" t="s">
        <v>961</v>
      </c>
      <c r="G82" s="308">
        <v>4</v>
      </c>
      <c r="H82" s="298" t="s">
        <v>934</v>
      </c>
      <c r="I82" s="312" t="s">
        <v>1046</v>
      </c>
      <c r="K82" s="313" t="s">
        <v>1045</v>
      </c>
    </row>
    <row r="83" spans="1:15" x14ac:dyDescent="0.2">
      <c r="A83" s="308" t="s">
        <v>95</v>
      </c>
      <c r="B83" s="298" t="s">
        <v>96</v>
      </c>
      <c r="C83" s="308" t="s">
        <v>8</v>
      </c>
      <c r="D83" s="306" t="s">
        <v>9</v>
      </c>
      <c r="E83" s="308" t="s">
        <v>958</v>
      </c>
      <c r="F83" s="298" t="s">
        <v>959</v>
      </c>
      <c r="G83" s="308">
        <v>4</v>
      </c>
      <c r="H83" s="298" t="s">
        <v>935</v>
      </c>
      <c r="I83" s="312" t="s">
        <v>1046</v>
      </c>
      <c r="K83" s="313" t="s">
        <v>1045</v>
      </c>
    </row>
    <row r="84" spans="1:15" x14ac:dyDescent="0.2">
      <c r="A84" s="308" t="s">
        <v>97</v>
      </c>
      <c r="B84" s="298" t="s">
        <v>1080</v>
      </c>
      <c r="C84" s="308" t="s">
        <v>8</v>
      </c>
      <c r="D84" s="306" t="s">
        <v>9</v>
      </c>
      <c r="E84" s="308" t="s">
        <v>956</v>
      </c>
      <c r="F84" s="298" t="s">
        <v>957</v>
      </c>
      <c r="G84" s="308">
        <v>4</v>
      </c>
      <c r="H84" s="298" t="s">
        <v>930</v>
      </c>
      <c r="I84" s="312" t="s">
        <v>1046</v>
      </c>
      <c r="K84" s="313" t="s">
        <v>1045</v>
      </c>
    </row>
    <row r="85" spans="1:15" x14ac:dyDescent="0.2">
      <c r="A85" s="308" t="s">
        <v>98</v>
      </c>
      <c r="B85" s="298" t="s">
        <v>1081</v>
      </c>
      <c r="C85" s="308" t="s">
        <v>8</v>
      </c>
      <c r="D85" s="306" t="s">
        <v>9</v>
      </c>
      <c r="E85" s="308" t="s">
        <v>958</v>
      </c>
      <c r="F85" s="298" t="s">
        <v>959</v>
      </c>
      <c r="G85" s="308">
        <v>4</v>
      </c>
      <c r="H85" s="298" t="s">
        <v>934</v>
      </c>
      <c r="I85" s="312" t="s">
        <v>1046</v>
      </c>
      <c r="K85" s="313" t="s">
        <v>1045</v>
      </c>
    </row>
    <row r="86" spans="1:15" x14ac:dyDescent="0.2">
      <c r="A86" s="309" t="s">
        <v>99</v>
      </c>
      <c r="B86" s="298" t="s">
        <v>1082</v>
      </c>
      <c r="C86" s="308" t="s">
        <v>8</v>
      </c>
      <c r="D86" s="306" t="s">
        <v>9</v>
      </c>
      <c r="E86" s="308" t="s">
        <v>955</v>
      </c>
      <c r="F86" s="298" t="s">
        <v>642</v>
      </c>
      <c r="G86" s="308">
        <v>4</v>
      </c>
      <c r="H86" s="298" t="s">
        <v>930</v>
      </c>
      <c r="I86" s="312" t="s">
        <v>1046</v>
      </c>
      <c r="K86" s="313" t="s">
        <v>1045</v>
      </c>
    </row>
    <row r="87" spans="1:15" x14ac:dyDescent="0.2">
      <c r="A87" s="309" t="s">
        <v>100</v>
      </c>
      <c r="B87" s="298" t="s">
        <v>1083</v>
      </c>
      <c r="C87" s="308" t="s">
        <v>8</v>
      </c>
      <c r="D87" s="306" t="s">
        <v>9</v>
      </c>
      <c r="E87" s="308" t="s">
        <v>955</v>
      </c>
      <c r="F87" s="298" t="s">
        <v>642</v>
      </c>
      <c r="G87" s="308">
        <v>4</v>
      </c>
      <c r="H87" s="298" t="s">
        <v>935</v>
      </c>
      <c r="I87" s="312" t="s">
        <v>1046</v>
      </c>
      <c r="K87" s="313" t="s">
        <v>1045</v>
      </c>
    </row>
    <row r="88" spans="1:15" x14ac:dyDescent="0.2">
      <c r="A88" s="308" t="s">
        <v>101</v>
      </c>
      <c r="B88" s="298" t="s">
        <v>1084</v>
      </c>
      <c r="C88" s="308" t="s">
        <v>8</v>
      </c>
      <c r="D88" s="306" t="s">
        <v>9</v>
      </c>
      <c r="E88" s="308" t="s">
        <v>955</v>
      </c>
      <c r="F88" s="298" t="s">
        <v>642</v>
      </c>
      <c r="G88" s="308">
        <v>4</v>
      </c>
      <c r="H88" s="298" t="s">
        <v>935</v>
      </c>
      <c r="I88" s="312" t="s">
        <v>1046</v>
      </c>
      <c r="K88" s="313" t="s">
        <v>1045</v>
      </c>
    </row>
    <row r="89" spans="1:15" x14ac:dyDescent="0.2">
      <c r="A89" s="308" t="s">
        <v>102</v>
      </c>
      <c r="B89" s="298" t="s">
        <v>1085</v>
      </c>
      <c r="C89" s="308" t="s">
        <v>8</v>
      </c>
      <c r="D89" s="306" t="s">
        <v>9</v>
      </c>
      <c r="E89" s="308" t="s">
        <v>955</v>
      </c>
      <c r="F89" s="298" t="s">
        <v>642</v>
      </c>
      <c r="G89" s="308">
        <v>4</v>
      </c>
      <c r="H89" s="298" t="s">
        <v>930</v>
      </c>
      <c r="I89" s="312" t="s">
        <v>1046</v>
      </c>
      <c r="K89" s="313" t="s">
        <v>1045</v>
      </c>
    </row>
    <row r="90" spans="1:15" x14ac:dyDescent="0.2">
      <c r="A90" s="308" t="s">
        <v>817</v>
      </c>
      <c r="B90" s="298" t="s">
        <v>103</v>
      </c>
      <c r="C90" s="308" t="s">
        <v>8</v>
      </c>
      <c r="D90" s="306" t="s">
        <v>9</v>
      </c>
      <c r="E90" s="308" t="s">
        <v>960</v>
      </c>
      <c r="F90" s="298" t="s">
        <v>961</v>
      </c>
      <c r="G90" s="308">
        <v>4</v>
      </c>
      <c r="H90" s="298" t="s">
        <v>934</v>
      </c>
      <c r="I90" s="312" t="s">
        <v>1046</v>
      </c>
      <c r="K90" s="313" t="s">
        <v>1045</v>
      </c>
    </row>
    <row r="91" spans="1:15" x14ac:dyDescent="0.2">
      <c r="A91" s="308" t="s">
        <v>818</v>
      </c>
      <c r="B91" s="298" t="s">
        <v>104</v>
      </c>
      <c r="C91" s="308" t="s">
        <v>8</v>
      </c>
      <c r="D91" s="306" t="s">
        <v>9</v>
      </c>
      <c r="E91" s="308" t="s">
        <v>960</v>
      </c>
      <c r="F91" s="298" t="s">
        <v>961</v>
      </c>
      <c r="G91" s="308">
        <v>4</v>
      </c>
      <c r="H91" s="298" t="s">
        <v>934</v>
      </c>
      <c r="I91" s="312" t="s">
        <v>1046</v>
      </c>
      <c r="K91" s="313" t="s">
        <v>1045</v>
      </c>
    </row>
    <row r="92" spans="1:15" x14ac:dyDescent="0.2">
      <c r="A92" s="308" t="s">
        <v>1377</v>
      </c>
      <c r="B92" s="298" t="s">
        <v>1378</v>
      </c>
      <c r="C92" s="308" t="s">
        <v>10</v>
      </c>
      <c r="D92" s="306" t="s">
        <v>11</v>
      </c>
      <c r="E92" s="308" t="s">
        <v>962</v>
      </c>
      <c r="F92" s="298" t="s">
        <v>643</v>
      </c>
      <c r="G92" s="308">
        <v>4</v>
      </c>
      <c r="H92" s="298" t="s">
        <v>935</v>
      </c>
    </row>
    <row r="93" spans="1:15" x14ac:dyDescent="0.2">
      <c r="A93" s="308" t="s">
        <v>105</v>
      </c>
      <c r="B93" s="298" t="s">
        <v>1086</v>
      </c>
      <c r="C93" s="308" t="s">
        <v>10</v>
      </c>
      <c r="D93" s="306" t="s">
        <v>11</v>
      </c>
      <c r="E93" s="308" t="s">
        <v>963</v>
      </c>
      <c r="F93" s="298" t="s">
        <v>964</v>
      </c>
      <c r="G93" s="308">
        <v>4</v>
      </c>
      <c r="H93" s="298" t="s">
        <v>932</v>
      </c>
      <c r="I93" s="312" t="s">
        <v>1046</v>
      </c>
      <c r="K93" s="313" t="s">
        <v>1045</v>
      </c>
    </row>
    <row r="94" spans="1:15" x14ac:dyDescent="0.2">
      <c r="A94" s="308" t="s">
        <v>106</v>
      </c>
      <c r="B94" s="298" t="s">
        <v>1087</v>
      </c>
      <c r="C94" s="308" t="s">
        <v>10</v>
      </c>
      <c r="D94" s="306" t="s">
        <v>11</v>
      </c>
      <c r="E94" s="308" t="s">
        <v>965</v>
      </c>
      <c r="F94" s="298" t="s">
        <v>966</v>
      </c>
      <c r="G94" s="308">
        <v>4</v>
      </c>
      <c r="H94" s="298" t="s">
        <v>932</v>
      </c>
      <c r="I94" s="312" t="s">
        <v>1046</v>
      </c>
      <c r="K94" s="313" t="s">
        <v>1045</v>
      </c>
    </row>
    <row r="95" spans="1:15" x14ac:dyDescent="0.2">
      <c r="A95" s="308" t="s">
        <v>107</v>
      </c>
      <c r="B95" s="298" t="s">
        <v>1088</v>
      </c>
      <c r="C95" s="308" t="s">
        <v>10</v>
      </c>
      <c r="D95" s="306" t="s">
        <v>11</v>
      </c>
      <c r="E95" s="308" t="s">
        <v>962</v>
      </c>
      <c r="F95" s="298" t="s">
        <v>643</v>
      </c>
      <c r="G95" s="308">
        <v>4</v>
      </c>
      <c r="H95" s="298" t="s">
        <v>935</v>
      </c>
      <c r="I95" s="312" t="s">
        <v>1046</v>
      </c>
      <c r="K95" s="313" t="s">
        <v>1048</v>
      </c>
    </row>
    <row r="96" spans="1:15" x14ac:dyDescent="0.2">
      <c r="A96" s="308" t="s">
        <v>108</v>
      </c>
      <c r="B96" s="298" t="s">
        <v>1089</v>
      </c>
      <c r="C96" s="308" t="s">
        <v>10</v>
      </c>
      <c r="D96" s="306" t="s">
        <v>11</v>
      </c>
      <c r="E96" s="308" t="s">
        <v>962</v>
      </c>
      <c r="F96" s="298" t="s">
        <v>643</v>
      </c>
      <c r="G96" s="308">
        <v>4</v>
      </c>
      <c r="H96" s="298" t="s">
        <v>935</v>
      </c>
      <c r="I96" s="312" t="s">
        <v>1046</v>
      </c>
      <c r="K96" s="313" t="s">
        <v>1048</v>
      </c>
      <c r="O96" s="315"/>
    </row>
    <row r="97" spans="1:15" s="315" customFormat="1" x14ac:dyDescent="0.2">
      <c r="A97" s="308" t="s">
        <v>109</v>
      </c>
      <c r="B97" s="298" t="s">
        <v>1090</v>
      </c>
      <c r="C97" s="308" t="s">
        <v>10</v>
      </c>
      <c r="D97" s="306" t="s">
        <v>11</v>
      </c>
      <c r="E97" s="308" t="s">
        <v>963</v>
      </c>
      <c r="F97" s="298" t="s">
        <v>964</v>
      </c>
      <c r="G97" s="308">
        <v>4</v>
      </c>
      <c r="H97" s="298" t="s">
        <v>935</v>
      </c>
      <c r="I97" s="315" t="s">
        <v>1046</v>
      </c>
      <c r="J97" s="315">
        <v>1</v>
      </c>
      <c r="K97" s="316" t="s">
        <v>1048</v>
      </c>
      <c r="L97" s="312"/>
      <c r="O97" s="312"/>
    </row>
    <row r="98" spans="1:15" x14ac:dyDescent="0.2">
      <c r="A98" s="308" t="s">
        <v>110</v>
      </c>
      <c r="B98" s="298" t="s">
        <v>1091</v>
      </c>
      <c r="C98" s="308" t="s">
        <v>10</v>
      </c>
      <c r="D98" s="306" t="s">
        <v>11</v>
      </c>
      <c r="E98" s="308" t="s">
        <v>962</v>
      </c>
      <c r="F98" s="298" t="s">
        <v>643</v>
      </c>
      <c r="G98" s="308">
        <v>4</v>
      </c>
      <c r="H98" s="298" t="s">
        <v>934</v>
      </c>
      <c r="I98" s="312" t="s">
        <v>1046</v>
      </c>
      <c r="K98" s="313" t="s">
        <v>1048</v>
      </c>
    </row>
    <row r="99" spans="1:15" x14ac:dyDescent="0.2">
      <c r="A99" s="308" t="s">
        <v>111</v>
      </c>
      <c r="B99" s="298" t="s">
        <v>1092</v>
      </c>
      <c r="C99" s="308" t="s">
        <v>10</v>
      </c>
      <c r="D99" s="306" t="s">
        <v>11</v>
      </c>
      <c r="E99" s="308" t="s">
        <v>962</v>
      </c>
      <c r="F99" s="298" t="s">
        <v>643</v>
      </c>
      <c r="G99" s="308">
        <v>4</v>
      </c>
      <c r="H99" s="298" t="s">
        <v>934</v>
      </c>
      <c r="I99" s="312" t="s">
        <v>1046</v>
      </c>
      <c r="K99" s="313" t="s">
        <v>1048</v>
      </c>
    </row>
    <row r="100" spans="1:15" x14ac:dyDescent="0.2">
      <c r="A100" s="308" t="s">
        <v>819</v>
      </c>
      <c r="B100" s="298" t="s">
        <v>820</v>
      </c>
      <c r="C100" s="308" t="s">
        <v>10</v>
      </c>
      <c r="D100" s="306" t="s">
        <v>11</v>
      </c>
      <c r="E100" s="308" t="s">
        <v>963</v>
      </c>
      <c r="F100" s="298" t="s">
        <v>964</v>
      </c>
      <c r="G100" s="308">
        <v>4</v>
      </c>
      <c r="H100" s="298" t="s">
        <v>930</v>
      </c>
      <c r="I100" s="312" t="s">
        <v>1046</v>
      </c>
      <c r="K100" s="313" t="s">
        <v>1045</v>
      </c>
    </row>
    <row r="101" spans="1:15" x14ac:dyDescent="0.2">
      <c r="A101" s="308" t="s">
        <v>821</v>
      </c>
      <c r="B101" s="298" t="s">
        <v>822</v>
      </c>
      <c r="C101" s="308" t="s">
        <v>10</v>
      </c>
      <c r="D101" s="306" t="s">
        <v>11</v>
      </c>
      <c r="E101" s="308" t="s">
        <v>965</v>
      </c>
      <c r="F101" s="298" t="s">
        <v>966</v>
      </c>
      <c r="G101" s="308">
        <v>4</v>
      </c>
      <c r="H101" s="298" t="s">
        <v>930</v>
      </c>
      <c r="I101" s="312" t="s">
        <v>1046</v>
      </c>
      <c r="K101" s="313" t="s">
        <v>1045</v>
      </c>
    </row>
    <row r="102" spans="1:15" x14ac:dyDescent="0.2">
      <c r="A102" s="308" t="s">
        <v>823</v>
      </c>
      <c r="B102" s="298" t="s">
        <v>824</v>
      </c>
      <c r="C102" s="308" t="s">
        <v>10</v>
      </c>
      <c r="D102" s="306" t="s">
        <v>11</v>
      </c>
      <c r="E102" s="308" t="s">
        <v>965</v>
      </c>
      <c r="F102" s="298" t="s">
        <v>966</v>
      </c>
      <c r="G102" s="308">
        <v>4</v>
      </c>
      <c r="H102" s="298" t="s">
        <v>932</v>
      </c>
      <c r="I102" s="312" t="s">
        <v>1046</v>
      </c>
      <c r="K102" s="313" t="s">
        <v>1045</v>
      </c>
    </row>
    <row r="103" spans="1:15" x14ac:dyDescent="0.2">
      <c r="A103" s="308" t="s">
        <v>825</v>
      </c>
      <c r="B103" s="298" t="s">
        <v>826</v>
      </c>
      <c r="C103" s="308" t="s">
        <v>10</v>
      </c>
      <c r="D103" s="306" t="s">
        <v>11</v>
      </c>
      <c r="E103" s="308" t="s">
        <v>962</v>
      </c>
      <c r="F103" s="298" t="s">
        <v>643</v>
      </c>
      <c r="G103" s="308">
        <v>4</v>
      </c>
      <c r="H103" s="298" t="s">
        <v>934</v>
      </c>
      <c r="I103" s="312" t="s">
        <v>1046</v>
      </c>
      <c r="K103" s="313" t="s">
        <v>1048</v>
      </c>
    </row>
    <row r="104" spans="1:15" x14ac:dyDescent="0.2">
      <c r="A104" s="308" t="s">
        <v>827</v>
      </c>
      <c r="B104" s="298" t="s">
        <v>828</v>
      </c>
      <c r="C104" s="308" t="s">
        <v>10</v>
      </c>
      <c r="D104" s="306" t="s">
        <v>11</v>
      </c>
      <c r="E104" s="308" t="s">
        <v>967</v>
      </c>
      <c r="F104" s="298" t="s">
        <v>968</v>
      </c>
      <c r="G104" s="308">
        <v>4</v>
      </c>
      <c r="H104" s="298" t="s">
        <v>935</v>
      </c>
      <c r="I104" s="312" t="s">
        <v>1046</v>
      </c>
      <c r="K104" s="313" t="s">
        <v>1048</v>
      </c>
    </row>
    <row r="105" spans="1:15" x14ac:dyDescent="0.2">
      <c r="A105" s="308" t="s">
        <v>829</v>
      </c>
      <c r="B105" s="298" t="s">
        <v>112</v>
      </c>
      <c r="C105" s="308" t="s">
        <v>10</v>
      </c>
      <c r="D105" s="306" t="s">
        <v>11</v>
      </c>
      <c r="E105" s="308" t="s">
        <v>967</v>
      </c>
      <c r="F105" s="298" t="s">
        <v>968</v>
      </c>
      <c r="G105" s="308">
        <v>4</v>
      </c>
      <c r="H105" s="298" t="s">
        <v>934</v>
      </c>
      <c r="I105" s="312" t="s">
        <v>1046</v>
      </c>
      <c r="K105" s="313" t="s">
        <v>1048</v>
      </c>
    </row>
    <row r="106" spans="1:15" x14ac:dyDescent="0.2">
      <c r="A106" s="308" t="s">
        <v>830</v>
      </c>
      <c r="B106" s="298" t="s">
        <v>831</v>
      </c>
      <c r="C106" s="308" t="s">
        <v>10</v>
      </c>
      <c r="D106" s="306" t="s">
        <v>11</v>
      </c>
      <c r="E106" s="308" t="s">
        <v>967</v>
      </c>
      <c r="F106" s="298" t="s">
        <v>968</v>
      </c>
      <c r="G106" s="308">
        <v>4</v>
      </c>
      <c r="H106" s="298" t="s">
        <v>934</v>
      </c>
      <c r="I106" s="312" t="s">
        <v>1046</v>
      </c>
      <c r="K106" s="313" t="s">
        <v>1048</v>
      </c>
    </row>
    <row r="107" spans="1:15" x14ac:dyDescent="0.2">
      <c r="A107" s="309" t="s">
        <v>1333</v>
      </c>
      <c r="B107" s="298" t="s">
        <v>1291</v>
      </c>
      <c r="C107" s="308" t="s">
        <v>10</v>
      </c>
      <c r="D107" s="306" t="s">
        <v>11</v>
      </c>
      <c r="E107" s="308" t="s">
        <v>962</v>
      </c>
      <c r="F107" s="298" t="s">
        <v>643</v>
      </c>
      <c r="G107" s="308">
        <v>4</v>
      </c>
      <c r="H107" s="306">
        <v>44010</v>
      </c>
      <c r="I107" s="317" t="s">
        <v>1046</v>
      </c>
      <c r="J107" s="317"/>
      <c r="K107" s="318">
        <v>2562</v>
      </c>
    </row>
    <row r="108" spans="1:15" x14ac:dyDescent="0.2">
      <c r="A108" s="308" t="s">
        <v>128</v>
      </c>
      <c r="B108" s="298" t="s">
        <v>1093</v>
      </c>
      <c r="C108" s="308" t="s">
        <v>12</v>
      </c>
      <c r="D108" s="306" t="s">
        <v>13</v>
      </c>
      <c r="E108" s="308" t="s">
        <v>971</v>
      </c>
      <c r="F108" s="298" t="s">
        <v>972</v>
      </c>
      <c r="G108" s="308">
        <v>4</v>
      </c>
      <c r="H108" s="298" t="s">
        <v>934</v>
      </c>
      <c r="I108" s="312" t="s">
        <v>1046</v>
      </c>
      <c r="K108" s="313" t="s">
        <v>1048</v>
      </c>
    </row>
    <row r="109" spans="1:15" x14ac:dyDescent="0.2">
      <c r="A109" s="308" t="s">
        <v>129</v>
      </c>
      <c r="B109" s="298" t="s">
        <v>1094</v>
      </c>
      <c r="C109" s="308" t="s">
        <v>12</v>
      </c>
      <c r="D109" s="306" t="s">
        <v>13</v>
      </c>
      <c r="E109" s="308" t="s">
        <v>971</v>
      </c>
      <c r="F109" s="298" t="s">
        <v>972</v>
      </c>
      <c r="G109" s="308">
        <v>8</v>
      </c>
      <c r="H109" s="298" t="s">
        <v>955</v>
      </c>
      <c r="I109" s="312" t="s">
        <v>1046</v>
      </c>
      <c r="J109" s="312">
        <v>1</v>
      </c>
      <c r="K109" s="313" t="s">
        <v>1045</v>
      </c>
    </row>
    <row r="110" spans="1:15" x14ac:dyDescent="0.2">
      <c r="A110" s="308" t="s">
        <v>130</v>
      </c>
      <c r="B110" s="298" t="s">
        <v>1095</v>
      </c>
      <c r="C110" s="308" t="s">
        <v>12</v>
      </c>
      <c r="D110" s="306" t="s">
        <v>13</v>
      </c>
      <c r="E110" s="308" t="s">
        <v>971</v>
      </c>
      <c r="F110" s="298" t="s">
        <v>972</v>
      </c>
      <c r="G110" s="308">
        <v>8</v>
      </c>
      <c r="H110" s="298" t="s">
        <v>955</v>
      </c>
      <c r="I110" s="312" t="s">
        <v>1046</v>
      </c>
      <c r="J110" s="312">
        <v>1</v>
      </c>
      <c r="K110" s="313" t="s">
        <v>1045</v>
      </c>
    </row>
    <row r="111" spans="1:15" x14ac:dyDescent="0.2">
      <c r="A111" s="308" t="s">
        <v>131</v>
      </c>
      <c r="B111" s="298" t="s">
        <v>132</v>
      </c>
      <c r="C111" s="308" t="s">
        <v>12</v>
      </c>
      <c r="D111" s="306" t="s">
        <v>13</v>
      </c>
      <c r="E111" s="308" t="s">
        <v>969</v>
      </c>
      <c r="F111" s="298" t="s">
        <v>970</v>
      </c>
      <c r="G111" s="308">
        <v>8</v>
      </c>
      <c r="H111" s="298" t="s">
        <v>955</v>
      </c>
      <c r="I111" s="312" t="s">
        <v>1046</v>
      </c>
      <c r="K111" s="313" t="s">
        <v>1048</v>
      </c>
    </row>
    <row r="112" spans="1:15" x14ac:dyDescent="0.2">
      <c r="A112" s="308" t="s">
        <v>133</v>
      </c>
      <c r="B112" s="298" t="s">
        <v>134</v>
      </c>
      <c r="C112" s="308" t="s">
        <v>12</v>
      </c>
      <c r="D112" s="306" t="s">
        <v>13</v>
      </c>
      <c r="E112" s="308" t="s">
        <v>969</v>
      </c>
      <c r="F112" s="298" t="s">
        <v>970</v>
      </c>
      <c r="G112" s="308">
        <v>8</v>
      </c>
      <c r="H112" s="298" t="s">
        <v>960</v>
      </c>
      <c r="I112" s="312" t="s">
        <v>1046</v>
      </c>
      <c r="K112" s="313" t="s">
        <v>1048</v>
      </c>
    </row>
    <row r="113" spans="1:11" x14ac:dyDescent="0.2">
      <c r="A113" s="308" t="s">
        <v>832</v>
      </c>
      <c r="B113" s="298" t="s">
        <v>833</v>
      </c>
      <c r="C113" s="308" t="s">
        <v>12</v>
      </c>
      <c r="D113" s="306" t="s">
        <v>13</v>
      </c>
      <c r="E113" s="308" t="s">
        <v>971</v>
      </c>
      <c r="F113" s="298" t="s">
        <v>972</v>
      </c>
      <c r="G113" s="308">
        <v>4</v>
      </c>
      <c r="H113" s="298" t="s">
        <v>934</v>
      </c>
      <c r="I113" s="312" t="s">
        <v>1046</v>
      </c>
      <c r="K113" s="313" t="s">
        <v>1048</v>
      </c>
    </row>
    <row r="114" spans="1:11" x14ac:dyDescent="0.2">
      <c r="A114" s="308" t="s">
        <v>834</v>
      </c>
      <c r="B114" s="298" t="s">
        <v>835</v>
      </c>
      <c r="C114" s="308" t="s">
        <v>12</v>
      </c>
      <c r="D114" s="306" t="s">
        <v>13</v>
      </c>
      <c r="E114" s="308" t="s">
        <v>973</v>
      </c>
      <c r="F114" s="298" t="s">
        <v>974</v>
      </c>
      <c r="G114" s="308">
        <v>4</v>
      </c>
      <c r="H114" s="298" t="s">
        <v>934</v>
      </c>
      <c r="I114" s="312" t="s">
        <v>1046</v>
      </c>
      <c r="K114" s="313" t="s">
        <v>1048</v>
      </c>
    </row>
    <row r="115" spans="1:11" x14ac:dyDescent="0.2">
      <c r="A115" s="308" t="s">
        <v>836</v>
      </c>
      <c r="B115" s="298" t="s">
        <v>837</v>
      </c>
      <c r="C115" s="308" t="s">
        <v>12</v>
      </c>
      <c r="D115" s="306" t="s">
        <v>13</v>
      </c>
      <c r="E115" s="308" t="s">
        <v>971</v>
      </c>
      <c r="F115" s="298" t="s">
        <v>972</v>
      </c>
      <c r="G115" s="308">
        <v>8</v>
      </c>
      <c r="H115" s="298" t="s">
        <v>955</v>
      </c>
      <c r="I115" s="312" t="s">
        <v>1046</v>
      </c>
      <c r="J115" s="312">
        <v>1</v>
      </c>
      <c r="K115" s="313" t="s">
        <v>1045</v>
      </c>
    </row>
    <row r="116" spans="1:11" x14ac:dyDescent="0.2">
      <c r="A116" s="308" t="s">
        <v>838</v>
      </c>
      <c r="B116" s="298" t="s">
        <v>839</v>
      </c>
      <c r="C116" s="308" t="s">
        <v>12</v>
      </c>
      <c r="D116" s="306" t="s">
        <v>13</v>
      </c>
      <c r="E116" s="308" t="s">
        <v>969</v>
      </c>
      <c r="F116" s="298" t="s">
        <v>970</v>
      </c>
      <c r="G116" s="308">
        <v>8</v>
      </c>
      <c r="H116" s="298" t="s">
        <v>960</v>
      </c>
      <c r="I116" s="312" t="s">
        <v>1046</v>
      </c>
      <c r="K116" s="313" t="s">
        <v>1048</v>
      </c>
    </row>
    <row r="117" spans="1:11" x14ac:dyDescent="0.2">
      <c r="A117" s="308" t="s">
        <v>157</v>
      </c>
      <c r="B117" s="298" t="s">
        <v>158</v>
      </c>
      <c r="C117" s="308" t="s">
        <v>16</v>
      </c>
      <c r="D117" s="306" t="s">
        <v>17</v>
      </c>
      <c r="E117" s="308" t="s">
        <v>976</v>
      </c>
      <c r="F117" s="298" t="s">
        <v>17</v>
      </c>
      <c r="G117" s="308">
        <v>9</v>
      </c>
      <c r="H117" s="298" t="s">
        <v>967</v>
      </c>
      <c r="I117" s="312" t="s">
        <v>1046</v>
      </c>
      <c r="K117" s="313" t="s">
        <v>1048</v>
      </c>
    </row>
    <row r="118" spans="1:11" x14ac:dyDescent="0.2">
      <c r="A118" s="308" t="s">
        <v>159</v>
      </c>
      <c r="B118" s="298" t="s">
        <v>1096</v>
      </c>
      <c r="C118" s="308" t="s">
        <v>16</v>
      </c>
      <c r="D118" s="306" t="s">
        <v>17</v>
      </c>
      <c r="E118" s="308" t="s">
        <v>976</v>
      </c>
      <c r="F118" s="298" t="s">
        <v>17</v>
      </c>
      <c r="G118" s="308">
        <v>10</v>
      </c>
      <c r="H118" s="298" t="s">
        <v>971</v>
      </c>
      <c r="I118" s="312" t="s">
        <v>1046</v>
      </c>
      <c r="K118" s="313" t="s">
        <v>1045</v>
      </c>
    </row>
    <row r="119" spans="1:11" x14ac:dyDescent="0.2">
      <c r="A119" s="308" t="s">
        <v>160</v>
      </c>
      <c r="B119" s="298" t="s">
        <v>1097</v>
      </c>
      <c r="C119" s="308" t="s">
        <v>16</v>
      </c>
      <c r="D119" s="306" t="s">
        <v>17</v>
      </c>
      <c r="E119" s="308" t="s">
        <v>976</v>
      </c>
      <c r="F119" s="298" t="s">
        <v>17</v>
      </c>
      <c r="G119" s="308">
        <v>10</v>
      </c>
      <c r="H119" s="298" t="s">
        <v>969</v>
      </c>
      <c r="I119" s="312" t="s">
        <v>1046</v>
      </c>
      <c r="K119" s="313" t="s">
        <v>1045</v>
      </c>
    </row>
    <row r="120" spans="1:11" x14ac:dyDescent="0.2">
      <c r="A120" s="308" t="s">
        <v>161</v>
      </c>
      <c r="B120" s="298" t="s">
        <v>162</v>
      </c>
      <c r="C120" s="308" t="s">
        <v>16</v>
      </c>
      <c r="D120" s="306" t="s">
        <v>17</v>
      </c>
      <c r="E120" s="308" t="s">
        <v>976</v>
      </c>
      <c r="F120" s="298" t="s">
        <v>17</v>
      </c>
      <c r="G120" s="308">
        <v>10</v>
      </c>
      <c r="H120" s="298" t="s">
        <v>969</v>
      </c>
      <c r="I120" s="312" t="s">
        <v>1046</v>
      </c>
      <c r="K120" s="313" t="s">
        <v>1045</v>
      </c>
    </row>
    <row r="121" spans="1:11" x14ac:dyDescent="0.2">
      <c r="A121" s="308" t="s">
        <v>163</v>
      </c>
      <c r="B121" s="298" t="s">
        <v>164</v>
      </c>
      <c r="C121" s="308" t="s">
        <v>16</v>
      </c>
      <c r="D121" s="306" t="s">
        <v>17</v>
      </c>
      <c r="E121" s="308" t="s">
        <v>976</v>
      </c>
      <c r="F121" s="298" t="s">
        <v>17</v>
      </c>
      <c r="G121" s="308">
        <v>10</v>
      </c>
      <c r="H121" s="298" t="s">
        <v>969</v>
      </c>
      <c r="I121" s="312" t="s">
        <v>1046</v>
      </c>
      <c r="K121" s="313" t="s">
        <v>1045</v>
      </c>
    </row>
    <row r="122" spans="1:11" x14ac:dyDescent="0.2">
      <c r="A122" s="308" t="s">
        <v>165</v>
      </c>
      <c r="B122" s="298" t="s">
        <v>166</v>
      </c>
      <c r="C122" s="308" t="s">
        <v>18</v>
      </c>
      <c r="D122" s="306" t="s">
        <v>661</v>
      </c>
      <c r="E122" s="308" t="s">
        <v>977</v>
      </c>
      <c r="F122" s="298" t="s">
        <v>646</v>
      </c>
      <c r="G122" s="308">
        <v>12</v>
      </c>
      <c r="H122" s="298" t="s">
        <v>976</v>
      </c>
      <c r="I122" s="312" t="s">
        <v>1046</v>
      </c>
      <c r="K122" s="313" t="s">
        <v>1045</v>
      </c>
    </row>
    <row r="123" spans="1:11" x14ac:dyDescent="0.2">
      <c r="A123" s="308" t="s">
        <v>167</v>
      </c>
      <c r="B123" s="298" t="s">
        <v>168</v>
      </c>
      <c r="C123" s="308" t="s">
        <v>18</v>
      </c>
      <c r="D123" s="306" t="s">
        <v>661</v>
      </c>
      <c r="E123" s="308" t="s">
        <v>977</v>
      </c>
      <c r="F123" s="298" t="s">
        <v>646</v>
      </c>
      <c r="G123" s="308">
        <v>12</v>
      </c>
      <c r="H123" s="298" t="s">
        <v>976</v>
      </c>
      <c r="I123" s="312" t="s">
        <v>1046</v>
      </c>
      <c r="K123" s="313" t="s">
        <v>1045</v>
      </c>
    </row>
    <row r="124" spans="1:11" x14ac:dyDescent="0.2">
      <c r="A124" s="308" t="s">
        <v>169</v>
      </c>
      <c r="B124" s="298" t="s">
        <v>1098</v>
      </c>
      <c r="C124" s="308" t="s">
        <v>16</v>
      </c>
      <c r="D124" s="306" t="s">
        <v>17</v>
      </c>
      <c r="E124" s="308" t="s">
        <v>976</v>
      </c>
      <c r="F124" s="298" t="s">
        <v>17</v>
      </c>
      <c r="G124" s="308">
        <v>10</v>
      </c>
      <c r="H124" s="298" t="s">
        <v>971</v>
      </c>
      <c r="I124" s="312" t="s">
        <v>1046</v>
      </c>
      <c r="K124" s="313" t="s">
        <v>1048</v>
      </c>
    </row>
    <row r="125" spans="1:11" x14ac:dyDescent="0.2">
      <c r="A125" s="308" t="s">
        <v>840</v>
      </c>
      <c r="B125" s="298" t="s">
        <v>841</v>
      </c>
      <c r="C125" s="308" t="s">
        <v>16</v>
      </c>
      <c r="D125" s="306" t="s">
        <v>17</v>
      </c>
      <c r="E125" s="308" t="s">
        <v>976</v>
      </c>
      <c r="F125" s="298" t="s">
        <v>17</v>
      </c>
      <c r="G125" s="308">
        <v>10</v>
      </c>
      <c r="H125" s="298" t="s">
        <v>973</v>
      </c>
      <c r="I125" s="312" t="s">
        <v>1046</v>
      </c>
      <c r="K125" s="313" t="s">
        <v>1048</v>
      </c>
    </row>
    <row r="126" spans="1:11" x14ac:dyDescent="0.2">
      <c r="A126" s="324" t="s">
        <v>842</v>
      </c>
      <c r="B126" s="325" t="s">
        <v>843</v>
      </c>
      <c r="C126" s="324" t="s">
        <v>1379</v>
      </c>
      <c r="D126" s="326" t="s">
        <v>1391</v>
      </c>
      <c r="E126" s="324" t="s">
        <v>976</v>
      </c>
      <c r="F126" s="325" t="s">
        <v>17</v>
      </c>
      <c r="G126" s="324">
        <v>10</v>
      </c>
      <c r="H126" s="325" t="s">
        <v>973</v>
      </c>
      <c r="I126" s="327" t="s">
        <v>1046</v>
      </c>
      <c r="J126" s="327"/>
      <c r="K126" s="328" t="s">
        <v>1048</v>
      </c>
    </row>
    <row r="127" spans="1:11" x14ac:dyDescent="0.2">
      <c r="A127" s="308" t="s">
        <v>170</v>
      </c>
      <c r="B127" s="298" t="s">
        <v>1099</v>
      </c>
      <c r="C127" s="308" t="s">
        <v>16</v>
      </c>
      <c r="D127" s="306" t="s">
        <v>17</v>
      </c>
      <c r="E127" s="308" t="s">
        <v>976</v>
      </c>
      <c r="F127" s="298" t="s">
        <v>17</v>
      </c>
      <c r="G127" s="308">
        <v>10</v>
      </c>
      <c r="H127" s="298" t="s">
        <v>969</v>
      </c>
      <c r="I127" s="312" t="s">
        <v>1046</v>
      </c>
      <c r="K127" s="313" t="s">
        <v>1048</v>
      </c>
    </row>
    <row r="128" spans="1:11" x14ac:dyDescent="0.2">
      <c r="A128" s="308" t="s">
        <v>171</v>
      </c>
      <c r="B128" s="298" t="s">
        <v>172</v>
      </c>
      <c r="C128" s="308" t="s">
        <v>16</v>
      </c>
      <c r="D128" s="306" t="s">
        <v>17</v>
      </c>
      <c r="E128" s="308" t="s">
        <v>976</v>
      </c>
      <c r="F128" s="298" t="s">
        <v>17</v>
      </c>
      <c r="G128" s="308">
        <v>12</v>
      </c>
      <c r="H128" s="298" t="s">
        <v>976</v>
      </c>
      <c r="I128" s="312" t="s">
        <v>1046</v>
      </c>
      <c r="K128" s="313" t="s">
        <v>1045</v>
      </c>
    </row>
    <row r="129" spans="1:11" x14ac:dyDescent="0.2">
      <c r="A129" s="308" t="s">
        <v>173</v>
      </c>
      <c r="B129" s="298" t="s">
        <v>174</v>
      </c>
      <c r="C129" s="308" t="s">
        <v>16</v>
      </c>
      <c r="D129" s="306" t="s">
        <v>17</v>
      </c>
      <c r="E129" s="308" t="s">
        <v>976</v>
      </c>
      <c r="F129" s="298" t="s">
        <v>17</v>
      </c>
      <c r="G129" s="308">
        <v>12</v>
      </c>
      <c r="H129" s="298" t="s">
        <v>976</v>
      </c>
      <c r="I129" s="312" t="s">
        <v>1046</v>
      </c>
      <c r="K129" s="313" t="s">
        <v>1045</v>
      </c>
    </row>
    <row r="130" spans="1:11" x14ac:dyDescent="0.2">
      <c r="A130" s="308" t="s">
        <v>844</v>
      </c>
      <c r="B130" s="298" t="s">
        <v>845</v>
      </c>
      <c r="C130" s="308" t="s">
        <v>16</v>
      </c>
      <c r="D130" s="306" t="s">
        <v>17</v>
      </c>
      <c r="E130" s="308" t="s">
        <v>976</v>
      </c>
      <c r="F130" s="298" t="s">
        <v>17</v>
      </c>
      <c r="G130" s="308">
        <v>12</v>
      </c>
      <c r="H130" s="298" t="s">
        <v>976</v>
      </c>
      <c r="I130" s="312" t="s">
        <v>1046</v>
      </c>
      <c r="K130" s="313" t="s">
        <v>1045</v>
      </c>
    </row>
    <row r="131" spans="1:11" x14ac:dyDescent="0.2">
      <c r="A131" s="308" t="s">
        <v>139</v>
      </c>
      <c r="B131" s="298" t="s">
        <v>1100</v>
      </c>
      <c r="C131" s="308" t="s">
        <v>14</v>
      </c>
      <c r="D131" s="306" t="s">
        <v>15</v>
      </c>
      <c r="E131" s="308" t="s">
        <v>975</v>
      </c>
      <c r="F131" s="298" t="s">
        <v>15</v>
      </c>
      <c r="G131" s="308">
        <v>9</v>
      </c>
      <c r="H131" s="298" t="s">
        <v>962</v>
      </c>
      <c r="I131" s="312" t="s">
        <v>1046</v>
      </c>
      <c r="K131" s="313" t="s">
        <v>1045</v>
      </c>
    </row>
    <row r="132" spans="1:11" x14ac:dyDescent="0.2">
      <c r="A132" s="308" t="s">
        <v>212</v>
      </c>
      <c r="B132" s="298" t="s">
        <v>1101</v>
      </c>
      <c r="C132" s="308" t="s">
        <v>18</v>
      </c>
      <c r="D132" s="306" t="s">
        <v>661</v>
      </c>
      <c r="E132" s="308" t="s">
        <v>978</v>
      </c>
      <c r="F132" s="298" t="s">
        <v>644</v>
      </c>
      <c r="G132" s="308">
        <v>10</v>
      </c>
      <c r="H132" s="298" t="s">
        <v>969</v>
      </c>
      <c r="I132" s="312" t="s">
        <v>1046</v>
      </c>
      <c r="K132" s="313" t="s">
        <v>1045</v>
      </c>
    </row>
    <row r="133" spans="1:11" x14ac:dyDescent="0.2">
      <c r="A133" s="308" t="s">
        <v>175</v>
      </c>
      <c r="B133" s="298" t="s">
        <v>1102</v>
      </c>
      <c r="C133" s="308" t="s">
        <v>16</v>
      </c>
      <c r="D133" s="306" t="s">
        <v>17</v>
      </c>
      <c r="E133" s="308" t="s">
        <v>976</v>
      </c>
      <c r="F133" s="298" t="s">
        <v>17</v>
      </c>
      <c r="G133" s="308">
        <v>12</v>
      </c>
      <c r="H133" s="298" t="s">
        <v>976</v>
      </c>
      <c r="I133" s="312" t="s">
        <v>1046</v>
      </c>
      <c r="K133" s="313" t="s">
        <v>1045</v>
      </c>
    </row>
    <row r="134" spans="1:11" x14ac:dyDescent="0.2">
      <c r="A134" s="308" t="s">
        <v>176</v>
      </c>
      <c r="B134" s="298" t="s">
        <v>1103</v>
      </c>
      <c r="C134" s="308" t="s">
        <v>16</v>
      </c>
      <c r="D134" s="306" t="s">
        <v>17</v>
      </c>
      <c r="E134" s="308" t="s">
        <v>976</v>
      </c>
      <c r="F134" s="298" t="s">
        <v>17</v>
      </c>
      <c r="G134" s="308">
        <v>12</v>
      </c>
      <c r="H134" s="298" t="s">
        <v>976</v>
      </c>
      <c r="I134" s="312" t="s">
        <v>1046</v>
      </c>
      <c r="K134" s="313" t="s">
        <v>1045</v>
      </c>
    </row>
    <row r="135" spans="1:11" x14ac:dyDescent="0.2">
      <c r="A135" s="308" t="s">
        <v>177</v>
      </c>
      <c r="B135" s="298" t="s">
        <v>1104</v>
      </c>
      <c r="C135" s="308" t="s">
        <v>16</v>
      </c>
      <c r="D135" s="306" t="s">
        <v>17</v>
      </c>
      <c r="E135" s="308" t="s">
        <v>976</v>
      </c>
      <c r="F135" s="298" t="s">
        <v>17</v>
      </c>
      <c r="G135" s="308">
        <v>33</v>
      </c>
      <c r="H135" s="298" t="s">
        <v>977</v>
      </c>
      <c r="I135" s="312" t="s">
        <v>1046</v>
      </c>
      <c r="K135" s="313" t="s">
        <v>1045</v>
      </c>
    </row>
    <row r="136" spans="1:11" x14ac:dyDescent="0.2">
      <c r="A136" s="308" t="s">
        <v>178</v>
      </c>
      <c r="B136" s="298" t="s">
        <v>1105</v>
      </c>
      <c r="C136" s="308" t="s">
        <v>16</v>
      </c>
      <c r="D136" s="306" t="s">
        <v>17</v>
      </c>
      <c r="E136" s="308" t="s">
        <v>976</v>
      </c>
      <c r="F136" s="298" t="s">
        <v>17</v>
      </c>
      <c r="G136" s="308">
        <v>33</v>
      </c>
      <c r="H136" s="298" t="s">
        <v>977</v>
      </c>
      <c r="I136" s="312" t="s">
        <v>1046</v>
      </c>
      <c r="K136" s="313" t="s">
        <v>1045</v>
      </c>
    </row>
    <row r="137" spans="1:11" x14ac:dyDescent="0.2">
      <c r="A137" s="308" t="s">
        <v>179</v>
      </c>
      <c r="B137" s="298" t="s">
        <v>1106</v>
      </c>
      <c r="C137" s="308" t="s">
        <v>16</v>
      </c>
      <c r="D137" s="306" t="s">
        <v>17</v>
      </c>
      <c r="E137" s="308" t="s">
        <v>976</v>
      </c>
      <c r="F137" s="298" t="s">
        <v>17</v>
      </c>
      <c r="G137" s="308">
        <v>12</v>
      </c>
      <c r="H137" s="298" t="s">
        <v>976</v>
      </c>
      <c r="I137" s="312" t="s">
        <v>1046</v>
      </c>
      <c r="K137" s="313" t="s">
        <v>1048</v>
      </c>
    </row>
    <row r="138" spans="1:11" x14ac:dyDescent="0.2">
      <c r="A138" s="324" t="s">
        <v>846</v>
      </c>
      <c r="B138" s="325" t="s">
        <v>847</v>
      </c>
      <c r="C138" s="324" t="s">
        <v>1379</v>
      </c>
      <c r="D138" s="326" t="s">
        <v>1391</v>
      </c>
      <c r="E138" s="324" t="s">
        <v>976</v>
      </c>
      <c r="F138" s="325" t="s">
        <v>17</v>
      </c>
      <c r="G138" s="324">
        <v>12</v>
      </c>
      <c r="H138" s="325" t="s">
        <v>976</v>
      </c>
      <c r="I138" s="327" t="s">
        <v>1046</v>
      </c>
      <c r="J138" s="327"/>
      <c r="K138" s="328" t="s">
        <v>1045</v>
      </c>
    </row>
    <row r="139" spans="1:11" x14ac:dyDescent="0.2">
      <c r="A139" s="324" t="s">
        <v>848</v>
      </c>
      <c r="B139" s="325" t="s">
        <v>849</v>
      </c>
      <c r="C139" s="324" t="s">
        <v>1379</v>
      </c>
      <c r="D139" s="326" t="s">
        <v>1391</v>
      </c>
      <c r="E139" s="324" t="s">
        <v>976</v>
      </c>
      <c r="F139" s="325" t="s">
        <v>17</v>
      </c>
      <c r="G139" s="324">
        <v>12</v>
      </c>
      <c r="H139" s="325" t="s">
        <v>976</v>
      </c>
      <c r="I139" s="327" t="s">
        <v>1046</v>
      </c>
      <c r="J139" s="327"/>
      <c r="K139" s="328" t="s">
        <v>1048</v>
      </c>
    </row>
    <row r="140" spans="1:11" x14ac:dyDescent="0.2">
      <c r="A140" s="324" t="s">
        <v>850</v>
      </c>
      <c r="B140" s="325" t="s">
        <v>851</v>
      </c>
      <c r="C140" s="324" t="s">
        <v>1379</v>
      </c>
      <c r="D140" s="326" t="s">
        <v>1391</v>
      </c>
      <c r="E140" s="324" t="s">
        <v>976</v>
      </c>
      <c r="F140" s="325" t="s">
        <v>17</v>
      </c>
      <c r="G140" s="324">
        <v>12</v>
      </c>
      <c r="H140" s="325" t="s">
        <v>976</v>
      </c>
      <c r="I140" s="327" t="s">
        <v>1046</v>
      </c>
      <c r="J140" s="327"/>
      <c r="K140" s="328" t="s">
        <v>1048</v>
      </c>
    </row>
    <row r="141" spans="1:11" x14ac:dyDescent="0.2">
      <c r="A141" s="324" t="s">
        <v>180</v>
      </c>
      <c r="B141" s="325" t="s">
        <v>1107</v>
      </c>
      <c r="C141" s="324" t="s">
        <v>1379</v>
      </c>
      <c r="D141" s="326" t="s">
        <v>1391</v>
      </c>
      <c r="E141" s="324" t="s">
        <v>976</v>
      </c>
      <c r="F141" s="325" t="s">
        <v>17</v>
      </c>
      <c r="G141" s="324">
        <v>12</v>
      </c>
      <c r="H141" s="325" t="s">
        <v>976</v>
      </c>
      <c r="I141" s="327" t="s">
        <v>1046</v>
      </c>
      <c r="J141" s="327"/>
      <c r="K141" s="328" t="s">
        <v>1045</v>
      </c>
    </row>
    <row r="142" spans="1:11" x14ac:dyDescent="0.2">
      <c r="A142" s="324" t="s">
        <v>852</v>
      </c>
      <c r="B142" s="325" t="s">
        <v>853</v>
      </c>
      <c r="C142" s="324" t="s">
        <v>1379</v>
      </c>
      <c r="D142" s="326" t="s">
        <v>1391</v>
      </c>
      <c r="E142" s="324" t="s">
        <v>976</v>
      </c>
      <c r="F142" s="325" t="s">
        <v>17</v>
      </c>
      <c r="G142" s="324">
        <v>12</v>
      </c>
      <c r="H142" s="325" t="s">
        <v>976</v>
      </c>
      <c r="I142" s="327" t="s">
        <v>1046</v>
      </c>
      <c r="J142" s="327"/>
      <c r="K142" s="328" t="s">
        <v>1045</v>
      </c>
    </row>
    <row r="143" spans="1:11" x14ac:dyDescent="0.2">
      <c r="A143" s="324" t="s">
        <v>181</v>
      </c>
      <c r="B143" s="325" t="s">
        <v>1108</v>
      </c>
      <c r="C143" s="324" t="s">
        <v>1379</v>
      </c>
      <c r="D143" s="326" t="s">
        <v>1391</v>
      </c>
      <c r="E143" s="324" t="s">
        <v>976</v>
      </c>
      <c r="F143" s="325" t="s">
        <v>17</v>
      </c>
      <c r="G143" s="324">
        <v>12</v>
      </c>
      <c r="H143" s="325" t="s">
        <v>976</v>
      </c>
      <c r="I143" s="327" t="s">
        <v>1046</v>
      </c>
      <c r="J143" s="327"/>
      <c r="K143" s="328" t="s">
        <v>1045</v>
      </c>
    </row>
    <row r="144" spans="1:11" x14ac:dyDescent="0.2">
      <c r="A144" s="308" t="s">
        <v>182</v>
      </c>
      <c r="B144" s="298" t="s">
        <v>183</v>
      </c>
      <c r="C144" s="308" t="s">
        <v>16</v>
      </c>
      <c r="D144" s="306" t="s">
        <v>17</v>
      </c>
      <c r="E144" s="308" t="s">
        <v>976</v>
      </c>
      <c r="F144" s="298" t="s">
        <v>17</v>
      </c>
      <c r="G144" s="308">
        <v>12</v>
      </c>
      <c r="H144" s="298" t="s">
        <v>976</v>
      </c>
      <c r="I144" s="312" t="s">
        <v>1046</v>
      </c>
      <c r="K144" s="313" t="s">
        <v>1048</v>
      </c>
    </row>
    <row r="145" spans="1:11" x14ac:dyDescent="0.2">
      <c r="A145" s="308" t="s">
        <v>184</v>
      </c>
      <c r="B145" s="298" t="s">
        <v>185</v>
      </c>
      <c r="C145" s="308" t="s">
        <v>16</v>
      </c>
      <c r="D145" s="306" t="s">
        <v>17</v>
      </c>
      <c r="E145" s="308" t="s">
        <v>976</v>
      </c>
      <c r="F145" s="298" t="s">
        <v>17</v>
      </c>
      <c r="G145" s="308">
        <v>11</v>
      </c>
      <c r="H145" s="298" t="s">
        <v>975</v>
      </c>
      <c r="I145" s="312" t="s">
        <v>1046</v>
      </c>
      <c r="K145" s="313" t="s">
        <v>1045</v>
      </c>
    </row>
    <row r="146" spans="1:11" x14ac:dyDescent="0.2">
      <c r="A146" s="308" t="s">
        <v>135</v>
      </c>
      <c r="B146" s="298" t="s">
        <v>136</v>
      </c>
      <c r="C146" s="308" t="s">
        <v>12</v>
      </c>
      <c r="D146" s="306" t="s">
        <v>13</v>
      </c>
      <c r="E146" s="308" t="s">
        <v>969</v>
      </c>
      <c r="F146" s="298" t="s">
        <v>970</v>
      </c>
      <c r="G146" s="308">
        <v>9</v>
      </c>
      <c r="H146" s="298" t="s">
        <v>963</v>
      </c>
      <c r="I146" s="312" t="s">
        <v>1046</v>
      </c>
      <c r="K146" s="313" t="s">
        <v>1045</v>
      </c>
    </row>
    <row r="147" spans="1:11" x14ac:dyDescent="0.2">
      <c r="A147" s="308" t="s">
        <v>137</v>
      </c>
      <c r="B147" s="298" t="s">
        <v>138</v>
      </c>
      <c r="C147" s="308" t="s">
        <v>12</v>
      </c>
      <c r="D147" s="306" t="s">
        <v>13</v>
      </c>
      <c r="E147" s="308" t="s">
        <v>969</v>
      </c>
      <c r="F147" s="298" t="s">
        <v>970</v>
      </c>
      <c r="G147" s="308">
        <v>9</v>
      </c>
      <c r="H147" s="298" t="s">
        <v>965</v>
      </c>
      <c r="I147" s="312" t="s">
        <v>1046</v>
      </c>
      <c r="K147" s="313" t="s">
        <v>1045</v>
      </c>
    </row>
    <row r="148" spans="1:11" x14ac:dyDescent="0.2">
      <c r="A148" s="308" t="s">
        <v>186</v>
      </c>
      <c r="B148" s="298" t="s">
        <v>187</v>
      </c>
      <c r="C148" s="308" t="s">
        <v>16</v>
      </c>
      <c r="D148" s="306" t="s">
        <v>17</v>
      </c>
      <c r="E148" s="308" t="s">
        <v>976</v>
      </c>
      <c r="F148" s="298" t="s">
        <v>17</v>
      </c>
      <c r="G148" s="308">
        <v>33</v>
      </c>
      <c r="H148" s="298" t="s">
        <v>978</v>
      </c>
      <c r="I148" s="312" t="s">
        <v>1046</v>
      </c>
      <c r="K148" s="313" t="s">
        <v>1045</v>
      </c>
    </row>
    <row r="149" spans="1:11" x14ac:dyDescent="0.2">
      <c r="A149" s="308" t="s">
        <v>188</v>
      </c>
      <c r="B149" s="298" t="s">
        <v>189</v>
      </c>
      <c r="C149" s="308" t="s">
        <v>16</v>
      </c>
      <c r="D149" s="306" t="s">
        <v>17</v>
      </c>
      <c r="E149" s="308" t="s">
        <v>976</v>
      </c>
      <c r="F149" s="298" t="s">
        <v>17</v>
      </c>
      <c r="G149" s="308">
        <v>12</v>
      </c>
      <c r="H149" s="298" t="s">
        <v>976</v>
      </c>
      <c r="I149" s="312" t="s">
        <v>1046</v>
      </c>
      <c r="K149" s="313" t="s">
        <v>1045</v>
      </c>
    </row>
    <row r="150" spans="1:11" x14ac:dyDescent="0.2">
      <c r="A150" s="308" t="s">
        <v>190</v>
      </c>
      <c r="B150" s="298" t="s">
        <v>191</v>
      </c>
      <c r="C150" s="308" t="s">
        <v>16</v>
      </c>
      <c r="D150" s="306" t="s">
        <v>17</v>
      </c>
      <c r="E150" s="308" t="s">
        <v>976</v>
      </c>
      <c r="F150" s="298" t="s">
        <v>17</v>
      </c>
      <c r="G150" s="308">
        <v>12</v>
      </c>
      <c r="H150" s="298" t="s">
        <v>976</v>
      </c>
      <c r="I150" s="312" t="s">
        <v>1046</v>
      </c>
      <c r="K150" s="313" t="s">
        <v>1045</v>
      </c>
    </row>
    <row r="151" spans="1:11" x14ac:dyDescent="0.2">
      <c r="A151" s="308" t="s">
        <v>192</v>
      </c>
      <c r="B151" s="298" t="s">
        <v>193</v>
      </c>
      <c r="C151" s="308" t="s">
        <v>16</v>
      </c>
      <c r="D151" s="306" t="s">
        <v>17</v>
      </c>
      <c r="E151" s="308" t="s">
        <v>976</v>
      </c>
      <c r="F151" s="298" t="s">
        <v>17</v>
      </c>
      <c r="G151" s="308">
        <v>12</v>
      </c>
      <c r="H151" s="298" t="s">
        <v>976</v>
      </c>
      <c r="I151" s="312" t="s">
        <v>1046</v>
      </c>
      <c r="K151" s="313" t="s">
        <v>1045</v>
      </c>
    </row>
    <row r="152" spans="1:11" x14ac:dyDescent="0.2">
      <c r="A152" s="308" t="s">
        <v>194</v>
      </c>
      <c r="B152" s="298" t="s">
        <v>195</v>
      </c>
      <c r="C152" s="308" t="s">
        <v>16</v>
      </c>
      <c r="D152" s="306" t="s">
        <v>17</v>
      </c>
      <c r="E152" s="308" t="s">
        <v>976</v>
      </c>
      <c r="F152" s="298" t="s">
        <v>17</v>
      </c>
      <c r="G152" s="308">
        <v>12</v>
      </c>
      <c r="H152" s="298" t="s">
        <v>976</v>
      </c>
      <c r="I152" s="312" t="s">
        <v>1046</v>
      </c>
      <c r="K152" s="313" t="s">
        <v>1045</v>
      </c>
    </row>
    <row r="153" spans="1:11" x14ac:dyDescent="0.2">
      <c r="A153" s="308" t="s">
        <v>196</v>
      </c>
      <c r="B153" s="298" t="s">
        <v>1109</v>
      </c>
      <c r="C153" s="308" t="s">
        <v>16</v>
      </c>
      <c r="D153" s="306" t="s">
        <v>17</v>
      </c>
      <c r="E153" s="308" t="s">
        <v>976</v>
      </c>
      <c r="F153" s="298" t="s">
        <v>17</v>
      </c>
      <c r="G153" s="308">
        <v>12</v>
      </c>
      <c r="H153" s="298" t="s">
        <v>976</v>
      </c>
      <c r="I153" s="312" t="s">
        <v>1046</v>
      </c>
      <c r="K153" s="313" t="s">
        <v>1045</v>
      </c>
    </row>
    <row r="154" spans="1:11" x14ac:dyDescent="0.2">
      <c r="A154" s="308" t="s">
        <v>197</v>
      </c>
      <c r="B154" s="298" t="s">
        <v>1110</v>
      </c>
      <c r="C154" s="308" t="s">
        <v>16</v>
      </c>
      <c r="D154" s="306" t="s">
        <v>17</v>
      </c>
      <c r="E154" s="308" t="s">
        <v>976</v>
      </c>
      <c r="F154" s="298" t="s">
        <v>17</v>
      </c>
      <c r="G154" s="308">
        <v>12</v>
      </c>
      <c r="H154" s="298" t="s">
        <v>976</v>
      </c>
      <c r="I154" s="312" t="s">
        <v>1046</v>
      </c>
      <c r="K154" s="313" t="s">
        <v>1048</v>
      </c>
    </row>
    <row r="155" spans="1:11" x14ac:dyDescent="0.2">
      <c r="A155" s="308" t="s">
        <v>198</v>
      </c>
      <c r="B155" s="298" t="s">
        <v>199</v>
      </c>
      <c r="C155" s="308" t="s">
        <v>16</v>
      </c>
      <c r="D155" s="306" t="s">
        <v>17</v>
      </c>
      <c r="E155" s="308" t="s">
        <v>976</v>
      </c>
      <c r="F155" s="298" t="s">
        <v>17</v>
      </c>
      <c r="G155" s="308">
        <v>12</v>
      </c>
      <c r="H155" s="298" t="s">
        <v>976</v>
      </c>
      <c r="I155" s="312" t="s">
        <v>1046</v>
      </c>
      <c r="K155" s="313" t="s">
        <v>1048</v>
      </c>
    </row>
    <row r="156" spans="1:11" x14ac:dyDescent="0.2">
      <c r="A156" s="308" t="s">
        <v>200</v>
      </c>
      <c r="B156" s="298" t="s">
        <v>201</v>
      </c>
      <c r="C156" s="308" t="s">
        <v>16</v>
      </c>
      <c r="D156" s="306" t="s">
        <v>17</v>
      </c>
      <c r="E156" s="308" t="s">
        <v>976</v>
      </c>
      <c r="F156" s="298" t="s">
        <v>17</v>
      </c>
      <c r="G156" s="308">
        <v>12</v>
      </c>
      <c r="H156" s="298" t="s">
        <v>976</v>
      </c>
      <c r="I156" s="312" t="s">
        <v>1046</v>
      </c>
      <c r="K156" s="313" t="s">
        <v>1048</v>
      </c>
    </row>
    <row r="157" spans="1:11" x14ac:dyDescent="0.2">
      <c r="A157" s="308" t="s">
        <v>213</v>
      </c>
      <c r="B157" s="298" t="s">
        <v>214</v>
      </c>
      <c r="C157" s="308" t="s">
        <v>18</v>
      </c>
      <c r="D157" s="306" t="s">
        <v>661</v>
      </c>
      <c r="E157" s="308" t="s">
        <v>978</v>
      </c>
      <c r="F157" s="298" t="s">
        <v>644</v>
      </c>
      <c r="G157" s="308">
        <v>10</v>
      </c>
      <c r="H157" s="298" t="s">
        <v>969</v>
      </c>
      <c r="I157" s="312" t="s">
        <v>1046</v>
      </c>
      <c r="K157" s="313" t="s">
        <v>1045</v>
      </c>
    </row>
    <row r="158" spans="1:11" x14ac:dyDescent="0.2">
      <c r="A158" s="308" t="s">
        <v>202</v>
      </c>
      <c r="B158" s="298" t="s">
        <v>1111</v>
      </c>
      <c r="C158" s="308" t="s">
        <v>16</v>
      </c>
      <c r="D158" s="306" t="s">
        <v>17</v>
      </c>
      <c r="E158" s="308" t="s">
        <v>976</v>
      </c>
      <c r="F158" s="298" t="s">
        <v>17</v>
      </c>
      <c r="G158" s="308">
        <v>12</v>
      </c>
      <c r="H158" s="298" t="s">
        <v>976</v>
      </c>
      <c r="I158" s="312" t="s">
        <v>1046</v>
      </c>
      <c r="K158" s="313" t="s">
        <v>1045</v>
      </c>
    </row>
    <row r="159" spans="1:11" x14ac:dyDescent="0.2">
      <c r="A159" s="308" t="s">
        <v>203</v>
      </c>
      <c r="B159" s="298" t="s">
        <v>204</v>
      </c>
      <c r="C159" s="308" t="s">
        <v>16</v>
      </c>
      <c r="D159" s="306" t="s">
        <v>17</v>
      </c>
      <c r="E159" s="308" t="s">
        <v>976</v>
      </c>
      <c r="F159" s="298" t="s">
        <v>17</v>
      </c>
      <c r="G159" s="308">
        <v>12</v>
      </c>
      <c r="H159" s="298" t="s">
        <v>976</v>
      </c>
      <c r="I159" s="312" t="s">
        <v>1046</v>
      </c>
      <c r="K159" s="313" t="s">
        <v>1048</v>
      </c>
    </row>
    <row r="160" spans="1:11" x14ac:dyDescent="0.2">
      <c r="A160" s="308" t="s">
        <v>205</v>
      </c>
      <c r="B160" s="298" t="s">
        <v>1112</v>
      </c>
      <c r="C160" s="308" t="s">
        <v>16</v>
      </c>
      <c r="D160" s="306" t="s">
        <v>17</v>
      </c>
      <c r="E160" s="308" t="s">
        <v>976</v>
      </c>
      <c r="F160" s="298" t="s">
        <v>17</v>
      </c>
      <c r="G160" s="308">
        <v>12</v>
      </c>
      <c r="H160" s="298" t="s">
        <v>976</v>
      </c>
      <c r="I160" s="312" t="s">
        <v>1046</v>
      </c>
      <c r="K160" s="313" t="s">
        <v>1045</v>
      </c>
    </row>
    <row r="161" spans="1:11" x14ac:dyDescent="0.2">
      <c r="A161" s="308" t="s">
        <v>206</v>
      </c>
      <c r="B161" s="298" t="s">
        <v>207</v>
      </c>
      <c r="C161" s="308" t="s">
        <v>16</v>
      </c>
      <c r="D161" s="306" t="s">
        <v>17</v>
      </c>
      <c r="E161" s="308" t="s">
        <v>976</v>
      </c>
      <c r="F161" s="298" t="s">
        <v>17</v>
      </c>
      <c r="G161" s="308">
        <v>12</v>
      </c>
      <c r="H161" s="298" t="s">
        <v>976</v>
      </c>
      <c r="I161" s="312" t="s">
        <v>1046</v>
      </c>
      <c r="K161" s="313" t="s">
        <v>1045</v>
      </c>
    </row>
    <row r="162" spans="1:11" x14ac:dyDescent="0.2">
      <c r="A162" s="308" t="s">
        <v>208</v>
      </c>
      <c r="B162" s="298" t="s">
        <v>209</v>
      </c>
      <c r="C162" s="308" t="s">
        <v>16</v>
      </c>
      <c r="D162" s="306" t="s">
        <v>17</v>
      </c>
      <c r="E162" s="308" t="s">
        <v>976</v>
      </c>
      <c r="F162" s="298" t="s">
        <v>17</v>
      </c>
      <c r="G162" s="308">
        <v>12</v>
      </c>
      <c r="H162" s="298" t="s">
        <v>976</v>
      </c>
      <c r="I162" s="312" t="s">
        <v>1046</v>
      </c>
      <c r="K162" s="313" t="s">
        <v>1045</v>
      </c>
    </row>
    <row r="163" spans="1:11" x14ac:dyDescent="0.2">
      <c r="A163" s="308" t="s">
        <v>224</v>
      </c>
      <c r="B163" s="298" t="s">
        <v>225</v>
      </c>
      <c r="C163" s="308" t="s">
        <v>25</v>
      </c>
      <c r="D163" s="306" t="s">
        <v>26</v>
      </c>
      <c r="E163" s="308" t="s">
        <v>990</v>
      </c>
      <c r="F163" s="298" t="s">
        <v>991</v>
      </c>
      <c r="G163" s="308">
        <v>33</v>
      </c>
      <c r="H163" s="298" t="s">
        <v>978</v>
      </c>
      <c r="I163" s="312" t="s">
        <v>1046</v>
      </c>
      <c r="K163" s="313" t="s">
        <v>1045</v>
      </c>
    </row>
    <row r="164" spans="1:11" x14ac:dyDescent="0.2">
      <c r="A164" s="308" t="s">
        <v>226</v>
      </c>
      <c r="B164" s="298" t="s">
        <v>227</v>
      </c>
      <c r="C164" s="308" t="s">
        <v>25</v>
      </c>
      <c r="D164" s="306" t="s">
        <v>26</v>
      </c>
      <c r="E164" s="308" t="s">
        <v>990</v>
      </c>
      <c r="F164" s="298" t="s">
        <v>991</v>
      </c>
      <c r="G164" s="308">
        <v>12</v>
      </c>
      <c r="H164" s="298" t="s">
        <v>976</v>
      </c>
      <c r="I164" s="312" t="s">
        <v>1046</v>
      </c>
      <c r="K164" s="313" t="s">
        <v>1045</v>
      </c>
    </row>
    <row r="165" spans="1:11" x14ac:dyDescent="0.2">
      <c r="A165" s="308" t="s">
        <v>228</v>
      </c>
      <c r="B165" s="298" t="s">
        <v>229</v>
      </c>
      <c r="C165" s="308" t="s">
        <v>25</v>
      </c>
      <c r="D165" s="306" t="s">
        <v>26</v>
      </c>
      <c r="E165" s="308" t="s">
        <v>990</v>
      </c>
      <c r="F165" s="298" t="s">
        <v>991</v>
      </c>
      <c r="G165" s="308">
        <v>12</v>
      </c>
      <c r="H165" s="298" t="s">
        <v>976</v>
      </c>
      <c r="I165" s="312" t="s">
        <v>1046</v>
      </c>
      <c r="K165" s="313" t="s">
        <v>1045</v>
      </c>
    </row>
    <row r="166" spans="1:11" x14ac:dyDescent="0.2">
      <c r="A166" s="308" t="s">
        <v>230</v>
      </c>
      <c r="B166" s="298" t="s">
        <v>231</v>
      </c>
      <c r="C166" s="308" t="s">
        <v>25</v>
      </c>
      <c r="D166" s="306" t="s">
        <v>26</v>
      </c>
      <c r="E166" s="308" t="s">
        <v>990</v>
      </c>
      <c r="F166" s="298" t="s">
        <v>991</v>
      </c>
      <c r="G166" s="308">
        <v>12</v>
      </c>
      <c r="H166" s="298" t="s">
        <v>976</v>
      </c>
      <c r="I166" s="312" t="s">
        <v>1046</v>
      </c>
      <c r="K166" s="313" t="s">
        <v>1045</v>
      </c>
    </row>
    <row r="167" spans="1:11" x14ac:dyDescent="0.2">
      <c r="A167" s="308" t="s">
        <v>232</v>
      </c>
      <c r="B167" s="298" t="s">
        <v>233</v>
      </c>
      <c r="C167" s="308" t="s">
        <v>25</v>
      </c>
      <c r="D167" s="306" t="s">
        <v>26</v>
      </c>
      <c r="E167" s="308" t="s">
        <v>990</v>
      </c>
      <c r="F167" s="298" t="s">
        <v>991</v>
      </c>
      <c r="G167" s="308">
        <v>12</v>
      </c>
      <c r="H167" s="298" t="s">
        <v>976</v>
      </c>
      <c r="I167" s="312" t="s">
        <v>1046</v>
      </c>
      <c r="K167" s="313" t="s">
        <v>1045</v>
      </c>
    </row>
    <row r="168" spans="1:11" x14ac:dyDescent="0.2">
      <c r="A168" s="308" t="s">
        <v>234</v>
      </c>
      <c r="B168" s="298" t="s">
        <v>235</v>
      </c>
      <c r="C168" s="308" t="s">
        <v>29</v>
      </c>
      <c r="D168" s="306" t="s">
        <v>30</v>
      </c>
      <c r="E168" s="308" t="s">
        <v>992</v>
      </c>
      <c r="F168" s="298" t="s">
        <v>993</v>
      </c>
      <c r="G168" s="308">
        <v>17</v>
      </c>
      <c r="H168" s="298" t="s">
        <v>990</v>
      </c>
      <c r="I168" s="312" t="s">
        <v>1046</v>
      </c>
      <c r="K168" s="313" t="s">
        <v>1045</v>
      </c>
    </row>
    <row r="169" spans="1:11" x14ac:dyDescent="0.2">
      <c r="A169" s="308" t="s">
        <v>236</v>
      </c>
      <c r="B169" s="298" t="s">
        <v>237</v>
      </c>
      <c r="C169" s="308" t="s">
        <v>25</v>
      </c>
      <c r="D169" s="306" t="s">
        <v>26</v>
      </c>
      <c r="E169" s="308" t="s">
        <v>990</v>
      </c>
      <c r="F169" s="298" t="s">
        <v>991</v>
      </c>
      <c r="G169" s="308">
        <v>12</v>
      </c>
      <c r="H169" s="298" t="s">
        <v>976</v>
      </c>
      <c r="I169" s="312" t="s">
        <v>1046</v>
      </c>
      <c r="K169" s="313" t="s">
        <v>1045</v>
      </c>
    </row>
    <row r="170" spans="1:11" x14ac:dyDescent="0.2">
      <c r="A170" s="308" t="s">
        <v>238</v>
      </c>
      <c r="B170" s="298" t="s">
        <v>239</v>
      </c>
      <c r="C170" s="308" t="s">
        <v>25</v>
      </c>
      <c r="D170" s="306" t="s">
        <v>26</v>
      </c>
      <c r="E170" s="308" t="s">
        <v>990</v>
      </c>
      <c r="F170" s="298" t="s">
        <v>991</v>
      </c>
      <c r="G170" s="308">
        <v>17</v>
      </c>
      <c r="H170" s="298" t="s">
        <v>990</v>
      </c>
      <c r="I170" s="312" t="s">
        <v>1046</v>
      </c>
      <c r="K170" s="313" t="s">
        <v>1045</v>
      </c>
    </row>
    <row r="171" spans="1:11" x14ac:dyDescent="0.2">
      <c r="A171" s="308" t="s">
        <v>240</v>
      </c>
      <c r="B171" s="298" t="s">
        <v>241</v>
      </c>
      <c r="C171" s="308" t="s">
        <v>25</v>
      </c>
      <c r="D171" s="306" t="s">
        <v>26</v>
      </c>
      <c r="E171" s="308" t="s">
        <v>990</v>
      </c>
      <c r="F171" s="298" t="s">
        <v>991</v>
      </c>
      <c r="G171" s="308">
        <v>17</v>
      </c>
      <c r="H171" s="298" t="s">
        <v>990</v>
      </c>
      <c r="I171" s="312" t="s">
        <v>1046</v>
      </c>
      <c r="K171" s="313" t="s">
        <v>1045</v>
      </c>
    </row>
    <row r="172" spans="1:11" x14ac:dyDescent="0.2">
      <c r="A172" s="308" t="s">
        <v>242</v>
      </c>
      <c r="B172" s="298" t="s">
        <v>243</v>
      </c>
      <c r="C172" s="308" t="s">
        <v>25</v>
      </c>
      <c r="D172" s="306" t="s">
        <v>26</v>
      </c>
      <c r="E172" s="308" t="s">
        <v>990</v>
      </c>
      <c r="F172" s="298" t="s">
        <v>991</v>
      </c>
      <c r="G172" s="308">
        <v>17</v>
      </c>
      <c r="H172" s="298" t="s">
        <v>990</v>
      </c>
      <c r="I172" s="312" t="s">
        <v>1046</v>
      </c>
      <c r="K172" s="313" t="s">
        <v>1045</v>
      </c>
    </row>
    <row r="173" spans="1:11" x14ac:dyDescent="0.2">
      <c r="A173" s="308" t="s">
        <v>244</v>
      </c>
      <c r="B173" s="298" t="s">
        <v>245</v>
      </c>
      <c r="C173" s="308" t="s">
        <v>25</v>
      </c>
      <c r="D173" s="306" t="s">
        <v>26</v>
      </c>
      <c r="E173" s="308" t="s">
        <v>990</v>
      </c>
      <c r="F173" s="298" t="s">
        <v>991</v>
      </c>
      <c r="G173" s="308">
        <v>17</v>
      </c>
      <c r="H173" s="298" t="s">
        <v>990</v>
      </c>
      <c r="I173" s="312" t="s">
        <v>1046</v>
      </c>
      <c r="K173" s="313" t="s">
        <v>1045</v>
      </c>
    </row>
    <row r="174" spans="1:11" x14ac:dyDescent="0.2">
      <c r="A174" s="308" t="s">
        <v>246</v>
      </c>
      <c r="B174" s="298" t="s">
        <v>247</v>
      </c>
      <c r="C174" s="308" t="s">
        <v>25</v>
      </c>
      <c r="D174" s="306" t="s">
        <v>26</v>
      </c>
      <c r="E174" s="308" t="s">
        <v>990</v>
      </c>
      <c r="F174" s="298" t="s">
        <v>991</v>
      </c>
      <c r="G174" s="308">
        <v>17</v>
      </c>
      <c r="H174" s="298" t="s">
        <v>990</v>
      </c>
      <c r="I174" s="312" t="s">
        <v>1046</v>
      </c>
      <c r="K174" s="313" t="s">
        <v>1045</v>
      </c>
    </row>
    <row r="175" spans="1:11" x14ac:dyDescent="0.2">
      <c r="A175" s="308" t="s">
        <v>256</v>
      </c>
      <c r="B175" s="298" t="s">
        <v>257</v>
      </c>
      <c r="C175" s="308" t="s">
        <v>27</v>
      </c>
      <c r="D175" s="306" t="s">
        <v>28</v>
      </c>
      <c r="E175" s="308" t="s">
        <v>994</v>
      </c>
      <c r="F175" s="298" t="s">
        <v>995</v>
      </c>
      <c r="G175" s="308">
        <v>18</v>
      </c>
      <c r="H175" s="298" t="s">
        <v>998</v>
      </c>
      <c r="I175" s="312" t="s">
        <v>1046</v>
      </c>
      <c r="K175" s="313" t="s">
        <v>1045</v>
      </c>
    </row>
    <row r="176" spans="1:11" x14ac:dyDescent="0.2">
      <c r="A176" s="308" t="s">
        <v>258</v>
      </c>
      <c r="B176" s="298" t="s">
        <v>259</v>
      </c>
      <c r="C176" s="308" t="s">
        <v>27</v>
      </c>
      <c r="D176" s="306" t="s">
        <v>28</v>
      </c>
      <c r="E176" s="308" t="s">
        <v>994</v>
      </c>
      <c r="F176" s="298" t="s">
        <v>995</v>
      </c>
      <c r="G176" s="308">
        <v>17</v>
      </c>
      <c r="H176" s="298" t="s">
        <v>990</v>
      </c>
      <c r="I176" s="312" t="s">
        <v>1046</v>
      </c>
      <c r="K176" s="313" t="s">
        <v>1045</v>
      </c>
    </row>
    <row r="177" spans="1:11" x14ac:dyDescent="0.2">
      <c r="A177" s="308" t="s">
        <v>260</v>
      </c>
      <c r="B177" s="298" t="s">
        <v>1113</v>
      </c>
      <c r="C177" s="308" t="s">
        <v>27</v>
      </c>
      <c r="D177" s="306" t="s">
        <v>28</v>
      </c>
      <c r="E177" s="308" t="s">
        <v>996</v>
      </c>
      <c r="F177" s="298" t="s">
        <v>997</v>
      </c>
      <c r="G177" s="308">
        <v>18</v>
      </c>
      <c r="H177" s="298" t="s">
        <v>996</v>
      </c>
      <c r="I177" s="312" t="s">
        <v>1046</v>
      </c>
      <c r="K177" s="313" t="s">
        <v>1045</v>
      </c>
    </row>
    <row r="178" spans="1:11" x14ac:dyDescent="0.2">
      <c r="A178" s="308" t="s">
        <v>261</v>
      </c>
      <c r="B178" s="298" t="s">
        <v>262</v>
      </c>
      <c r="C178" s="308" t="s">
        <v>27</v>
      </c>
      <c r="D178" s="306" t="s">
        <v>28</v>
      </c>
      <c r="E178" s="308" t="s">
        <v>996</v>
      </c>
      <c r="F178" s="298" t="s">
        <v>997</v>
      </c>
      <c r="G178" s="308">
        <v>18</v>
      </c>
      <c r="H178" s="298" t="s">
        <v>998</v>
      </c>
      <c r="I178" s="312" t="s">
        <v>1046</v>
      </c>
      <c r="K178" s="313" t="s">
        <v>1045</v>
      </c>
    </row>
    <row r="179" spans="1:11" x14ac:dyDescent="0.2">
      <c r="A179" s="308" t="s">
        <v>263</v>
      </c>
      <c r="B179" s="298" t="s">
        <v>264</v>
      </c>
      <c r="C179" s="308" t="s">
        <v>27</v>
      </c>
      <c r="D179" s="306" t="s">
        <v>28</v>
      </c>
      <c r="E179" s="308" t="s">
        <v>998</v>
      </c>
      <c r="F179" s="298" t="s">
        <v>999</v>
      </c>
      <c r="G179" s="308">
        <v>17</v>
      </c>
      <c r="H179" s="298" t="s">
        <v>990</v>
      </c>
      <c r="I179" s="312" t="s">
        <v>1046</v>
      </c>
      <c r="K179" s="313" t="s">
        <v>1045</v>
      </c>
    </row>
    <row r="180" spans="1:11" x14ac:dyDescent="0.2">
      <c r="A180" s="308" t="s">
        <v>265</v>
      </c>
      <c r="B180" s="298" t="s">
        <v>607</v>
      </c>
      <c r="C180" s="308" t="s">
        <v>27</v>
      </c>
      <c r="D180" s="306" t="s">
        <v>28</v>
      </c>
      <c r="E180" s="308" t="s">
        <v>998</v>
      </c>
      <c r="F180" s="298" t="s">
        <v>999</v>
      </c>
      <c r="G180" s="308">
        <v>17</v>
      </c>
      <c r="H180" s="298" t="s">
        <v>990</v>
      </c>
      <c r="I180" s="312" t="s">
        <v>1046</v>
      </c>
      <c r="K180" s="313" t="s">
        <v>1045</v>
      </c>
    </row>
    <row r="181" spans="1:11" x14ac:dyDescent="0.2">
      <c r="A181" s="308" t="s">
        <v>248</v>
      </c>
      <c r="B181" s="298" t="s">
        <v>1114</v>
      </c>
      <c r="C181" s="308" t="s">
        <v>25</v>
      </c>
      <c r="D181" s="306" t="s">
        <v>26</v>
      </c>
      <c r="E181" s="308" t="s">
        <v>990</v>
      </c>
      <c r="F181" s="298" t="s">
        <v>991</v>
      </c>
      <c r="G181" s="308">
        <v>19</v>
      </c>
      <c r="H181" s="298" t="s">
        <v>992</v>
      </c>
      <c r="I181" s="312" t="s">
        <v>1046</v>
      </c>
      <c r="K181" s="313" t="s">
        <v>1045</v>
      </c>
    </row>
    <row r="182" spans="1:11" x14ac:dyDescent="0.2">
      <c r="A182" s="308" t="s">
        <v>249</v>
      </c>
      <c r="B182" s="298" t="s">
        <v>1115</v>
      </c>
      <c r="C182" s="308" t="s">
        <v>25</v>
      </c>
      <c r="D182" s="306" t="s">
        <v>26</v>
      </c>
      <c r="E182" s="308" t="s">
        <v>990</v>
      </c>
      <c r="F182" s="298" t="s">
        <v>991</v>
      </c>
      <c r="G182" s="308">
        <v>17</v>
      </c>
      <c r="H182" s="298" t="s">
        <v>990</v>
      </c>
      <c r="I182" s="312" t="s">
        <v>1046</v>
      </c>
      <c r="K182" s="313" t="s">
        <v>1045</v>
      </c>
    </row>
    <row r="183" spans="1:11" x14ac:dyDescent="0.2">
      <c r="A183" s="308" t="s">
        <v>250</v>
      </c>
      <c r="B183" s="298" t="s">
        <v>1116</v>
      </c>
      <c r="C183" s="308" t="s">
        <v>25</v>
      </c>
      <c r="D183" s="306" t="s">
        <v>26</v>
      </c>
      <c r="E183" s="308" t="s">
        <v>990</v>
      </c>
      <c r="F183" s="298" t="s">
        <v>991</v>
      </c>
      <c r="G183" s="308">
        <v>17</v>
      </c>
      <c r="H183" s="298" t="s">
        <v>990</v>
      </c>
      <c r="I183" s="312" t="s">
        <v>1046</v>
      </c>
      <c r="K183" s="313" t="s">
        <v>1045</v>
      </c>
    </row>
    <row r="184" spans="1:11" x14ac:dyDescent="0.2">
      <c r="A184" s="308" t="s">
        <v>251</v>
      </c>
      <c r="B184" s="298" t="s">
        <v>1117</v>
      </c>
      <c r="C184" s="308" t="s">
        <v>25</v>
      </c>
      <c r="D184" s="306" t="s">
        <v>26</v>
      </c>
      <c r="E184" s="308" t="s">
        <v>990</v>
      </c>
      <c r="F184" s="298" t="s">
        <v>991</v>
      </c>
      <c r="G184" s="308">
        <v>17</v>
      </c>
      <c r="H184" s="298" t="s">
        <v>990</v>
      </c>
      <c r="I184" s="312" t="s">
        <v>1046</v>
      </c>
      <c r="K184" s="313" t="s">
        <v>1045</v>
      </c>
    </row>
    <row r="185" spans="1:11" x14ac:dyDescent="0.2">
      <c r="A185" s="308" t="s">
        <v>252</v>
      </c>
      <c r="B185" s="298" t="s">
        <v>1118</v>
      </c>
      <c r="C185" s="308" t="s">
        <v>25</v>
      </c>
      <c r="D185" s="306" t="s">
        <v>26</v>
      </c>
      <c r="E185" s="308" t="s">
        <v>990</v>
      </c>
      <c r="F185" s="298" t="s">
        <v>991</v>
      </c>
      <c r="G185" s="308">
        <v>17</v>
      </c>
      <c r="H185" s="298" t="s">
        <v>990</v>
      </c>
      <c r="I185" s="312" t="s">
        <v>1046</v>
      </c>
      <c r="K185" s="313" t="s">
        <v>1045</v>
      </c>
    </row>
    <row r="186" spans="1:11" x14ac:dyDescent="0.2">
      <c r="A186" s="308" t="s">
        <v>253</v>
      </c>
      <c r="B186" s="298" t="s">
        <v>1119</v>
      </c>
      <c r="C186" s="308" t="s">
        <v>25</v>
      </c>
      <c r="D186" s="306" t="s">
        <v>26</v>
      </c>
      <c r="E186" s="308" t="s">
        <v>990</v>
      </c>
      <c r="F186" s="298" t="s">
        <v>991</v>
      </c>
      <c r="G186" s="308">
        <v>17</v>
      </c>
      <c r="H186" s="298" t="s">
        <v>990</v>
      </c>
      <c r="I186" s="312" t="s">
        <v>1046</v>
      </c>
      <c r="K186" s="313" t="s">
        <v>1045</v>
      </c>
    </row>
    <row r="187" spans="1:11" x14ac:dyDescent="0.2">
      <c r="A187" s="308" t="s">
        <v>254</v>
      </c>
      <c r="B187" s="298" t="s">
        <v>1120</v>
      </c>
      <c r="C187" s="308" t="s">
        <v>25</v>
      </c>
      <c r="D187" s="306" t="s">
        <v>26</v>
      </c>
      <c r="E187" s="308" t="s">
        <v>990</v>
      </c>
      <c r="F187" s="298" t="s">
        <v>991</v>
      </c>
      <c r="G187" s="308">
        <v>17</v>
      </c>
      <c r="H187" s="298" t="s">
        <v>990</v>
      </c>
      <c r="I187" s="312" t="s">
        <v>1046</v>
      </c>
      <c r="K187" s="313" t="s">
        <v>1045</v>
      </c>
    </row>
    <row r="188" spans="1:11" x14ac:dyDescent="0.2">
      <c r="A188" s="308" t="s">
        <v>255</v>
      </c>
      <c r="B188" s="298" t="s">
        <v>1121</v>
      </c>
      <c r="C188" s="308" t="s">
        <v>25</v>
      </c>
      <c r="D188" s="306" t="s">
        <v>26</v>
      </c>
      <c r="E188" s="308" t="s">
        <v>990</v>
      </c>
      <c r="F188" s="298" t="s">
        <v>991</v>
      </c>
      <c r="G188" s="308">
        <v>18</v>
      </c>
      <c r="H188" s="298" t="s">
        <v>994</v>
      </c>
      <c r="I188" s="312" t="s">
        <v>1046</v>
      </c>
      <c r="K188" s="313" t="s">
        <v>1045</v>
      </c>
    </row>
    <row r="189" spans="1:11" x14ac:dyDescent="0.2">
      <c r="A189" s="308" t="s">
        <v>854</v>
      </c>
      <c r="B189" s="298" t="s">
        <v>855</v>
      </c>
      <c r="C189" s="308" t="s">
        <v>25</v>
      </c>
      <c r="D189" s="306" t="s">
        <v>26</v>
      </c>
      <c r="E189" s="308" t="s">
        <v>990</v>
      </c>
      <c r="F189" s="298" t="s">
        <v>991</v>
      </c>
      <c r="G189" s="308">
        <v>18</v>
      </c>
      <c r="H189" s="298" t="s">
        <v>994</v>
      </c>
      <c r="I189" s="312" t="s">
        <v>1046</v>
      </c>
      <c r="K189" s="313" t="s">
        <v>1045</v>
      </c>
    </row>
    <row r="190" spans="1:11" x14ac:dyDescent="0.2">
      <c r="A190" s="308" t="s">
        <v>856</v>
      </c>
      <c r="B190" s="298" t="s">
        <v>857</v>
      </c>
      <c r="C190" s="308" t="s">
        <v>25</v>
      </c>
      <c r="D190" s="306" t="s">
        <v>26</v>
      </c>
      <c r="E190" s="308" t="s">
        <v>990</v>
      </c>
      <c r="F190" s="298" t="s">
        <v>991</v>
      </c>
      <c r="G190" s="308">
        <v>18</v>
      </c>
      <c r="H190" s="298" t="s">
        <v>996</v>
      </c>
      <c r="I190" s="312" t="s">
        <v>1046</v>
      </c>
      <c r="K190" s="313" t="s">
        <v>1045</v>
      </c>
    </row>
    <row r="191" spans="1:11" x14ac:dyDescent="0.2">
      <c r="A191" s="308" t="s">
        <v>858</v>
      </c>
      <c r="B191" s="298" t="s">
        <v>1150</v>
      </c>
      <c r="C191" s="308" t="s">
        <v>29</v>
      </c>
      <c r="D191" s="306" t="s">
        <v>30</v>
      </c>
      <c r="E191" s="308" t="s">
        <v>992</v>
      </c>
      <c r="F191" s="298" t="s">
        <v>993</v>
      </c>
      <c r="G191" s="308">
        <v>17</v>
      </c>
      <c r="H191" s="298" t="s">
        <v>990</v>
      </c>
      <c r="I191" s="312" t="s">
        <v>1046</v>
      </c>
      <c r="K191" s="313" t="s">
        <v>1045</v>
      </c>
    </row>
    <row r="192" spans="1:11" x14ac:dyDescent="0.2">
      <c r="A192" s="308" t="s">
        <v>276</v>
      </c>
      <c r="B192" s="298" t="s">
        <v>277</v>
      </c>
      <c r="C192" s="308" t="s">
        <v>31</v>
      </c>
      <c r="D192" s="306" t="s">
        <v>32</v>
      </c>
      <c r="E192" s="308" t="s">
        <v>1000</v>
      </c>
      <c r="F192" s="298" t="s">
        <v>1001</v>
      </c>
      <c r="G192" s="308">
        <v>19</v>
      </c>
      <c r="H192" s="298" t="s">
        <v>992</v>
      </c>
      <c r="I192" s="312" t="s">
        <v>1046</v>
      </c>
      <c r="K192" s="313" t="s">
        <v>1048</v>
      </c>
    </row>
    <row r="193" spans="1:11" x14ac:dyDescent="0.2">
      <c r="A193" s="308" t="s">
        <v>278</v>
      </c>
      <c r="B193" s="298" t="s">
        <v>279</v>
      </c>
      <c r="C193" s="308" t="s">
        <v>31</v>
      </c>
      <c r="D193" s="306" t="s">
        <v>32</v>
      </c>
      <c r="E193" s="308" t="s">
        <v>1000</v>
      </c>
      <c r="F193" s="298" t="s">
        <v>1001</v>
      </c>
      <c r="G193" s="308">
        <v>19</v>
      </c>
      <c r="H193" s="298" t="s">
        <v>1006</v>
      </c>
      <c r="I193" s="312" t="s">
        <v>1046</v>
      </c>
      <c r="K193" s="313" t="s">
        <v>1048</v>
      </c>
    </row>
    <row r="194" spans="1:11" x14ac:dyDescent="0.2">
      <c r="A194" s="308" t="s">
        <v>280</v>
      </c>
      <c r="B194" s="298" t="s">
        <v>281</v>
      </c>
      <c r="C194" s="308" t="s">
        <v>31</v>
      </c>
      <c r="D194" s="306" t="s">
        <v>32</v>
      </c>
      <c r="E194" s="308" t="s">
        <v>1000</v>
      </c>
      <c r="F194" s="298" t="s">
        <v>1001</v>
      </c>
      <c r="G194" s="308">
        <v>19</v>
      </c>
      <c r="H194" s="298" t="s">
        <v>1006</v>
      </c>
      <c r="I194" s="312" t="s">
        <v>1046</v>
      </c>
      <c r="K194" s="313" t="s">
        <v>1048</v>
      </c>
    </row>
    <row r="195" spans="1:11" x14ac:dyDescent="0.2">
      <c r="A195" s="308" t="s">
        <v>282</v>
      </c>
      <c r="B195" s="298" t="s">
        <v>283</v>
      </c>
      <c r="C195" s="308" t="s">
        <v>31</v>
      </c>
      <c r="D195" s="306" t="s">
        <v>32</v>
      </c>
      <c r="E195" s="308" t="s">
        <v>1000</v>
      </c>
      <c r="F195" s="298" t="s">
        <v>1001</v>
      </c>
      <c r="G195" s="308">
        <v>19</v>
      </c>
      <c r="H195" s="298" t="s">
        <v>1006</v>
      </c>
      <c r="I195" s="312" t="s">
        <v>1046</v>
      </c>
      <c r="K195" s="313" t="s">
        <v>1048</v>
      </c>
    </row>
    <row r="196" spans="1:11" x14ac:dyDescent="0.2">
      <c r="A196" s="308" t="s">
        <v>284</v>
      </c>
      <c r="B196" s="298" t="s">
        <v>285</v>
      </c>
      <c r="C196" s="308" t="s">
        <v>31</v>
      </c>
      <c r="D196" s="306" t="s">
        <v>32</v>
      </c>
      <c r="E196" s="308" t="s">
        <v>1000</v>
      </c>
      <c r="F196" s="298" t="s">
        <v>1001</v>
      </c>
      <c r="G196" s="308">
        <v>20</v>
      </c>
      <c r="H196" s="298" t="s">
        <v>1000</v>
      </c>
      <c r="I196" s="312" t="s">
        <v>1046</v>
      </c>
      <c r="K196" s="313" t="s">
        <v>1045</v>
      </c>
    </row>
    <row r="197" spans="1:11" x14ac:dyDescent="0.2">
      <c r="A197" s="309" t="s">
        <v>1334</v>
      </c>
      <c r="B197" s="298" t="s">
        <v>1292</v>
      </c>
      <c r="C197" s="308" t="s">
        <v>31</v>
      </c>
      <c r="D197" s="306" t="s">
        <v>32</v>
      </c>
      <c r="E197" s="308" t="s">
        <v>1000</v>
      </c>
      <c r="F197" s="298" t="s">
        <v>1001</v>
      </c>
      <c r="G197" s="308">
        <v>20</v>
      </c>
      <c r="H197" s="298" t="s">
        <v>1000</v>
      </c>
      <c r="I197" s="317" t="s">
        <v>1046</v>
      </c>
      <c r="J197" s="317"/>
      <c r="K197" s="318">
        <v>2559</v>
      </c>
    </row>
    <row r="198" spans="1:11" x14ac:dyDescent="0.2">
      <c r="A198" s="309" t="s">
        <v>1335</v>
      </c>
      <c r="B198" s="298" t="s">
        <v>1293</v>
      </c>
      <c r="C198" s="308" t="s">
        <v>31</v>
      </c>
      <c r="D198" s="306" t="s">
        <v>32</v>
      </c>
      <c r="E198" s="308" t="s">
        <v>1000</v>
      </c>
      <c r="F198" s="298" t="s">
        <v>1001</v>
      </c>
      <c r="G198" s="308">
        <v>20</v>
      </c>
      <c r="H198" s="298" t="s">
        <v>1000</v>
      </c>
      <c r="I198" s="317" t="s">
        <v>1046</v>
      </c>
      <c r="J198" s="317"/>
      <c r="K198" s="318">
        <v>2562</v>
      </c>
    </row>
    <row r="199" spans="1:11" x14ac:dyDescent="0.2">
      <c r="A199" s="308" t="s">
        <v>286</v>
      </c>
      <c r="B199" s="298" t="s">
        <v>287</v>
      </c>
      <c r="C199" s="308" t="s">
        <v>31</v>
      </c>
      <c r="D199" s="306" t="s">
        <v>32</v>
      </c>
      <c r="E199" s="308" t="s">
        <v>1000</v>
      </c>
      <c r="F199" s="298" t="s">
        <v>1001</v>
      </c>
      <c r="G199" s="308">
        <v>20</v>
      </c>
      <c r="H199" s="298" t="s">
        <v>1000</v>
      </c>
      <c r="I199" s="312" t="s">
        <v>1046</v>
      </c>
      <c r="K199" s="313" t="s">
        <v>1048</v>
      </c>
    </row>
    <row r="200" spans="1:11" x14ac:dyDescent="0.2">
      <c r="A200" s="308" t="s">
        <v>288</v>
      </c>
      <c r="B200" s="298" t="s">
        <v>289</v>
      </c>
      <c r="C200" s="308" t="s">
        <v>31</v>
      </c>
      <c r="D200" s="306" t="s">
        <v>32</v>
      </c>
      <c r="E200" s="308" t="s">
        <v>1000</v>
      </c>
      <c r="F200" s="298" t="s">
        <v>1001</v>
      </c>
      <c r="G200" s="308">
        <v>20</v>
      </c>
      <c r="H200" s="298" t="s">
        <v>1000</v>
      </c>
      <c r="I200" s="312" t="s">
        <v>1046</v>
      </c>
      <c r="K200" s="313" t="s">
        <v>1045</v>
      </c>
    </row>
    <row r="201" spans="1:11" x14ac:dyDescent="0.2">
      <c r="A201" s="308" t="s">
        <v>269</v>
      </c>
      <c r="B201" s="298" t="s">
        <v>270</v>
      </c>
      <c r="C201" s="308" t="s">
        <v>29</v>
      </c>
      <c r="D201" s="306" t="s">
        <v>30</v>
      </c>
      <c r="E201" s="308" t="s">
        <v>1004</v>
      </c>
      <c r="F201" s="298" t="s">
        <v>1005</v>
      </c>
      <c r="G201" s="308">
        <v>20</v>
      </c>
      <c r="H201" s="298" t="s">
        <v>1000</v>
      </c>
      <c r="I201" s="312" t="s">
        <v>1046</v>
      </c>
      <c r="K201" s="313" t="s">
        <v>1045</v>
      </c>
    </row>
    <row r="202" spans="1:11" x14ac:dyDescent="0.2">
      <c r="A202" s="308" t="s">
        <v>272</v>
      </c>
      <c r="B202" s="298" t="s">
        <v>273</v>
      </c>
      <c r="C202" s="308" t="s">
        <v>29</v>
      </c>
      <c r="D202" s="306" t="s">
        <v>30</v>
      </c>
      <c r="E202" s="308" t="s">
        <v>1004</v>
      </c>
      <c r="F202" s="298" t="s">
        <v>1005</v>
      </c>
      <c r="G202" s="308">
        <v>20</v>
      </c>
      <c r="H202" s="298" t="s">
        <v>1000</v>
      </c>
      <c r="I202" s="312" t="s">
        <v>1046</v>
      </c>
      <c r="K202" s="313" t="s">
        <v>1045</v>
      </c>
    </row>
    <row r="203" spans="1:11" x14ac:dyDescent="0.2">
      <c r="A203" s="308" t="s">
        <v>274</v>
      </c>
      <c r="B203" s="298" t="s">
        <v>1294</v>
      </c>
      <c r="C203" s="308" t="s">
        <v>29</v>
      </c>
      <c r="D203" s="306" t="s">
        <v>30</v>
      </c>
      <c r="E203" s="308" t="s">
        <v>1006</v>
      </c>
      <c r="F203" s="298" t="s">
        <v>1007</v>
      </c>
      <c r="G203" s="308">
        <v>19</v>
      </c>
      <c r="H203" s="298" t="s">
        <v>1004</v>
      </c>
      <c r="I203" s="312" t="s">
        <v>1046</v>
      </c>
      <c r="K203" s="313" t="s">
        <v>1045</v>
      </c>
    </row>
    <row r="204" spans="1:11" x14ac:dyDescent="0.2">
      <c r="A204" s="308" t="s">
        <v>275</v>
      </c>
      <c r="B204" s="298" t="s">
        <v>1295</v>
      </c>
      <c r="C204" s="308" t="s">
        <v>29</v>
      </c>
      <c r="D204" s="306" t="s">
        <v>30</v>
      </c>
      <c r="E204" s="308" t="s">
        <v>1006</v>
      </c>
      <c r="F204" s="298" t="s">
        <v>1007</v>
      </c>
      <c r="G204" s="308">
        <v>19</v>
      </c>
      <c r="H204" s="298" t="s">
        <v>1004</v>
      </c>
      <c r="I204" s="312" t="s">
        <v>1046</v>
      </c>
      <c r="K204" s="313" t="s">
        <v>1045</v>
      </c>
    </row>
    <row r="205" spans="1:11" x14ac:dyDescent="0.2">
      <c r="A205" s="308" t="s">
        <v>859</v>
      </c>
      <c r="B205" s="298" t="s">
        <v>1296</v>
      </c>
      <c r="C205" s="308" t="s">
        <v>29</v>
      </c>
      <c r="D205" s="306" t="s">
        <v>30</v>
      </c>
      <c r="E205" s="308" t="s">
        <v>1002</v>
      </c>
      <c r="F205" s="298" t="s">
        <v>1003</v>
      </c>
      <c r="G205" s="308">
        <v>20</v>
      </c>
      <c r="H205" s="298" t="s">
        <v>1000</v>
      </c>
      <c r="I205" s="312" t="s">
        <v>1046</v>
      </c>
      <c r="K205" s="313" t="s">
        <v>1045</v>
      </c>
    </row>
    <row r="206" spans="1:11" x14ac:dyDescent="0.2">
      <c r="A206" s="308" t="s">
        <v>860</v>
      </c>
      <c r="B206" s="298" t="s">
        <v>1297</v>
      </c>
      <c r="C206" s="308" t="s">
        <v>29</v>
      </c>
      <c r="D206" s="306" t="s">
        <v>30</v>
      </c>
      <c r="E206" s="308" t="s">
        <v>1002</v>
      </c>
      <c r="F206" s="298" t="s">
        <v>1003</v>
      </c>
      <c r="G206" s="308">
        <v>20</v>
      </c>
      <c r="H206" s="298" t="s">
        <v>1000</v>
      </c>
      <c r="I206" s="312" t="s">
        <v>1046</v>
      </c>
      <c r="K206" s="313" t="s">
        <v>1045</v>
      </c>
    </row>
    <row r="207" spans="1:11" x14ac:dyDescent="0.2">
      <c r="A207" s="308" t="s">
        <v>1298</v>
      </c>
      <c r="B207" s="298" t="s">
        <v>1301</v>
      </c>
      <c r="C207" s="308" t="s">
        <v>29</v>
      </c>
      <c r="D207" s="306" t="s">
        <v>30</v>
      </c>
      <c r="E207" s="308" t="s">
        <v>1006</v>
      </c>
      <c r="F207" s="298" t="s">
        <v>1007</v>
      </c>
      <c r="G207" s="308">
        <v>19</v>
      </c>
      <c r="H207" s="298" t="s">
        <v>1004</v>
      </c>
      <c r="I207" s="317" t="s">
        <v>1046</v>
      </c>
      <c r="J207" s="317"/>
      <c r="K207" s="313">
        <v>2562</v>
      </c>
    </row>
    <row r="208" spans="1:11" x14ac:dyDescent="0.2">
      <c r="A208" s="308" t="s">
        <v>1299</v>
      </c>
      <c r="B208" s="298" t="s">
        <v>1302</v>
      </c>
      <c r="C208" s="308" t="s">
        <v>29</v>
      </c>
      <c r="D208" s="306" t="s">
        <v>30</v>
      </c>
      <c r="E208" s="308" t="s">
        <v>1006</v>
      </c>
      <c r="F208" s="298" t="s">
        <v>1007</v>
      </c>
      <c r="G208" s="308">
        <v>19</v>
      </c>
      <c r="H208" s="298" t="s">
        <v>1004</v>
      </c>
      <c r="I208" s="317" t="s">
        <v>1046</v>
      </c>
      <c r="J208" s="317"/>
      <c r="K208" s="313">
        <v>2562</v>
      </c>
    </row>
    <row r="209" spans="1:11" x14ac:dyDescent="0.2">
      <c r="A209" s="308" t="s">
        <v>1300</v>
      </c>
      <c r="B209" s="298" t="s">
        <v>1304</v>
      </c>
      <c r="C209" s="308" t="s">
        <v>29</v>
      </c>
      <c r="D209" s="306" t="s">
        <v>30</v>
      </c>
      <c r="E209" s="308" t="s">
        <v>1002</v>
      </c>
      <c r="F209" s="298" t="s">
        <v>1003</v>
      </c>
      <c r="G209" s="308">
        <v>20</v>
      </c>
      <c r="H209" s="298" t="s">
        <v>1000</v>
      </c>
      <c r="I209" s="317" t="s">
        <v>1046</v>
      </c>
      <c r="J209" s="317"/>
      <c r="K209" s="313">
        <v>2562</v>
      </c>
    </row>
    <row r="210" spans="1:11" x14ac:dyDescent="0.2">
      <c r="A210" s="308" t="s">
        <v>1303</v>
      </c>
      <c r="B210" s="298" t="s">
        <v>1305</v>
      </c>
      <c r="C210" s="308" t="s">
        <v>29</v>
      </c>
      <c r="D210" s="306" t="s">
        <v>30</v>
      </c>
      <c r="E210" s="308" t="s">
        <v>1002</v>
      </c>
      <c r="F210" s="298" t="s">
        <v>1003</v>
      </c>
      <c r="G210" s="308">
        <v>20</v>
      </c>
      <c r="H210" s="298" t="s">
        <v>1000</v>
      </c>
      <c r="I210" s="317" t="s">
        <v>1046</v>
      </c>
      <c r="J210" s="317"/>
      <c r="K210" s="313">
        <v>2562</v>
      </c>
    </row>
    <row r="211" spans="1:11" x14ac:dyDescent="0.2">
      <c r="A211" s="308" t="s">
        <v>861</v>
      </c>
      <c r="B211" s="298" t="s">
        <v>862</v>
      </c>
      <c r="C211" s="308" t="s">
        <v>29</v>
      </c>
      <c r="D211" s="306" t="s">
        <v>30</v>
      </c>
      <c r="E211" s="308" t="s">
        <v>1006</v>
      </c>
      <c r="F211" s="298" t="s">
        <v>1007</v>
      </c>
      <c r="G211" s="308">
        <v>19</v>
      </c>
      <c r="H211" s="298" t="s">
        <v>1006</v>
      </c>
      <c r="I211" s="312" t="s">
        <v>1046</v>
      </c>
      <c r="K211" s="313" t="s">
        <v>1045</v>
      </c>
    </row>
    <row r="212" spans="1:11" x14ac:dyDescent="0.2">
      <c r="A212" s="308" t="s">
        <v>1373</v>
      </c>
      <c r="B212" s="298" t="s">
        <v>1374</v>
      </c>
      <c r="C212" s="308" t="s">
        <v>31</v>
      </c>
      <c r="D212" s="306" t="s">
        <v>32</v>
      </c>
      <c r="E212" s="308" t="s">
        <v>1000</v>
      </c>
      <c r="F212" s="298" t="s">
        <v>1001</v>
      </c>
      <c r="G212" s="308">
        <v>20</v>
      </c>
      <c r="H212" s="298" t="s">
        <v>1000</v>
      </c>
    </row>
    <row r="213" spans="1:11" x14ac:dyDescent="0.2">
      <c r="A213" s="308" t="s">
        <v>1375</v>
      </c>
      <c r="B213" s="298" t="s">
        <v>1376</v>
      </c>
      <c r="C213" s="308" t="s">
        <v>31</v>
      </c>
      <c r="D213" s="306" t="s">
        <v>32</v>
      </c>
      <c r="E213" s="308" t="s">
        <v>1000</v>
      </c>
      <c r="F213" s="298" t="s">
        <v>1001</v>
      </c>
      <c r="G213" s="308">
        <v>20</v>
      </c>
      <c r="H213" s="298" t="s">
        <v>1000</v>
      </c>
    </row>
    <row r="214" spans="1:11" x14ac:dyDescent="0.2">
      <c r="A214" s="308" t="s">
        <v>863</v>
      </c>
      <c r="B214" s="298" t="s">
        <v>864</v>
      </c>
      <c r="C214" s="308" t="s">
        <v>29</v>
      </c>
      <c r="D214" s="306" t="s">
        <v>30</v>
      </c>
      <c r="E214" s="308" t="s">
        <v>1006</v>
      </c>
      <c r="F214" s="298" t="s">
        <v>1007</v>
      </c>
      <c r="G214" s="308">
        <v>19</v>
      </c>
      <c r="H214" s="298" t="s">
        <v>1006</v>
      </c>
      <c r="I214" s="312" t="s">
        <v>1046</v>
      </c>
      <c r="K214" s="313" t="s">
        <v>1045</v>
      </c>
    </row>
    <row r="215" spans="1:11" x14ac:dyDescent="0.2">
      <c r="A215" s="308" t="s">
        <v>865</v>
      </c>
      <c r="B215" s="298" t="s">
        <v>866</v>
      </c>
      <c r="C215" s="308" t="s">
        <v>29</v>
      </c>
      <c r="D215" s="306" t="s">
        <v>30</v>
      </c>
      <c r="E215" s="308" t="s">
        <v>1006</v>
      </c>
      <c r="F215" s="298" t="s">
        <v>1007</v>
      </c>
      <c r="G215" s="308">
        <v>19</v>
      </c>
      <c r="H215" s="298" t="s">
        <v>992</v>
      </c>
      <c r="I215" s="312" t="s">
        <v>1046</v>
      </c>
      <c r="K215" s="313" t="s">
        <v>1048</v>
      </c>
    </row>
    <row r="216" spans="1:11" x14ac:dyDescent="0.2">
      <c r="A216" s="308" t="s">
        <v>290</v>
      </c>
      <c r="B216" s="298" t="s">
        <v>291</v>
      </c>
      <c r="C216" s="308" t="s">
        <v>31</v>
      </c>
      <c r="D216" s="306" t="s">
        <v>32</v>
      </c>
      <c r="E216" s="308" t="s">
        <v>1000</v>
      </c>
      <c r="F216" s="298" t="s">
        <v>1001</v>
      </c>
      <c r="G216" s="308">
        <v>20</v>
      </c>
      <c r="H216" s="298" t="s">
        <v>1000</v>
      </c>
      <c r="I216" s="312" t="s">
        <v>1046</v>
      </c>
      <c r="K216" s="313" t="s">
        <v>1045</v>
      </c>
    </row>
    <row r="217" spans="1:11" x14ac:dyDescent="0.2">
      <c r="A217" s="308" t="s">
        <v>292</v>
      </c>
      <c r="B217" s="298" t="s">
        <v>293</v>
      </c>
      <c r="C217" s="308" t="s">
        <v>31</v>
      </c>
      <c r="D217" s="306" t="s">
        <v>32</v>
      </c>
      <c r="E217" s="308" t="s">
        <v>1000</v>
      </c>
      <c r="F217" s="298" t="s">
        <v>1001</v>
      </c>
      <c r="G217" s="308">
        <v>20</v>
      </c>
      <c r="H217" s="298" t="s">
        <v>1000</v>
      </c>
      <c r="I217" s="312" t="s">
        <v>1046</v>
      </c>
      <c r="K217" s="313" t="s">
        <v>1045</v>
      </c>
    </row>
    <row r="218" spans="1:11" x14ac:dyDescent="0.2">
      <c r="A218" s="308" t="s">
        <v>867</v>
      </c>
      <c r="B218" s="298" t="s">
        <v>868</v>
      </c>
      <c r="C218" s="308" t="s">
        <v>31</v>
      </c>
      <c r="D218" s="306" t="s">
        <v>32</v>
      </c>
      <c r="E218" s="308" t="s">
        <v>1000</v>
      </c>
      <c r="F218" s="298" t="s">
        <v>1001</v>
      </c>
      <c r="G218" s="308">
        <v>20</v>
      </c>
      <c r="H218" s="298" t="s">
        <v>1000</v>
      </c>
      <c r="I218" s="312" t="s">
        <v>1046</v>
      </c>
      <c r="K218" s="313" t="s">
        <v>1045</v>
      </c>
    </row>
    <row r="219" spans="1:11" x14ac:dyDescent="0.2">
      <c r="A219" s="308" t="s">
        <v>294</v>
      </c>
      <c r="B219" s="298" t="s">
        <v>295</v>
      </c>
      <c r="C219" s="308" t="s">
        <v>31</v>
      </c>
      <c r="D219" s="306" t="s">
        <v>32</v>
      </c>
      <c r="E219" s="308" t="s">
        <v>1000</v>
      </c>
      <c r="F219" s="298" t="s">
        <v>1001</v>
      </c>
      <c r="G219" s="308">
        <v>20</v>
      </c>
      <c r="H219" s="298" t="s">
        <v>1000</v>
      </c>
      <c r="I219" s="312" t="s">
        <v>1046</v>
      </c>
      <c r="K219" s="313" t="s">
        <v>1045</v>
      </c>
    </row>
    <row r="220" spans="1:11" x14ac:dyDescent="0.2">
      <c r="A220" s="308" t="s">
        <v>296</v>
      </c>
      <c r="B220" s="298" t="s">
        <v>297</v>
      </c>
      <c r="C220" s="308" t="s">
        <v>31</v>
      </c>
      <c r="D220" s="306" t="s">
        <v>32</v>
      </c>
      <c r="E220" s="308" t="s">
        <v>1000</v>
      </c>
      <c r="F220" s="298" t="s">
        <v>1001</v>
      </c>
      <c r="G220" s="308">
        <v>20</v>
      </c>
      <c r="H220" s="298" t="s">
        <v>1000</v>
      </c>
      <c r="I220" s="312" t="s">
        <v>1046</v>
      </c>
      <c r="K220" s="313" t="s">
        <v>1045</v>
      </c>
    </row>
    <row r="221" spans="1:11" x14ac:dyDescent="0.2">
      <c r="A221" s="308" t="s">
        <v>298</v>
      </c>
      <c r="B221" s="298" t="s">
        <v>1122</v>
      </c>
      <c r="C221" s="308" t="s">
        <v>31</v>
      </c>
      <c r="D221" s="306" t="s">
        <v>32</v>
      </c>
      <c r="E221" s="308" t="s">
        <v>1000</v>
      </c>
      <c r="F221" s="298" t="s">
        <v>1001</v>
      </c>
      <c r="G221" s="308">
        <v>20</v>
      </c>
      <c r="H221" s="298" t="s">
        <v>1000</v>
      </c>
      <c r="I221" s="312" t="s">
        <v>1046</v>
      </c>
      <c r="K221" s="313" t="s">
        <v>1045</v>
      </c>
    </row>
    <row r="222" spans="1:11" x14ac:dyDescent="0.2">
      <c r="A222" s="308" t="s">
        <v>299</v>
      </c>
      <c r="B222" s="298" t="s">
        <v>300</v>
      </c>
      <c r="C222" s="308" t="s">
        <v>31</v>
      </c>
      <c r="D222" s="306" t="s">
        <v>32</v>
      </c>
      <c r="E222" s="308" t="s">
        <v>1000</v>
      </c>
      <c r="F222" s="298" t="s">
        <v>1001</v>
      </c>
      <c r="G222" s="308">
        <v>20</v>
      </c>
      <c r="H222" s="298" t="s">
        <v>1000</v>
      </c>
      <c r="I222" s="312" t="s">
        <v>1046</v>
      </c>
      <c r="K222" s="313" t="s">
        <v>1045</v>
      </c>
    </row>
    <row r="223" spans="1:11" x14ac:dyDescent="0.2">
      <c r="A223" s="308" t="s">
        <v>301</v>
      </c>
      <c r="B223" s="298" t="s">
        <v>302</v>
      </c>
      <c r="C223" s="308" t="s">
        <v>31</v>
      </c>
      <c r="D223" s="306" t="s">
        <v>32</v>
      </c>
      <c r="E223" s="308" t="s">
        <v>1000</v>
      </c>
      <c r="F223" s="298" t="s">
        <v>1001</v>
      </c>
      <c r="G223" s="308">
        <v>20</v>
      </c>
      <c r="H223" s="298" t="s">
        <v>1000</v>
      </c>
      <c r="I223" s="312" t="s">
        <v>1046</v>
      </c>
      <c r="K223" s="313" t="s">
        <v>1048</v>
      </c>
    </row>
    <row r="224" spans="1:11" x14ac:dyDescent="0.2">
      <c r="A224" s="308" t="s">
        <v>303</v>
      </c>
      <c r="B224" s="298" t="s">
        <v>304</v>
      </c>
      <c r="C224" s="308" t="s">
        <v>31</v>
      </c>
      <c r="D224" s="306" t="s">
        <v>32</v>
      </c>
      <c r="E224" s="308" t="s">
        <v>1000</v>
      </c>
      <c r="F224" s="298" t="s">
        <v>1001</v>
      </c>
      <c r="G224" s="308">
        <v>20</v>
      </c>
      <c r="H224" s="298" t="s">
        <v>1000</v>
      </c>
      <c r="I224" s="312" t="s">
        <v>1046</v>
      </c>
      <c r="K224" s="313" t="s">
        <v>1045</v>
      </c>
    </row>
    <row r="225" spans="1:11" x14ac:dyDescent="0.2">
      <c r="A225" s="308" t="s">
        <v>305</v>
      </c>
      <c r="B225" s="298" t="s">
        <v>291</v>
      </c>
      <c r="C225" s="308" t="s">
        <v>31</v>
      </c>
      <c r="D225" s="306" t="s">
        <v>32</v>
      </c>
      <c r="E225" s="308" t="s">
        <v>1000</v>
      </c>
      <c r="F225" s="298" t="s">
        <v>1001</v>
      </c>
      <c r="G225" s="308">
        <v>20</v>
      </c>
      <c r="H225" s="298" t="s">
        <v>1000</v>
      </c>
      <c r="I225" s="312" t="s">
        <v>1046</v>
      </c>
      <c r="K225" s="313" t="s">
        <v>1045</v>
      </c>
    </row>
    <row r="226" spans="1:11" x14ac:dyDescent="0.2">
      <c r="A226" s="308" t="s">
        <v>306</v>
      </c>
      <c r="B226" s="298" t="s">
        <v>307</v>
      </c>
      <c r="C226" s="308" t="s">
        <v>31</v>
      </c>
      <c r="D226" s="306" t="s">
        <v>32</v>
      </c>
      <c r="E226" s="308" t="s">
        <v>1000</v>
      </c>
      <c r="F226" s="298" t="s">
        <v>1001</v>
      </c>
      <c r="G226" s="308">
        <v>20</v>
      </c>
      <c r="H226" s="298" t="s">
        <v>1000</v>
      </c>
      <c r="I226" s="312" t="s">
        <v>1046</v>
      </c>
      <c r="K226" s="313" t="s">
        <v>1045</v>
      </c>
    </row>
    <row r="227" spans="1:11" x14ac:dyDescent="0.2">
      <c r="A227" s="308" t="s">
        <v>869</v>
      </c>
      <c r="B227" s="298" t="s">
        <v>870</v>
      </c>
      <c r="C227" s="308" t="s">
        <v>31</v>
      </c>
      <c r="D227" s="306" t="s">
        <v>32</v>
      </c>
      <c r="E227" s="308" t="s">
        <v>1000</v>
      </c>
      <c r="F227" s="298" t="s">
        <v>1001</v>
      </c>
      <c r="G227" s="308">
        <v>20</v>
      </c>
      <c r="H227" s="298" t="s">
        <v>1000</v>
      </c>
      <c r="I227" s="312" t="s">
        <v>1046</v>
      </c>
      <c r="K227" s="313" t="s">
        <v>1045</v>
      </c>
    </row>
    <row r="228" spans="1:11" x14ac:dyDescent="0.2">
      <c r="A228" s="308" t="s">
        <v>308</v>
      </c>
      <c r="B228" s="298" t="s">
        <v>309</v>
      </c>
      <c r="C228" s="308" t="s">
        <v>31</v>
      </c>
      <c r="D228" s="306" t="s">
        <v>32</v>
      </c>
      <c r="E228" s="308" t="s">
        <v>1000</v>
      </c>
      <c r="F228" s="298" t="s">
        <v>1001</v>
      </c>
      <c r="G228" s="308">
        <v>20</v>
      </c>
      <c r="H228" s="298" t="s">
        <v>1000</v>
      </c>
      <c r="I228" s="312" t="s">
        <v>1046</v>
      </c>
      <c r="K228" s="313" t="s">
        <v>1045</v>
      </c>
    </row>
    <row r="229" spans="1:11" x14ac:dyDescent="0.2">
      <c r="A229" s="308" t="s">
        <v>310</v>
      </c>
      <c r="B229" s="298" t="s">
        <v>311</v>
      </c>
      <c r="C229" s="308" t="s">
        <v>31</v>
      </c>
      <c r="D229" s="306" t="s">
        <v>32</v>
      </c>
      <c r="E229" s="308" t="s">
        <v>1000</v>
      </c>
      <c r="F229" s="298" t="s">
        <v>1001</v>
      </c>
      <c r="G229" s="308">
        <v>21</v>
      </c>
      <c r="H229" s="298" t="s">
        <v>1008</v>
      </c>
      <c r="I229" s="312" t="s">
        <v>1046</v>
      </c>
      <c r="K229" s="313" t="s">
        <v>1045</v>
      </c>
    </row>
    <row r="230" spans="1:11" x14ac:dyDescent="0.2">
      <c r="A230" s="308" t="s">
        <v>312</v>
      </c>
      <c r="B230" s="298" t="s">
        <v>313</v>
      </c>
      <c r="C230" s="308" t="s">
        <v>31</v>
      </c>
      <c r="D230" s="306" t="s">
        <v>32</v>
      </c>
      <c r="E230" s="308" t="s">
        <v>1000</v>
      </c>
      <c r="F230" s="298" t="s">
        <v>1001</v>
      </c>
      <c r="G230" s="308">
        <v>21</v>
      </c>
      <c r="H230" s="298" t="s">
        <v>1008</v>
      </c>
      <c r="I230" s="312" t="s">
        <v>1046</v>
      </c>
      <c r="K230" s="313" t="s">
        <v>1045</v>
      </c>
    </row>
    <row r="231" spans="1:11" x14ac:dyDescent="0.2">
      <c r="A231" s="308" t="s">
        <v>314</v>
      </c>
      <c r="B231" s="298" t="s">
        <v>1311</v>
      </c>
      <c r="C231" s="308" t="s">
        <v>31</v>
      </c>
      <c r="D231" s="306" t="s">
        <v>32</v>
      </c>
      <c r="E231" s="308" t="s">
        <v>1000</v>
      </c>
      <c r="F231" s="298" t="s">
        <v>1001</v>
      </c>
      <c r="G231" s="308">
        <v>21</v>
      </c>
      <c r="H231" s="298" t="s">
        <v>1008</v>
      </c>
      <c r="I231" s="312" t="s">
        <v>1046</v>
      </c>
      <c r="K231" s="313" t="s">
        <v>1045</v>
      </c>
    </row>
    <row r="232" spans="1:11" x14ac:dyDescent="0.2">
      <c r="A232" s="308" t="s">
        <v>1306</v>
      </c>
      <c r="B232" s="298" t="s">
        <v>1309</v>
      </c>
      <c r="C232" s="308" t="s">
        <v>31</v>
      </c>
      <c r="D232" s="306" t="s">
        <v>32</v>
      </c>
      <c r="E232" s="308" t="s">
        <v>1000</v>
      </c>
      <c r="F232" s="298" t="s">
        <v>1001</v>
      </c>
      <c r="G232" s="308">
        <v>21</v>
      </c>
      <c r="H232" s="298" t="s">
        <v>1008</v>
      </c>
      <c r="I232" s="317" t="s">
        <v>1046</v>
      </c>
      <c r="K232" s="313">
        <v>2562</v>
      </c>
    </row>
    <row r="233" spans="1:11" x14ac:dyDescent="0.2">
      <c r="A233" s="308" t="s">
        <v>315</v>
      </c>
      <c r="B233" s="298" t="s">
        <v>1310</v>
      </c>
      <c r="C233" s="308" t="s">
        <v>31</v>
      </c>
      <c r="D233" s="306" t="s">
        <v>32</v>
      </c>
      <c r="E233" s="308" t="s">
        <v>1000</v>
      </c>
      <c r="F233" s="298" t="s">
        <v>1001</v>
      </c>
      <c r="G233" s="308">
        <v>23</v>
      </c>
      <c r="H233" s="298" t="s">
        <v>1020</v>
      </c>
      <c r="I233" s="312" t="s">
        <v>1046</v>
      </c>
      <c r="K233" s="313" t="s">
        <v>1048</v>
      </c>
    </row>
    <row r="234" spans="1:11" x14ac:dyDescent="0.2">
      <c r="A234" s="308" t="s">
        <v>1307</v>
      </c>
      <c r="B234" s="298" t="s">
        <v>1312</v>
      </c>
      <c r="C234" s="308" t="s">
        <v>31</v>
      </c>
      <c r="D234" s="306" t="s">
        <v>32</v>
      </c>
      <c r="E234" s="308" t="s">
        <v>1000</v>
      </c>
      <c r="F234" s="298" t="s">
        <v>1001</v>
      </c>
      <c r="G234" s="308">
        <v>23</v>
      </c>
      <c r="H234" s="298" t="s">
        <v>1020</v>
      </c>
      <c r="I234" s="317" t="s">
        <v>1046</v>
      </c>
      <c r="K234" s="313">
        <v>2562</v>
      </c>
    </row>
    <row r="235" spans="1:11" x14ac:dyDescent="0.2">
      <c r="A235" s="308" t="s">
        <v>316</v>
      </c>
      <c r="B235" s="298" t="s">
        <v>1315</v>
      </c>
      <c r="C235" s="308" t="s">
        <v>33</v>
      </c>
      <c r="D235" s="306" t="s">
        <v>34</v>
      </c>
      <c r="E235" s="308" t="s">
        <v>1008</v>
      </c>
      <c r="F235" s="298" t="s">
        <v>1009</v>
      </c>
      <c r="G235" s="308">
        <v>21</v>
      </c>
      <c r="H235" s="298" t="s">
        <v>1014</v>
      </c>
      <c r="I235" s="312" t="s">
        <v>1046</v>
      </c>
      <c r="K235" s="313" t="s">
        <v>1045</v>
      </c>
    </row>
    <row r="236" spans="1:11" x14ac:dyDescent="0.2">
      <c r="A236" s="308" t="s">
        <v>1308</v>
      </c>
      <c r="B236" s="298" t="s">
        <v>1316</v>
      </c>
      <c r="C236" s="308" t="s">
        <v>33</v>
      </c>
      <c r="D236" s="306" t="s">
        <v>34</v>
      </c>
      <c r="E236" s="308" t="s">
        <v>1008</v>
      </c>
      <c r="F236" s="298" t="s">
        <v>1009</v>
      </c>
      <c r="G236" s="308">
        <v>21</v>
      </c>
      <c r="H236" s="298" t="s">
        <v>1014</v>
      </c>
      <c r="I236" s="317" t="s">
        <v>1046</v>
      </c>
      <c r="K236" s="313">
        <v>2562</v>
      </c>
    </row>
    <row r="237" spans="1:11" x14ac:dyDescent="0.2">
      <c r="A237" s="308" t="s">
        <v>317</v>
      </c>
      <c r="B237" s="298" t="s">
        <v>1317</v>
      </c>
      <c r="C237" s="308" t="s">
        <v>33</v>
      </c>
      <c r="D237" s="306" t="s">
        <v>34</v>
      </c>
      <c r="E237" s="308" t="s">
        <v>1008</v>
      </c>
      <c r="F237" s="298" t="s">
        <v>1009</v>
      </c>
      <c r="G237" s="308">
        <v>21</v>
      </c>
      <c r="H237" s="298" t="s">
        <v>1014</v>
      </c>
      <c r="I237" s="312" t="s">
        <v>1046</v>
      </c>
      <c r="K237" s="313" t="s">
        <v>1045</v>
      </c>
    </row>
    <row r="238" spans="1:11" x14ac:dyDescent="0.2">
      <c r="A238" s="308" t="s">
        <v>1313</v>
      </c>
      <c r="B238" s="298" t="s">
        <v>1318</v>
      </c>
      <c r="C238" s="308" t="s">
        <v>33</v>
      </c>
      <c r="D238" s="306" t="s">
        <v>34</v>
      </c>
      <c r="E238" s="308" t="s">
        <v>1008</v>
      </c>
      <c r="F238" s="298" t="s">
        <v>1009</v>
      </c>
      <c r="G238" s="308">
        <v>21</v>
      </c>
      <c r="H238" s="298" t="s">
        <v>1014</v>
      </c>
      <c r="I238" s="317" t="s">
        <v>1046</v>
      </c>
      <c r="K238" s="313">
        <v>2562</v>
      </c>
    </row>
    <row r="239" spans="1:11" x14ac:dyDescent="0.2">
      <c r="A239" s="308" t="s">
        <v>318</v>
      </c>
      <c r="B239" s="298" t="s">
        <v>1319</v>
      </c>
      <c r="C239" s="308" t="s">
        <v>33</v>
      </c>
      <c r="D239" s="306" t="s">
        <v>34</v>
      </c>
      <c r="E239" s="308" t="s">
        <v>1008</v>
      </c>
      <c r="F239" s="298" t="s">
        <v>1009</v>
      </c>
      <c r="G239" s="308">
        <v>21</v>
      </c>
      <c r="H239" s="298" t="s">
        <v>1014</v>
      </c>
      <c r="I239" s="312" t="s">
        <v>1046</v>
      </c>
      <c r="K239" s="313" t="s">
        <v>1045</v>
      </c>
    </row>
    <row r="240" spans="1:11" x14ac:dyDescent="0.2">
      <c r="A240" s="308" t="s">
        <v>1314</v>
      </c>
      <c r="B240" s="298" t="s">
        <v>1320</v>
      </c>
      <c r="C240" s="308" t="s">
        <v>33</v>
      </c>
      <c r="D240" s="306" t="s">
        <v>34</v>
      </c>
      <c r="E240" s="308" t="s">
        <v>1008</v>
      </c>
      <c r="F240" s="298" t="s">
        <v>1009</v>
      </c>
      <c r="G240" s="308">
        <v>21</v>
      </c>
      <c r="H240" s="298" t="s">
        <v>1014</v>
      </c>
      <c r="I240" s="317" t="s">
        <v>1046</v>
      </c>
      <c r="K240" s="313">
        <v>2562</v>
      </c>
    </row>
    <row r="241" spans="1:11" x14ac:dyDescent="0.2">
      <c r="A241" s="308" t="s">
        <v>871</v>
      </c>
      <c r="B241" s="298" t="s">
        <v>384</v>
      </c>
      <c r="C241" s="308" t="s">
        <v>37</v>
      </c>
      <c r="D241" s="306" t="s">
        <v>38</v>
      </c>
      <c r="E241" s="308" t="s">
        <v>1020</v>
      </c>
      <c r="F241" s="298" t="s">
        <v>1021</v>
      </c>
      <c r="G241" s="308">
        <v>16</v>
      </c>
      <c r="H241" s="298" t="s">
        <v>988</v>
      </c>
      <c r="I241" s="312" t="s">
        <v>1046</v>
      </c>
      <c r="K241" s="313" t="s">
        <v>1045</v>
      </c>
    </row>
    <row r="242" spans="1:11" x14ac:dyDescent="0.2">
      <c r="A242" s="308" t="s">
        <v>872</v>
      </c>
      <c r="B242" s="298" t="s">
        <v>385</v>
      </c>
      <c r="C242" s="308" t="s">
        <v>37</v>
      </c>
      <c r="D242" s="306" t="s">
        <v>38</v>
      </c>
      <c r="E242" s="308" t="s">
        <v>1020</v>
      </c>
      <c r="F242" s="298" t="s">
        <v>1021</v>
      </c>
      <c r="G242" s="308">
        <v>23</v>
      </c>
      <c r="H242" s="298" t="s">
        <v>1020</v>
      </c>
      <c r="I242" s="312" t="s">
        <v>1046</v>
      </c>
      <c r="K242" s="313" t="s">
        <v>1045</v>
      </c>
    </row>
    <row r="243" spans="1:11" x14ac:dyDescent="0.2">
      <c r="A243" s="308" t="s">
        <v>873</v>
      </c>
      <c r="B243" s="298" t="s">
        <v>386</v>
      </c>
      <c r="C243" s="308" t="s">
        <v>37</v>
      </c>
      <c r="D243" s="306" t="s">
        <v>38</v>
      </c>
      <c r="E243" s="308" t="s">
        <v>1020</v>
      </c>
      <c r="F243" s="298" t="s">
        <v>1021</v>
      </c>
      <c r="G243" s="308">
        <v>23</v>
      </c>
      <c r="H243" s="298" t="s">
        <v>1020</v>
      </c>
      <c r="I243" s="312" t="s">
        <v>1046</v>
      </c>
      <c r="K243" s="313" t="s">
        <v>1045</v>
      </c>
    </row>
    <row r="244" spans="1:11" x14ac:dyDescent="0.2">
      <c r="A244" s="308" t="s">
        <v>874</v>
      </c>
      <c r="B244" s="298" t="s">
        <v>387</v>
      </c>
      <c r="C244" s="308" t="s">
        <v>37</v>
      </c>
      <c r="D244" s="306" t="s">
        <v>38</v>
      </c>
      <c r="E244" s="308" t="s">
        <v>1020</v>
      </c>
      <c r="F244" s="298" t="s">
        <v>1021</v>
      </c>
      <c r="G244" s="308">
        <v>163</v>
      </c>
      <c r="H244" s="298" t="s">
        <v>986</v>
      </c>
      <c r="I244" s="312" t="s">
        <v>1046</v>
      </c>
      <c r="K244" s="313" t="s">
        <v>1045</v>
      </c>
    </row>
    <row r="245" spans="1:11" x14ac:dyDescent="0.2">
      <c r="A245" s="308" t="s">
        <v>875</v>
      </c>
      <c r="B245" s="298" t="s">
        <v>388</v>
      </c>
      <c r="C245" s="308" t="s">
        <v>37</v>
      </c>
      <c r="D245" s="306" t="s">
        <v>38</v>
      </c>
      <c r="E245" s="308" t="s">
        <v>1020</v>
      </c>
      <c r="F245" s="298" t="s">
        <v>1021</v>
      </c>
      <c r="G245" s="308">
        <v>15</v>
      </c>
      <c r="H245" s="298" t="s">
        <v>982</v>
      </c>
      <c r="I245" s="312" t="s">
        <v>1046</v>
      </c>
      <c r="K245" s="313" t="s">
        <v>1048</v>
      </c>
    </row>
    <row r="246" spans="1:11" x14ac:dyDescent="0.2">
      <c r="A246" s="308" t="s">
        <v>876</v>
      </c>
      <c r="B246" s="298" t="s">
        <v>389</v>
      </c>
      <c r="C246" s="308" t="s">
        <v>37</v>
      </c>
      <c r="D246" s="306" t="s">
        <v>38</v>
      </c>
      <c r="E246" s="308" t="s">
        <v>1020</v>
      </c>
      <c r="F246" s="298" t="s">
        <v>1021</v>
      </c>
      <c r="G246" s="308">
        <v>23</v>
      </c>
      <c r="H246" s="298" t="s">
        <v>1020</v>
      </c>
      <c r="I246" s="312" t="s">
        <v>1046</v>
      </c>
      <c r="K246" s="313" t="s">
        <v>1045</v>
      </c>
    </row>
    <row r="247" spans="1:11" x14ac:dyDescent="0.2">
      <c r="A247" s="308" t="s">
        <v>877</v>
      </c>
      <c r="B247" s="298" t="s">
        <v>394</v>
      </c>
      <c r="C247" s="308" t="s">
        <v>37</v>
      </c>
      <c r="D247" s="306" t="s">
        <v>38</v>
      </c>
      <c r="E247" s="308" t="s">
        <v>1020</v>
      </c>
      <c r="F247" s="298" t="s">
        <v>1021</v>
      </c>
      <c r="G247" s="308">
        <v>21</v>
      </c>
      <c r="H247" s="298" t="s">
        <v>1008</v>
      </c>
      <c r="I247" s="312" t="s">
        <v>1046</v>
      </c>
      <c r="K247" s="313" t="s">
        <v>1045</v>
      </c>
    </row>
    <row r="248" spans="1:11" x14ac:dyDescent="0.2">
      <c r="A248" s="308" t="s">
        <v>878</v>
      </c>
      <c r="B248" s="298" t="s">
        <v>395</v>
      </c>
      <c r="C248" s="308" t="s">
        <v>37</v>
      </c>
      <c r="D248" s="306" t="s">
        <v>38</v>
      </c>
      <c r="E248" s="308" t="s">
        <v>1020</v>
      </c>
      <c r="F248" s="298" t="s">
        <v>1021</v>
      </c>
      <c r="G248" s="308">
        <v>21</v>
      </c>
      <c r="H248" s="298" t="s">
        <v>1008</v>
      </c>
      <c r="I248" s="312" t="s">
        <v>1046</v>
      </c>
      <c r="K248" s="313" t="s">
        <v>1045</v>
      </c>
    </row>
    <row r="249" spans="1:11" x14ac:dyDescent="0.2">
      <c r="A249" s="308" t="s">
        <v>879</v>
      </c>
      <c r="B249" s="298" t="s">
        <v>396</v>
      </c>
      <c r="C249" s="308" t="s">
        <v>37</v>
      </c>
      <c r="D249" s="306" t="s">
        <v>38</v>
      </c>
      <c r="E249" s="308" t="s">
        <v>1020</v>
      </c>
      <c r="F249" s="298" t="s">
        <v>1021</v>
      </c>
      <c r="G249" s="308">
        <v>21</v>
      </c>
      <c r="H249" s="298" t="s">
        <v>1008</v>
      </c>
      <c r="I249" s="312" t="s">
        <v>1046</v>
      </c>
      <c r="K249" s="313" t="s">
        <v>1045</v>
      </c>
    </row>
    <row r="250" spans="1:11" x14ac:dyDescent="0.2">
      <c r="A250" s="308" t="s">
        <v>319</v>
      </c>
      <c r="B250" s="298" t="s">
        <v>320</v>
      </c>
      <c r="C250" s="308" t="s">
        <v>33</v>
      </c>
      <c r="D250" s="306" t="s">
        <v>34</v>
      </c>
      <c r="E250" s="308" t="s">
        <v>1010</v>
      </c>
      <c r="F250" s="298" t="s">
        <v>1011</v>
      </c>
      <c r="G250" s="308">
        <v>21</v>
      </c>
      <c r="H250" s="298" t="s">
        <v>1010</v>
      </c>
      <c r="I250" s="312" t="s">
        <v>1046</v>
      </c>
      <c r="K250" s="313" t="s">
        <v>1045</v>
      </c>
    </row>
    <row r="251" spans="1:11" x14ac:dyDescent="0.2">
      <c r="A251" s="308" t="s">
        <v>321</v>
      </c>
      <c r="B251" s="298" t="s">
        <v>322</v>
      </c>
      <c r="C251" s="308" t="s">
        <v>33</v>
      </c>
      <c r="D251" s="306" t="s">
        <v>34</v>
      </c>
      <c r="E251" s="308" t="s">
        <v>1010</v>
      </c>
      <c r="F251" s="298" t="s">
        <v>1011</v>
      </c>
      <c r="G251" s="308">
        <v>21</v>
      </c>
      <c r="H251" s="298" t="s">
        <v>1012</v>
      </c>
      <c r="I251" s="312" t="s">
        <v>1046</v>
      </c>
      <c r="K251" s="313" t="s">
        <v>1045</v>
      </c>
    </row>
    <row r="252" spans="1:11" x14ac:dyDescent="0.2">
      <c r="A252" s="308" t="s">
        <v>323</v>
      </c>
      <c r="B252" s="298" t="s">
        <v>324</v>
      </c>
      <c r="C252" s="308" t="s">
        <v>33</v>
      </c>
      <c r="D252" s="306" t="s">
        <v>34</v>
      </c>
      <c r="E252" s="308" t="s">
        <v>1010</v>
      </c>
      <c r="F252" s="298" t="s">
        <v>1011</v>
      </c>
      <c r="G252" s="308">
        <v>21</v>
      </c>
      <c r="H252" s="298" t="s">
        <v>1012</v>
      </c>
      <c r="I252" s="312" t="s">
        <v>1046</v>
      </c>
      <c r="K252" s="313" t="s">
        <v>1045</v>
      </c>
    </row>
    <row r="253" spans="1:11" x14ac:dyDescent="0.2">
      <c r="A253" s="308" t="s">
        <v>325</v>
      </c>
      <c r="B253" s="298" t="s">
        <v>326</v>
      </c>
      <c r="C253" s="308" t="s">
        <v>33</v>
      </c>
      <c r="D253" s="306" t="s">
        <v>34</v>
      </c>
      <c r="E253" s="308" t="s">
        <v>1010</v>
      </c>
      <c r="F253" s="298" t="s">
        <v>1011</v>
      </c>
      <c r="G253" s="308">
        <v>21</v>
      </c>
      <c r="H253" s="298" t="s">
        <v>1012</v>
      </c>
      <c r="I253" s="312" t="s">
        <v>1046</v>
      </c>
      <c r="K253" s="313" t="s">
        <v>1045</v>
      </c>
    </row>
    <row r="254" spans="1:11" x14ac:dyDescent="0.2">
      <c r="A254" s="308" t="s">
        <v>327</v>
      </c>
      <c r="B254" s="298" t="s">
        <v>328</v>
      </c>
      <c r="C254" s="308" t="s">
        <v>33</v>
      </c>
      <c r="D254" s="306" t="s">
        <v>34</v>
      </c>
      <c r="E254" s="308" t="s">
        <v>1010</v>
      </c>
      <c r="F254" s="298" t="s">
        <v>1011</v>
      </c>
      <c r="G254" s="308">
        <v>21</v>
      </c>
      <c r="H254" s="298" t="s">
        <v>1012</v>
      </c>
      <c r="I254" s="312" t="s">
        <v>1046</v>
      </c>
      <c r="K254" s="313" t="s">
        <v>1045</v>
      </c>
    </row>
    <row r="255" spans="1:11" x14ac:dyDescent="0.2">
      <c r="A255" s="308" t="s">
        <v>329</v>
      </c>
      <c r="B255" s="298" t="s">
        <v>330</v>
      </c>
      <c r="C255" s="308" t="s">
        <v>33</v>
      </c>
      <c r="D255" s="306" t="s">
        <v>34</v>
      </c>
      <c r="E255" s="308" t="s">
        <v>1010</v>
      </c>
      <c r="F255" s="298" t="s">
        <v>1011</v>
      </c>
      <c r="G255" s="308">
        <v>21</v>
      </c>
      <c r="H255" s="298" t="s">
        <v>1012</v>
      </c>
      <c r="I255" s="312" t="s">
        <v>1046</v>
      </c>
      <c r="K255" s="313" t="s">
        <v>1045</v>
      </c>
    </row>
    <row r="256" spans="1:11" x14ac:dyDescent="0.2">
      <c r="A256" s="308" t="s">
        <v>331</v>
      </c>
      <c r="B256" s="298" t="s">
        <v>332</v>
      </c>
      <c r="C256" s="308" t="s">
        <v>33</v>
      </c>
      <c r="D256" s="306" t="s">
        <v>34</v>
      </c>
      <c r="E256" s="308" t="s">
        <v>1010</v>
      </c>
      <c r="F256" s="298" t="s">
        <v>1011</v>
      </c>
      <c r="G256" s="308">
        <v>23</v>
      </c>
      <c r="H256" s="298" t="s">
        <v>1020</v>
      </c>
      <c r="I256" s="312" t="s">
        <v>1046</v>
      </c>
      <c r="K256" s="313" t="s">
        <v>1048</v>
      </c>
    </row>
    <row r="257" spans="1:11" x14ac:dyDescent="0.2">
      <c r="A257" s="308" t="s">
        <v>333</v>
      </c>
      <c r="B257" s="298" t="s">
        <v>334</v>
      </c>
      <c r="C257" s="308" t="s">
        <v>33</v>
      </c>
      <c r="D257" s="306" t="s">
        <v>34</v>
      </c>
      <c r="E257" s="308" t="s">
        <v>1010</v>
      </c>
      <c r="F257" s="298" t="s">
        <v>1011</v>
      </c>
      <c r="G257" s="308">
        <v>21</v>
      </c>
      <c r="H257" s="298" t="s">
        <v>1014</v>
      </c>
      <c r="I257" s="312" t="s">
        <v>1046</v>
      </c>
      <c r="K257" s="313" t="s">
        <v>1045</v>
      </c>
    </row>
    <row r="258" spans="1:11" x14ac:dyDescent="0.2">
      <c r="A258" s="308" t="s">
        <v>335</v>
      </c>
      <c r="B258" s="298" t="s">
        <v>336</v>
      </c>
      <c r="C258" s="308" t="s">
        <v>33</v>
      </c>
      <c r="D258" s="306" t="s">
        <v>34</v>
      </c>
      <c r="E258" s="308" t="s">
        <v>1012</v>
      </c>
      <c r="F258" s="298" t="s">
        <v>1013</v>
      </c>
      <c r="G258" s="308">
        <v>23</v>
      </c>
      <c r="H258" s="298" t="s">
        <v>1020</v>
      </c>
      <c r="I258" s="312" t="s">
        <v>1046</v>
      </c>
      <c r="K258" s="313" t="s">
        <v>1048</v>
      </c>
    </row>
    <row r="259" spans="1:11" x14ac:dyDescent="0.2">
      <c r="A259" s="308" t="s">
        <v>337</v>
      </c>
      <c r="B259" s="298" t="s">
        <v>338</v>
      </c>
      <c r="C259" s="308" t="s">
        <v>33</v>
      </c>
      <c r="D259" s="306" t="s">
        <v>34</v>
      </c>
      <c r="E259" s="308" t="s">
        <v>1012</v>
      </c>
      <c r="F259" s="298" t="s">
        <v>1013</v>
      </c>
      <c r="G259" s="308">
        <v>23</v>
      </c>
      <c r="H259" s="298" t="s">
        <v>1020</v>
      </c>
      <c r="I259" s="312" t="s">
        <v>1046</v>
      </c>
      <c r="K259" s="313" t="s">
        <v>1048</v>
      </c>
    </row>
    <row r="260" spans="1:11" x14ac:dyDescent="0.2">
      <c r="A260" s="308" t="s">
        <v>339</v>
      </c>
      <c r="B260" s="298" t="s">
        <v>1123</v>
      </c>
      <c r="C260" s="308" t="s">
        <v>33</v>
      </c>
      <c r="D260" s="306" t="s">
        <v>34</v>
      </c>
      <c r="E260" s="308" t="s">
        <v>1012</v>
      </c>
      <c r="F260" s="298" t="s">
        <v>1013</v>
      </c>
      <c r="G260" s="308">
        <v>23</v>
      </c>
      <c r="H260" s="298" t="s">
        <v>1020</v>
      </c>
      <c r="I260" s="312" t="s">
        <v>1046</v>
      </c>
      <c r="K260" s="313" t="s">
        <v>1048</v>
      </c>
    </row>
    <row r="261" spans="1:11" x14ac:dyDescent="0.2">
      <c r="A261" s="308" t="s">
        <v>340</v>
      </c>
      <c r="B261" s="298" t="s">
        <v>341</v>
      </c>
      <c r="C261" s="308" t="s">
        <v>33</v>
      </c>
      <c r="D261" s="306" t="s">
        <v>34</v>
      </c>
      <c r="E261" s="308" t="s">
        <v>1012</v>
      </c>
      <c r="F261" s="298" t="s">
        <v>1013</v>
      </c>
      <c r="G261" s="308">
        <v>23</v>
      </c>
      <c r="H261" s="298" t="s">
        <v>1020</v>
      </c>
      <c r="I261" s="312" t="s">
        <v>1046</v>
      </c>
      <c r="K261" s="313" t="s">
        <v>1048</v>
      </c>
    </row>
    <row r="262" spans="1:11" x14ac:dyDescent="0.2">
      <c r="A262" s="308" t="s">
        <v>342</v>
      </c>
      <c r="B262" s="298" t="s">
        <v>343</v>
      </c>
      <c r="C262" s="308" t="s">
        <v>33</v>
      </c>
      <c r="D262" s="306" t="s">
        <v>34</v>
      </c>
      <c r="E262" s="308" t="s">
        <v>1012</v>
      </c>
      <c r="F262" s="298" t="s">
        <v>1013</v>
      </c>
      <c r="G262" s="308">
        <v>23</v>
      </c>
      <c r="H262" s="298" t="s">
        <v>1020</v>
      </c>
      <c r="I262" s="312" t="s">
        <v>1046</v>
      </c>
      <c r="K262" s="313" t="s">
        <v>1048</v>
      </c>
    </row>
    <row r="263" spans="1:11" x14ac:dyDescent="0.2">
      <c r="A263" s="308" t="s">
        <v>880</v>
      </c>
      <c r="B263" s="298" t="s">
        <v>881</v>
      </c>
      <c r="C263" s="308" t="s">
        <v>37</v>
      </c>
      <c r="D263" s="306" t="s">
        <v>38</v>
      </c>
      <c r="E263" s="308" t="s">
        <v>1020</v>
      </c>
      <c r="F263" s="298" t="s">
        <v>1021</v>
      </c>
      <c r="G263" s="308">
        <v>21</v>
      </c>
      <c r="H263" s="298" t="s">
        <v>1008</v>
      </c>
      <c r="I263" s="312" t="s">
        <v>1046</v>
      </c>
      <c r="K263" s="313" t="s">
        <v>1048</v>
      </c>
    </row>
    <row r="264" spans="1:11" x14ac:dyDescent="0.2">
      <c r="A264" s="308" t="s">
        <v>344</v>
      </c>
      <c r="B264" s="298" t="s">
        <v>345</v>
      </c>
      <c r="C264" s="308" t="s">
        <v>33</v>
      </c>
      <c r="D264" s="306" t="s">
        <v>34</v>
      </c>
      <c r="E264" s="308" t="s">
        <v>1014</v>
      </c>
      <c r="F264" s="298" t="s">
        <v>1015</v>
      </c>
      <c r="G264" s="308">
        <v>21</v>
      </c>
      <c r="H264" s="298" t="s">
        <v>1010</v>
      </c>
      <c r="I264" s="312" t="s">
        <v>1046</v>
      </c>
      <c r="K264" s="313" t="s">
        <v>1045</v>
      </c>
    </row>
    <row r="265" spans="1:11" x14ac:dyDescent="0.2">
      <c r="A265" s="308" t="s">
        <v>346</v>
      </c>
      <c r="B265" s="298" t="s">
        <v>347</v>
      </c>
      <c r="C265" s="308" t="s">
        <v>33</v>
      </c>
      <c r="D265" s="306" t="s">
        <v>34</v>
      </c>
      <c r="E265" s="308" t="s">
        <v>1014</v>
      </c>
      <c r="F265" s="298" t="s">
        <v>1015</v>
      </c>
      <c r="G265" s="308">
        <v>21</v>
      </c>
      <c r="H265" s="298" t="s">
        <v>1010</v>
      </c>
      <c r="I265" s="312" t="s">
        <v>1046</v>
      </c>
      <c r="K265" s="313" t="s">
        <v>1045</v>
      </c>
    </row>
    <row r="266" spans="1:11" x14ac:dyDescent="0.2">
      <c r="A266" s="308" t="s">
        <v>348</v>
      </c>
      <c r="B266" s="298" t="s">
        <v>349</v>
      </c>
      <c r="C266" s="308" t="s">
        <v>33</v>
      </c>
      <c r="D266" s="306" t="s">
        <v>34</v>
      </c>
      <c r="E266" s="308" t="s">
        <v>1014</v>
      </c>
      <c r="F266" s="298" t="s">
        <v>1015</v>
      </c>
      <c r="G266" s="308">
        <v>21</v>
      </c>
      <c r="H266" s="298" t="s">
        <v>1010</v>
      </c>
      <c r="I266" s="312" t="s">
        <v>1046</v>
      </c>
      <c r="K266" s="313" t="s">
        <v>1045</v>
      </c>
    </row>
    <row r="267" spans="1:11" x14ac:dyDescent="0.2">
      <c r="A267" s="308" t="s">
        <v>350</v>
      </c>
      <c r="B267" s="298" t="s">
        <v>351</v>
      </c>
      <c r="C267" s="308" t="s">
        <v>33</v>
      </c>
      <c r="D267" s="306" t="s">
        <v>34</v>
      </c>
      <c r="E267" s="308" t="s">
        <v>1014</v>
      </c>
      <c r="F267" s="298" t="s">
        <v>1015</v>
      </c>
      <c r="G267" s="308">
        <v>21</v>
      </c>
      <c r="H267" s="298" t="s">
        <v>1010</v>
      </c>
      <c r="I267" s="312" t="s">
        <v>1046</v>
      </c>
      <c r="K267" s="313" t="s">
        <v>1045</v>
      </c>
    </row>
    <row r="268" spans="1:11" x14ac:dyDescent="0.2">
      <c r="A268" s="308" t="s">
        <v>352</v>
      </c>
      <c r="B268" s="298" t="s">
        <v>353</v>
      </c>
      <c r="C268" s="308" t="s">
        <v>33</v>
      </c>
      <c r="D268" s="306" t="s">
        <v>34</v>
      </c>
      <c r="E268" s="308" t="s">
        <v>1014</v>
      </c>
      <c r="F268" s="298" t="s">
        <v>1015</v>
      </c>
      <c r="G268" s="308">
        <v>21</v>
      </c>
      <c r="H268" s="298" t="s">
        <v>1010</v>
      </c>
      <c r="I268" s="312" t="s">
        <v>1046</v>
      </c>
      <c r="K268" s="313" t="s">
        <v>1045</v>
      </c>
    </row>
    <row r="269" spans="1:11" x14ac:dyDescent="0.2">
      <c r="A269" s="308" t="s">
        <v>354</v>
      </c>
      <c r="B269" s="298" t="s">
        <v>355</v>
      </c>
      <c r="C269" s="308" t="s">
        <v>33</v>
      </c>
      <c r="D269" s="306" t="s">
        <v>34</v>
      </c>
      <c r="E269" s="308" t="s">
        <v>1014</v>
      </c>
      <c r="F269" s="298" t="s">
        <v>1015</v>
      </c>
      <c r="G269" s="308">
        <v>21</v>
      </c>
      <c r="H269" s="298" t="s">
        <v>1010</v>
      </c>
      <c r="I269" s="312" t="s">
        <v>1046</v>
      </c>
      <c r="K269" s="313" t="s">
        <v>1045</v>
      </c>
    </row>
    <row r="270" spans="1:11" x14ac:dyDescent="0.2">
      <c r="A270" s="308" t="s">
        <v>356</v>
      </c>
      <c r="B270" s="298" t="s">
        <v>1124</v>
      </c>
      <c r="C270" s="308" t="s">
        <v>33</v>
      </c>
      <c r="D270" s="306" t="s">
        <v>34</v>
      </c>
      <c r="E270" s="308" t="s">
        <v>1016</v>
      </c>
      <c r="F270" s="298" t="s">
        <v>1017</v>
      </c>
      <c r="G270" s="308">
        <v>23</v>
      </c>
      <c r="H270" s="298" t="s">
        <v>1020</v>
      </c>
      <c r="I270" s="312" t="s">
        <v>1046</v>
      </c>
      <c r="K270" s="313" t="s">
        <v>1048</v>
      </c>
    </row>
    <row r="271" spans="1:11" x14ac:dyDescent="0.2">
      <c r="A271" s="308" t="s">
        <v>358</v>
      </c>
      <c r="B271" s="298" t="s">
        <v>1125</v>
      </c>
      <c r="C271" s="308" t="s">
        <v>33</v>
      </c>
      <c r="D271" s="306" t="s">
        <v>34</v>
      </c>
      <c r="E271" s="308" t="s">
        <v>1014</v>
      </c>
      <c r="F271" s="298" t="s">
        <v>1015</v>
      </c>
      <c r="G271" s="308">
        <v>21</v>
      </c>
      <c r="H271" s="298" t="s">
        <v>1010</v>
      </c>
      <c r="I271" s="312" t="s">
        <v>1046</v>
      </c>
      <c r="K271" s="313" t="s">
        <v>1045</v>
      </c>
    </row>
    <row r="272" spans="1:11" x14ac:dyDescent="0.2">
      <c r="A272" s="308" t="s">
        <v>359</v>
      </c>
      <c r="B272" s="298" t="s">
        <v>360</v>
      </c>
      <c r="C272" s="308" t="s">
        <v>33</v>
      </c>
      <c r="D272" s="306" t="s">
        <v>34</v>
      </c>
      <c r="E272" s="308" t="s">
        <v>1016</v>
      </c>
      <c r="F272" s="298" t="s">
        <v>1017</v>
      </c>
      <c r="G272" s="308">
        <v>23</v>
      </c>
      <c r="H272" s="298" t="s">
        <v>1020</v>
      </c>
      <c r="I272" s="312" t="s">
        <v>1046</v>
      </c>
      <c r="K272" s="313" t="s">
        <v>1048</v>
      </c>
    </row>
    <row r="273" spans="1:11" x14ac:dyDescent="0.2">
      <c r="A273" s="308" t="s">
        <v>361</v>
      </c>
      <c r="B273" s="298" t="s">
        <v>362</v>
      </c>
      <c r="C273" s="308" t="s">
        <v>33</v>
      </c>
      <c r="D273" s="306" t="s">
        <v>34</v>
      </c>
      <c r="E273" s="308" t="s">
        <v>1016</v>
      </c>
      <c r="F273" s="298" t="s">
        <v>1017</v>
      </c>
      <c r="G273" s="308">
        <v>23</v>
      </c>
      <c r="H273" s="298" t="s">
        <v>1020</v>
      </c>
      <c r="I273" s="312" t="s">
        <v>1046</v>
      </c>
      <c r="K273" s="313" t="s">
        <v>1048</v>
      </c>
    </row>
    <row r="274" spans="1:11" x14ac:dyDescent="0.2">
      <c r="A274" s="308" t="s">
        <v>363</v>
      </c>
      <c r="B274" s="298" t="s">
        <v>364</v>
      </c>
      <c r="C274" s="308" t="s">
        <v>33</v>
      </c>
      <c r="D274" s="306" t="s">
        <v>34</v>
      </c>
      <c r="E274" s="308" t="s">
        <v>1008</v>
      </c>
      <c r="F274" s="298" t="s">
        <v>1009</v>
      </c>
      <c r="G274" s="308">
        <v>21</v>
      </c>
      <c r="H274" s="298" t="s">
        <v>1014</v>
      </c>
      <c r="I274" s="312" t="s">
        <v>1046</v>
      </c>
      <c r="K274" s="313" t="s">
        <v>1045</v>
      </c>
    </row>
    <row r="275" spans="1:11" x14ac:dyDescent="0.2">
      <c r="A275" s="308" t="s">
        <v>365</v>
      </c>
      <c r="B275" s="298" t="s">
        <v>366</v>
      </c>
      <c r="C275" s="308" t="s">
        <v>33</v>
      </c>
      <c r="D275" s="306" t="s">
        <v>34</v>
      </c>
      <c r="E275" s="308" t="s">
        <v>1008</v>
      </c>
      <c r="F275" s="298" t="s">
        <v>1009</v>
      </c>
      <c r="G275" s="308">
        <v>21</v>
      </c>
      <c r="H275" s="298" t="s">
        <v>1014</v>
      </c>
      <c r="I275" s="312" t="s">
        <v>1046</v>
      </c>
      <c r="K275" s="313" t="s">
        <v>1045</v>
      </c>
    </row>
    <row r="276" spans="1:11" x14ac:dyDescent="0.2">
      <c r="A276" s="308" t="s">
        <v>375</v>
      </c>
      <c r="B276" s="298" t="s">
        <v>376</v>
      </c>
      <c r="C276" s="308" t="s">
        <v>35</v>
      </c>
      <c r="D276" s="306" t="s">
        <v>36</v>
      </c>
      <c r="E276" s="308" t="s">
        <v>1018</v>
      </c>
      <c r="F276" s="298" t="s">
        <v>1019</v>
      </c>
      <c r="G276" s="308">
        <v>21</v>
      </c>
      <c r="H276" s="298" t="s">
        <v>1008</v>
      </c>
      <c r="I276" s="312" t="s">
        <v>1046</v>
      </c>
      <c r="K276" s="313" t="s">
        <v>1045</v>
      </c>
    </row>
    <row r="277" spans="1:11" x14ac:dyDescent="0.2">
      <c r="A277" s="308" t="s">
        <v>377</v>
      </c>
      <c r="B277" s="298" t="s">
        <v>1126</v>
      </c>
      <c r="C277" s="308" t="s">
        <v>35</v>
      </c>
      <c r="D277" s="306" t="s">
        <v>36</v>
      </c>
      <c r="E277" s="308" t="s">
        <v>1018</v>
      </c>
      <c r="F277" s="298" t="s">
        <v>1019</v>
      </c>
      <c r="G277" s="308">
        <v>21</v>
      </c>
      <c r="H277" s="298" t="s">
        <v>1008</v>
      </c>
      <c r="I277" s="312" t="s">
        <v>1046</v>
      </c>
      <c r="K277" s="313" t="s">
        <v>1045</v>
      </c>
    </row>
    <row r="278" spans="1:11" x14ac:dyDescent="0.2">
      <c r="A278" s="308" t="s">
        <v>378</v>
      </c>
      <c r="B278" s="298" t="s">
        <v>379</v>
      </c>
      <c r="C278" s="308" t="s">
        <v>35</v>
      </c>
      <c r="D278" s="306" t="s">
        <v>36</v>
      </c>
      <c r="E278" s="308" t="s">
        <v>1018</v>
      </c>
      <c r="F278" s="298" t="s">
        <v>1019</v>
      </c>
      <c r="G278" s="308">
        <v>14</v>
      </c>
      <c r="H278" s="298" t="s">
        <v>980</v>
      </c>
      <c r="I278" s="312" t="s">
        <v>1046</v>
      </c>
      <c r="K278" s="313" t="s">
        <v>1045</v>
      </c>
    </row>
    <row r="279" spans="1:11" x14ac:dyDescent="0.2">
      <c r="A279" s="308" t="s">
        <v>380</v>
      </c>
      <c r="B279" s="298" t="s">
        <v>381</v>
      </c>
      <c r="C279" s="308" t="s">
        <v>35</v>
      </c>
      <c r="D279" s="306" t="s">
        <v>36</v>
      </c>
      <c r="E279" s="308" t="s">
        <v>1018</v>
      </c>
      <c r="F279" s="298" t="s">
        <v>1019</v>
      </c>
      <c r="G279" s="308">
        <v>15</v>
      </c>
      <c r="H279" s="298" t="s">
        <v>982</v>
      </c>
      <c r="I279" s="312" t="s">
        <v>1046</v>
      </c>
      <c r="K279" s="313" t="s">
        <v>1045</v>
      </c>
    </row>
    <row r="280" spans="1:11" x14ac:dyDescent="0.2">
      <c r="A280" s="308" t="s">
        <v>382</v>
      </c>
      <c r="B280" s="298" t="s">
        <v>383</v>
      </c>
      <c r="C280" s="308" t="s">
        <v>35</v>
      </c>
      <c r="D280" s="306" t="s">
        <v>36</v>
      </c>
      <c r="E280" s="308" t="s">
        <v>1018</v>
      </c>
      <c r="F280" s="298" t="s">
        <v>1019</v>
      </c>
      <c r="G280" s="308">
        <v>15</v>
      </c>
      <c r="H280" s="298" t="s">
        <v>984</v>
      </c>
      <c r="I280" s="312" t="s">
        <v>1046</v>
      </c>
      <c r="K280" s="313" t="s">
        <v>1045</v>
      </c>
    </row>
    <row r="281" spans="1:11" x14ac:dyDescent="0.2">
      <c r="A281" s="308" t="s">
        <v>367</v>
      </c>
      <c r="B281" s="298" t="s">
        <v>368</v>
      </c>
      <c r="C281" s="308" t="s">
        <v>33</v>
      </c>
      <c r="D281" s="306" t="s">
        <v>34</v>
      </c>
      <c r="E281" s="308" t="s">
        <v>1008</v>
      </c>
      <c r="F281" s="298" t="s">
        <v>1009</v>
      </c>
      <c r="G281" s="308">
        <v>21</v>
      </c>
      <c r="H281" s="298" t="s">
        <v>1016</v>
      </c>
      <c r="I281" s="312" t="s">
        <v>1046</v>
      </c>
      <c r="K281" s="313" t="s">
        <v>1045</v>
      </c>
    </row>
    <row r="282" spans="1:11" x14ac:dyDescent="0.2">
      <c r="A282" s="308" t="s">
        <v>369</v>
      </c>
      <c r="B282" s="298" t="s">
        <v>370</v>
      </c>
      <c r="C282" s="308" t="s">
        <v>33</v>
      </c>
      <c r="D282" s="306" t="s">
        <v>34</v>
      </c>
      <c r="E282" s="308" t="s">
        <v>1008</v>
      </c>
      <c r="F282" s="298" t="s">
        <v>1009</v>
      </c>
      <c r="G282" s="308">
        <v>21</v>
      </c>
      <c r="H282" s="298" t="s">
        <v>1014</v>
      </c>
      <c r="I282" s="312" t="s">
        <v>1046</v>
      </c>
      <c r="K282" s="313" t="s">
        <v>1045</v>
      </c>
    </row>
    <row r="283" spans="1:11" x14ac:dyDescent="0.2">
      <c r="A283" s="308" t="s">
        <v>215</v>
      </c>
      <c r="B283" s="298" t="s">
        <v>216</v>
      </c>
      <c r="C283" s="308" t="s">
        <v>19</v>
      </c>
      <c r="D283" s="306" t="s">
        <v>20</v>
      </c>
      <c r="E283" s="308" t="s">
        <v>980</v>
      </c>
      <c r="F283" s="298" t="s">
        <v>981</v>
      </c>
      <c r="G283" s="308">
        <v>12</v>
      </c>
      <c r="H283" s="298" t="s">
        <v>976</v>
      </c>
      <c r="I283" s="312" t="s">
        <v>1046</v>
      </c>
      <c r="K283" s="313" t="s">
        <v>1045</v>
      </c>
    </row>
    <row r="284" spans="1:11" x14ac:dyDescent="0.2">
      <c r="A284" s="308" t="s">
        <v>217</v>
      </c>
      <c r="B284" s="298" t="s">
        <v>1127</v>
      </c>
      <c r="C284" s="308" t="s">
        <v>21</v>
      </c>
      <c r="D284" s="306" t="s">
        <v>22</v>
      </c>
      <c r="E284" s="308" t="s">
        <v>982</v>
      </c>
      <c r="F284" s="298" t="s">
        <v>983</v>
      </c>
      <c r="G284" s="308">
        <v>12</v>
      </c>
      <c r="H284" s="298" t="s">
        <v>976</v>
      </c>
      <c r="I284" s="312" t="s">
        <v>1046</v>
      </c>
      <c r="K284" s="313" t="s">
        <v>1045</v>
      </c>
    </row>
    <row r="285" spans="1:11" x14ac:dyDescent="0.2">
      <c r="A285" s="308" t="s">
        <v>219</v>
      </c>
      <c r="B285" s="298" t="s">
        <v>1128</v>
      </c>
      <c r="C285" s="308" t="s">
        <v>21</v>
      </c>
      <c r="D285" s="306" t="s">
        <v>22</v>
      </c>
      <c r="E285" s="308" t="s">
        <v>984</v>
      </c>
      <c r="F285" s="298" t="s">
        <v>985</v>
      </c>
      <c r="G285" s="308">
        <v>12</v>
      </c>
      <c r="H285" s="298" t="s">
        <v>976</v>
      </c>
      <c r="I285" s="312" t="s">
        <v>1046</v>
      </c>
      <c r="K285" s="313" t="s">
        <v>1045</v>
      </c>
    </row>
    <row r="286" spans="1:11" x14ac:dyDescent="0.2">
      <c r="A286" s="308" t="s">
        <v>222</v>
      </c>
      <c r="B286" s="298" t="s">
        <v>223</v>
      </c>
      <c r="C286" s="308" t="s">
        <v>23</v>
      </c>
      <c r="D286" s="306" t="s">
        <v>24</v>
      </c>
      <c r="E286" s="308" t="s">
        <v>988</v>
      </c>
      <c r="F286" s="298" t="s">
        <v>989</v>
      </c>
      <c r="G286" s="308">
        <v>12</v>
      </c>
      <c r="H286" s="298" t="s">
        <v>976</v>
      </c>
      <c r="I286" s="312" t="s">
        <v>1046</v>
      </c>
      <c r="K286" s="313" t="s">
        <v>1045</v>
      </c>
    </row>
    <row r="287" spans="1:11" x14ac:dyDescent="0.2">
      <c r="A287" s="308" t="s">
        <v>390</v>
      </c>
      <c r="B287" s="298" t="s">
        <v>391</v>
      </c>
      <c r="C287" s="308" t="s">
        <v>37</v>
      </c>
      <c r="D287" s="306" t="s">
        <v>38</v>
      </c>
      <c r="E287" s="308" t="s">
        <v>1020</v>
      </c>
      <c r="F287" s="298" t="s">
        <v>1021</v>
      </c>
      <c r="G287" s="308">
        <v>21</v>
      </c>
      <c r="H287" s="298" t="s">
        <v>1008</v>
      </c>
      <c r="I287" s="312" t="s">
        <v>1046</v>
      </c>
      <c r="K287" s="313" t="s">
        <v>1045</v>
      </c>
    </row>
    <row r="288" spans="1:11" x14ac:dyDescent="0.2">
      <c r="A288" s="308" t="s">
        <v>392</v>
      </c>
      <c r="B288" s="298" t="s">
        <v>393</v>
      </c>
      <c r="C288" s="308" t="s">
        <v>37</v>
      </c>
      <c r="D288" s="306" t="s">
        <v>38</v>
      </c>
      <c r="E288" s="308" t="s">
        <v>1020</v>
      </c>
      <c r="F288" s="298" t="s">
        <v>1021</v>
      </c>
      <c r="G288" s="308">
        <v>25</v>
      </c>
      <c r="H288" s="298" t="s">
        <v>1034</v>
      </c>
      <c r="I288" s="312" t="s">
        <v>1046</v>
      </c>
      <c r="K288" s="313" t="s">
        <v>1048</v>
      </c>
    </row>
    <row r="289" spans="1:11" x14ac:dyDescent="0.2">
      <c r="A289" s="308" t="s">
        <v>220</v>
      </c>
      <c r="B289" s="298" t="s">
        <v>221</v>
      </c>
      <c r="C289" s="308" t="s">
        <v>703</v>
      </c>
      <c r="D289" s="306" t="s">
        <v>704</v>
      </c>
      <c r="E289" s="308" t="s">
        <v>986</v>
      </c>
      <c r="F289" s="298" t="s">
        <v>987</v>
      </c>
      <c r="G289" s="308">
        <v>12</v>
      </c>
      <c r="H289" s="298" t="s">
        <v>976</v>
      </c>
      <c r="I289" s="312" t="s">
        <v>1046</v>
      </c>
      <c r="K289" s="313" t="s">
        <v>1045</v>
      </c>
    </row>
    <row r="290" spans="1:11" x14ac:dyDescent="0.2">
      <c r="A290" s="308" t="s">
        <v>882</v>
      </c>
      <c r="B290" s="298" t="s">
        <v>883</v>
      </c>
      <c r="C290" s="308" t="s">
        <v>21</v>
      </c>
      <c r="D290" s="306" t="s">
        <v>22</v>
      </c>
      <c r="E290" s="308" t="s">
        <v>982</v>
      </c>
      <c r="F290" s="298" t="s">
        <v>983</v>
      </c>
      <c r="G290" s="308">
        <v>12</v>
      </c>
      <c r="H290" s="298" t="s">
        <v>976</v>
      </c>
      <c r="I290" s="312" t="s">
        <v>1046</v>
      </c>
      <c r="K290" s="313" t="s">
        <v>1045</v>
      </c>
    </row>
    <row r="291" spans="1:11" x14ac:dyDescent="0.2">
      <c r="A291" s="308" t="s">
        <v>397</v>
      </c>
      <c r="B291" s="298" t="s">
        <v>1129</v>
      </c>
      <c r="C291" s="308" t="s">
        <v>37</v>
      </c>
      <c r="D291" s="306" t="s">
        <v>38</v>
      </c>
      <c r="E291" s="308" t="s">
        <v>1020</v>
      </c>
      <c r="F291" s="298" t="s">
        <v>1021</v>
      </c>
      <c r="G291" s="308">
        <v>21</v>
      </c>
      <c r="H291" s="298" t="s">
        <v>1008</v>
      </c>
      <c r="I291" s="317" t="s">
        <v>1046</v>
      </c>
      <c r="K291" s="313" t="s">
        <v>1045</v>
      </c>
    </row>
    <row r="292" spans="1:11" x14ac:dyDescent="0.2">
      <c r="A292" s="308" t="s">
        <v>371</v>
      </c>
      <c r="B292" s="298" t="s">
        <v>372</v>
      </c>
      <c r="C292" s="308" t="s">
        <v>33</v>
      </c>
      <c r="D292" s="306" t="s">
        <v>34</v>
      </c>
      <c r="E292" s="308" t="s">
        <v>1008</v>
      </c>
      <c r="F292" s="298" t="s">
        <v>1009</v>
      </c>
      <c r="G292" s="308">
        <v>21</v>
      </c>
      <c r="H292" s="298" t="s">
        <v>1016</v>
      </c>
      <c r="I292" s="312" t="s">
        <v>1046</v>
      </c>
      <c r="K292" s="313" t="s">
        <v>1045</v>
      </c>
    </row>
    <row r="293" spans="1:11" x14ac:dyDescent="0.2">
      <c r="A293" s="308" t="s">
        <v>373</v>
      </c>
      <c r="B293" s="298" t="s">
        <v>374</v>
      </c>
      <c r="C293" s="308" t="s">
        <v>33</v>
      </c>
      <c r="D293" s="306" t="s">
        <v>34</v>
      </c>
      <c r="E293" s="308" t="s">
        <v>1008</v>
      </c>
      <c r="F293" s="298" t="s">
        <v>1009</v>
      </c>
      <c r="G293" s="308">
        <v>21</v>
      </c>
      <c r="H293" s="298" t="s">
        <v>1016</v>
      </c>
      <c r="I293" s="312" t="s">
        <v>1046</v>
      </c>
      <c r="K293" s="313" t="s">
        <v>1045</v>
      </c>
    </row>
    <row r="294" spans="1:11" x14ac:dyDescent="0.2">
      <c r="A294" s="308" t="s">
        <v>488</v>
      </c>
      <c r="B294" s="298" t="s">
        <v>1130</v>
      </c>
      <c r="C294" s="308" t="s">
        <v>33</v>
      </c>
      <c r="D294" s="306" t="s">
        <v>34</v>
      </c>
      <c r="E294" s="308" t="s">
        <v>1008</v>
      </c>
      <c r="F294" s="298" t="s">
        <v>1009</v>
      </c>
      <c r="G294" s="308">
        <v>21</v>
      </c>
      <c r="H294" s="298" t="s">
        <v>1008</v>
      </c>
      <c r="I294" s="312" t="s">
        <v>1046</v>
      </c>
      <c r="K294" s="313" t="s">
        <v>1045</v>
      </c>
    </row>
    <row r="295" spans="1:11" x14ac:dyDescent="0.2">
      <c r="A295" s="308" t="s">
        <v>884</v>
      </c>
      <c r="B295" s="298" t="s">
        <v>885</v>
      </c>
      <c r="C295" s="308" t="s">
        <v>33</v>
      </c>
      <c r="D295" s="306" t="s">
        <v>34</v>
      </c>
      <c r="E295" s="308" t="s">
        <v>1008</v>
      </c>
      <c r="F295" s="298" t="s">
        <v>1009</v>
      </c>
      <c r="G295" s="308">
        <v>21</v>
      </c>
      <c r="H295" s="298" t="s">
        <v>1008</v>
      </c>
      <c r="I295" s="312" t="s">
        <v>1046</v>
      </c>
      <c r="K295" s="313" t="s">
        <v>1045</v>
      </c>
    </row>
    <row r="296" spans="1:11" x14ac:dyDescent="0.2">
      <c r="A296" s="308" t="s">
        <v>489</v>
      </c>
      <c r="B296" s="298" t="s">
        <v>490</v>
      </c>
      <c r="C296" s="308" t="s">
        <v>33</v>
      </c>
      <c r="D296" s="306" t="s">
        <v>34</v>
      </c>
      <c r="E296" s="308" t="s">
        <v>1008</v>
      </c>
      <c r="F296" s="298" t="s">
        <v>1009</v>
      </c>
      <c r="G296" s="308">
        <v>22</v>
      </c>
      <c r="H296" s="298" t="s">
        <v>1018</v>
      </c>
      <c r="I296" s="312" t="s">
        <v>1046</v>
      </c>
      <c r="K296" s="313" t="s">
        <v>1045</v>
      </c>
    </row>
    <row r="297" spans="1:11" x14ac:dyDescent="0.2">
      <c r="A297" s="308" t="s">
        <v>886</v>
      </c>
      <c r="B297" s="298" t="s">
        <v>887</v>
      </c>
      <c r="C297" s="308" t="s">
        <v>41</v>
      </c>
      <c r="D297" s="306" t="s">
        <v>42</v>
      </c>
      <c r="E297" s="308" t="s">
        <v>1034</v>
      </c>
      <c r="F297" s="298" t="s">
        <v>1035</v>
      </c>
      <c r="G297" s="308">
        <v>164</v>
      </c>
      <c r="H297" s="298" t="s">
        <v>1036</v>
      </c>
      <c r="I297" s="312" t="s">
        <v>1046</v>
      </c>
      <c r="K297" s="313" t="s">
        <v>1045</v>
      </c>
    </row>
    <row r="298" spans="1:11" x14ac:dyDescent="0.2">
      <c r="A298" s="308" t="s">
        <v>491</v>
      </c>
      <c r="B298" s="298" t="s">
        <v>492</v>
      </c>
      <c r="C298" s="308" t="s">
        <v>33</v>
      </c>
      <c r="D298" s="306" t="s">
        <v>34</v>
      </c>
      <c r="E298" s="308" t="s">
        <v>1008</v>
      </c>
      <c r="F298" s="298" t="s">
        <v>1009</v>
      </c>
      <c r="G298" s="308">
        <v>22</v>
      </c>
      <c r="H298" s="298" t="s">
        <v>1018</v>
      </c>
      <c r="I298" s="312" t="s">
        <v>1046</v>
      </c>
      <c r="K298" s="313" t="s">
        <v>1045</v>
      </c>
    </row>
    <row r="299" spans="1:11" x14ac:dyDescent="0.2">
      <c r="A299" s="308" t="s">
        <v>493</v>
      </c>
      <c r="B299" s="298" t="s">
        <v>494</v>
      </c>
      <c r="C299" s="308" t="s">
        <v>33</v>
      </c>
      <c r="D299" s="306" t="s">
        <v>34</v>
      </c>
      <c r="E299" s="308" t="s">
        <v>1008</v>
      </c>
      <c r="F299" s="298" t="s">
        <v>1009</v>
      </c>
      <c r="G299" s="308">
        <v>22</v>
      </c>
      <c r="H299" s="298" t="s">
        <v>1018</v>
      </c>
      <c r="I299" s="312" t="s">
        <v>1046</v>
      </c>
      <c r="K299" s="313" t="s">
        <v>1045</v>
      </c>
    </row>
    <row r="300" spans="1:11" x14ac:dyDescent="0.2">
      <c r="A300" s="308" t="s">
        <v>495</v>
      </c>
      <c r="B300" s="298" t="s">
        <v>1321</v>
      </c>
      <c r="C300" s="308" t="s">
        <v>41</v>
      </c>
      <c r="D300" s="306" t="s">
        <v>42</v>
      </c>
      <c r="E300" s="308" t="s">
        <v>1028</v>
      </c>
      <c r="F300" s="298" t="s">
        <v>1029</v>
      </c>
      <c r="G300" s="308">
        <v>164</v>
      </c>
      <c r="H300" s="298" t="s">
        <v>1036</v>
      </c>
      <c r="I300" s="312" t="s">
        <v>1046</v>
      </c>
      <c r="K300" s="313" t="s">
        <v>1048</v>
      </c>
    </row>
    <row r="301" spans="1:11" x14ac:dyDescent="0.2">
      <c r="A301" s="308" t="s">
        <v>496</v>
      </c>
      <c r="B301" s="298" t="s">
        <v>1322</v>
      </c>
      <c r="C301" s="308" t="s">
        <v>41</v>
      </c>
      <c r="D301" s="306" t="s">
        <v>42</v>
      </c>
      <c r="E301" s="308" t="s">
        <v>1030</v>
      </c>
      <c r="F301" s="298" t="s">
        <v>1031</v>
      </c>
      <c r="G301" s="308">
        <v>164</v>
      </c>
      <c r="H301" s="298" t="s">
        <v>1036</v>
      </c>
      <c r="I301" s="312" t="s">
        <v>1046</v>
      </c>
      <c r="K301" s="313" t="s">
        <v>1045</v>
      </c>
    </row>
    <row r="302" spans="1:11" x14ac:dyDescent="0.2">
      <c r="A302" s="308" t="s">
        <v>888</v>
      </c>
      <c r="B302" s="298" t="s">
        <v>889</v>
      </c>
      <c r="C302" s="308" t="s">
        <v>33</v>
      </c>
      <c r="D302" s="306" t="s">
        <v>34</v>
      </c>
      <c r="E302" s="308" t="s">
        <v>1008</v>
      </c>
      <c r="F302" s="298" t="s">
        <v>1009</v>
      </c>
      <c r="G302" s="308">
        <v>22</v>
      </c>
      <c r="H302" s="298" t="s">
        <v>1018</v>
      </c>
      <c r="I302" s="312" t="s">
        <v>1046</v>
      </c>
      <c r="K302" s="313" t="s">
        <v>1045</v>
      </c>
    </row>
    <row r="303" spans="1:11" x14ac:dyDescent="0.2">
      <c r="A303" s="308" t="s">
        <v>1323</v>
      </c>
      <c r="B303" s="298" t="s">
        <v>1324</v>
      </c>
      <c r="C303" s="308" t="s">
        <v>41</v>
      </c>
      <c r="D303" s="306" t="s">
        <v>42</v>
      </c>
      <c r="E303" s="308" t="s">
        <v>1030</v>
      </c>
      <c r="F303" s="298" t="s">
        <v>1031</v>
      </c>
      <c r="G303" s="308">
        <v>164</v>
      </c>
      <c r="H303" s="298" t="s">
        <v>1036</v>
      </c>
      <c r="I303" s="312" t="s">
        <v>1046</v>
      </c>
    </row>
    <row r="304" spans="1:11" x14ac:dyDescent="0.2">
      <c r="A304" s="308" t="s">
        <v>497</v>
      </c>
      <c r="B304" s="298" t="s">
        <v>1131</v>
      </c>
      <c r="C304" s="308" t="s">
        <v>41</v>
      </c>
      <c r="D304" s="306" t="s">
        <v>42</v>
      </c>
      <c r="E304" s="308" t="s">
        <v>1032</v>
      </c>
      <c r="F304" s="298" t="s">
        <v>1033</v>
      </c>
      <c r="G304" s="308">
        <v>164</v>
      </c>
      <c r="H304" s="298" t="s">
        <v>1036</v>
      </c>
      <c r="I304" s="312" t="s">
        <v>1046</v>
      </c>
      <c r="K304" s="313" t="s">
        <v>1045</v>
      </c>
    </row>
    <row r="305" spans="1:11" x14ac:dyDescent="0.2">
      <c r="A305" s="308" t="s">
        <v>498</v>
      </c>
      <c r="B305" s="298" t="s">
        <v>1132</v>
      </c>
      <c r="C305" s="308" t="s">
        <v>41</v>
      </c>
      <c r="D305" s="306" t="s">
        <v>42</v>
      </c>
      <c r="E305" s="308" t="s">
        <v>1032</v>
      </c>
      <c r="F305" s="298" t="s">
        <v>1033</v>
      </c>
      <c r="G305" s="308">
        <v>164</v>
      </c>
      <c r="H305" s="298" t="s">
        <v>1036</v>
      </c>
      <c r="I305" s="312" t="s">
        <v>1046</v>
      </c>
      <c r="K305" s="313" t="s">
        <v>1045</v>
      </c>
    </row>
    <row r="306" spans="1:11" x14ac:dyDescent="0.2">
      <c r="A306" s="308" t="s">
        <v>890</v>
      </c>
      <c r="B306" s="298" t="s">
        <v>891</v>
      </c>
      <c r="C306" s="308" t="s">
        <v>41</v>
      </c>
      <c r="D306" s="306" t="s">
        <v>42</v>
      </c>
      <c r="E306" s="308" t="s">
        <v>1032</v>
      </c>
      <c r="F306" s="298" t="s">
        <v>1033</v>
      </c>
      <c r="G306" s="308">
        <v>164</v>
      </c>
      <c r="H306" s="298" t="s">
        <v>1036</v>
      </c>
      <c r="I306" s="312" t="s">
        <v>1046</v>
      </c>
      <c r="K306" s="313" t="s">
        <v>1045</v>
      </c>
    </row>
    <row r="307" spans="1:11" x14ac:dyDescent="0.2">
      <c r="A307" s="308" t="s">
        <v>499</v>
      </c>
      <c r="B307" s="298" t="s">
        <v>500</v>
      </c>
      <c r="C307" s="308" t="s">
        <v>41</v>
      </c>
      <c r="D307" s="306" t="s">
        <v>42</v>
      </c>
      <c r="E307" s="308" t="s">
        <v>1028</v>
      </c>
      <c r="F307" s="298" t="s">
        <v>1029</v>
      </c>
      <c r="G307" s="308">
        <v>164</v>
      </c>
      <c r="H307" s="298" t="s">
        <v>1036</v>
      </c>
      <c r="I307" s="312" t="s">
        <v>1046</v>
      </c>
      <c r="K307" s="313" t="s">
        <v>1045</v>
      </c>
    </row>
    <row r="308" spans="1:11" x14ac:dyDescent="0.2">
      <c r="A308" s="308" t="s">
        <v>501</v>
      </c>
      <c r="B308" s="298" t="s">
        <v>502</v>
      </c>
      <c r="C308" s="308" t="s">
        <v>41</v>
      </c>
      <c r="D308" s="306" t="s">
        <v>42</v>
      </c>
      <c r="E308" s="308" t="s">
        <v>1032</v>
      </c>
      <c r="F308" s="298" t="s">
        <v>1033</v>
      </c>
      <c r="G308" s="308">
        <v>164</v>
      </c>
      <c r="H308" s="298" t="s">
        <v>1036</v>
      </c>
      <c r="I308" s="312" t="s">
        <v>1046</v>
      </c>
      <c r="K308" s="313" t="s">
        <v>1045</v>
      </c>
    </row>
    <row r="309" spans="1:11" x14ac:dyDescent="0.2">
      <c r="A309" s="308" t="s">
        <v>892</v>
      </c>
      <c r="B309" s="298" t="s">
        <v>893</v>
      </c>
      <c r="C309" s="308" t="s">
        <v>29</v>
      </c>
      <c r="D309" s="306" t="s">
        <v>30</v>
      </c>
      <c r="E309" s="308" t="s">
        <v>992</v>
      </c>
      <c r="F309" s="298" t="s">
        <v>993</v>
      </c>
      <c r="G309" s="308">
        <v>17</v>
      </c>
      <c r="H309" s="298" t="s">
        <v>990</v>
      </c>
      <c r="I309" s="312" t="s">
        <v>1046</v>
      </c>
      <c r="K309" s="313" t="s">
        <v>1045</v>
      </c>
    </row>
    <row r="310" spans="1:11" x14ac:dyDescent="0.2">
      <c r="A310" s="308" t="s">
        <v>894</v>
      </c>
      <c r="B310" s="298" t="s">
        <v>895</v>
      </c>
      <c r="C310" s="308" t="s">
        <v>29</v>
      </c>
      <c r="D310" s="306" t="s">
        <v>30</v>
      </c>
      <c r="E310" s="308" t="s">
        <v>992</v>
      </c>
      <c r="F310" s="298" t="s">
        <v>993</v>
      </c>
      <c r="G310" s="308">
        <v>17</v>
      </c>
      <c r="H310" s="298" t="s">
        <v>990</v>
      </c>
      <c r="I310" s="312" t="s">
        <v>1046</v>
      </c>
      <c r="K310" s="313" t="s">
        <v>1045</v>
      </c>
    </row>
    <row r="311" spans="1:11" x14ac:dyDescent="0.2">
      <c r="A311" s="308" t="s">
        <v>896</v>
      </c>
      <c r="B311" s="298" t="s">
        <v>897</v>
      </c>
      <c r="C311" s="308" t="s">
        <v>29</v>
      </c>
      <c r="D311" s="306" t="s">
        <v>30</v>
      </c>
      <c r="E311" s="308" t="s">
        <v>992</v>
      </c>
      <c r="F311" s="298" t="s">
        <v>993</v>
      </c>
      <c r="G311" s="308">
        <v>17</v>
      </c>
      <c r="H311" s="298" t="s">
        <v>990</v>
      </c>
      <c r="I311" s="312" t="s">
        <v>1046</v>
      </c>
      <c r="K311" s="313" t="s">
        <v>1045</v>
      </c>
    </row>
    <row r="312" spans="1:11" x14ac:dyDescent="0.2">
      <c r="A312" s="308" t="s">
        <v>898</v>
      </c>
      <c r="B312" s="298" t="s">
        <v>1325</v>
      </c>
      <c r="C312" s="308" t="s">
        <v>29</v>
      </c>
      <c r="D312" s="306" t="s">
        <v>30</v>
      </c>
      <c r="E312" s="308" t="s">
        <v>992</v>
      </c>
      <c r="F312" s="298" t="s">
        <v>993</v>
      </c>
      <c r="G312" s="308">
        <v>17</v>
      </c>
      <c r="H312" s="298" t="s">
        <v>990</v>
      </c>
      <c r="I312" s="312" t="s">
        <v>1046</v>
      </c>
      <c r="K312" s="313" t="s">
        <v>1048</v>
      </c>
    </row>
    <row r="313" spans="1:11" x14ac:dyDescent="0.2">
      <c r="A313" s="308" t="s">
        <v>899</v>
      </c>
      <c r="B313" s="298" t="s">
        <v>900</v>
      </c>
      <c r="C313" s="308" t="s">
        <v>29</v>
      </c>
      <c r="D313" s="306" t="s">
        <v>30</v>
      </c>
      <c r="E313" s="308" t="s">
        <v>992</v>
      </c>
      <c r="F313" s="298" t="s">
        <v>993</v>
      </c>
      <c r="G313" s="308">
        <v>17</v>
      </c>
      <c r="H313" s="298" t="s">
        <v>990</v>
      </c>
      <c r="I313" s="312" t="s">
        <v>1046</v>
      </c>
      <c r="K313" s="313" t="s">
        <v>1048</v>
      </c>
    </row>
    <row r="314" spans="1:11" x14ac:dyDescent="0.2">
      <c r="A314" s="308" t="s">
        <v>901</v>
      </c>
      <c r="B314" s="298" t="s">
        <v>266</v>
      </c>
      <c r="C314" s="308" t="s">
        <v>29</v>
      </c>
      <c r="D314" s="306" t="s">
        <v>30</v>
      </c>
      <c r="E314" s="308" t="s">
        <v>992</v>
      </c>
      <c r="F314" s="298" t="s">
        <v>993</v>
      </c>
      <c r="G314" s="308">
        <v>19</v>
      </c>
      <c r="H314" s="298" t="s">
        <v>992</v>
      </c>
      <c r="I314" s="312" t="s">
        <v>1046</v>
      </c>
      <c r="K314" s="313" t="s">
        <v>1048</v>
      </c>
    </row>
    <row r="315" spans="1:11" x14ac:dyDescent="0.2">
      <c r="A315" s="308" t="s">
        <v>902</v>
      </c>
      <c r="B315" s="298" t="s">
        <v>267</v>
      </c>
      <c r="C315" s="308" t="s">
        <v>29</v>
      </c>
      <c r="D315" s="306" t="s">
        <v>30</v>
      </c>
      <c r="E315" s="308" t="s">
        <v>992</v>
      </c>
      <c r="F315" s="298" t="s">
        <v>993</v>
      </c>
      <c r="G315" s="308">
        <v>20</v>
      </c>
      <c r="H315" s="298" t="s">
        <v>1000</v>
      </c>
      <c r="I315" s="312" t="s">
        <v>1046</v>
      </c>
      <c r="K315" s="313" t="s">
        <v>1045</v>
      </c>
    </row>
    <row r="316" spans="1:11" x14ac:dyDescent="0.2">
      <c r="A316" s="308" t="s">
        <v>903</v>
      </c>
      <c r="B316" s="298" t="s">
        <v>268</v>
      </c>
      <c r="C316" s="308" t="s">
        <v>29</v>
      </c>
      <c r="D316" s="306" t="s">
        <v>30</v>
      </c>
      <c r="E316" s="308" t="s">
        <v>992</v>
      </c>
      <c r="F316" s="298" t="s">
        <v>993</v>
      </c>
      <c r="G316" s="308">
        <v>20</v>
      </c>
      <c r="H316" s="298" t="s">
        <v>1000</v>
      </c>
      <c r="I316" s="312" t="s">
        <v>1046</v>
      </c>
      <c r="K316" s="313" t="s">
        <v>1045</v>
      </c>
    </row>
    <row r="317" spans="1:11" x14ac:dyDescent="0.2">
      <c r="A317" s="308" t="s">
        <v>904</v>
      </c>
      <c r="B317" s="298" t="s">
        <v>905</v>
      </c>
      <c r="C317" s="308" t="s">
        <v>29</v>
      </c>
      <c r="D317" s="306" t="s">
        <v>30</v>
      </c>
      <c r="E317" s="308" t="s">
        <v>992</v>
      </c>
      <c r="F317" s="298" t="s">
        <v>993</v>
      </c>
      <c r="G317" s="308">
        <v>20</v>
      </c>
      <c r="H317" s="298" t="s">
        <v>1000</v>
      </c>
      <c r="I317" s="312" t="s">
        <v>1046</v>
      </c>
      <c r="K317" s="313" t="s">
        <v>1045</v>
      </c>
    </row>
    <row r="318" spans="1:11" x14ac:dyDescent="0.2">
      <c r="A318" s="308" t="s">
        <v>906</v>
      </c>
      <c r="B318" s="298" t="s">
        <v>271</v>
      </c>
      <c r="C318" s="308" t="s">
        <v>29</v>
      </c>
      <c r="D318" s="306" t="s">
        <v>30</v>
      </c>
      <c r="E318" s="308" t="s">
        <v>992</v>
      </c>
      <c r="F318" s="298" t="s">
        <v>993</v>
      </c>
      <c r="G318" s="308">
        <v>20</v>
      </c>
      <c r="H318" s="298" t="s">
        <v>1000</v>
      </c>
      <c r="I318" s="312" t="s">
        <v>1046</v>
      </c>
      <c r="K318" s="313" t="s">
        <v>1045</v>
      </c>
    </row>
    <row r="319" spans="1:11" x14ac:dyDescent="0.2">
      <c r="A319" s="308" t="s">
        <v>1326</v>
      </c>
      <c r="B319" s="298" t="s">
        <v>1327</v>
      </c>
      <c r="C319" s="308" t="s">
        <v>29</v>
      </c>
      <c r="D319" s="306" t="s">
        <v>30</v>
      </c>
      <c r="E319" s="308" t="s">
        <v>992</v>
      </c>
      <c r="F319" s="298" t="s">
        <v>993</v>
      </c>
      <c r="G319" s="308">
        <v>17</v>
      </c>
      <c r="H319" s="298" t="s">
        <v>990</v>
      </c>
      <c r="I319" s="312" t="s">
        <v>1046</v>
      </c>
    </row>
    <row r="320" spans="1:11" x14ac:dyDescent="0.2">
      <c r="A320" s="308" t="s">
        <v>398</v>
      </c>
      <c r="B320" s="298" t="s">
        <v>399</v>
      </c>
      <c r="C320" s="308" t="s">
        <v>39</v>
      </c>
      <c r="D320" s="306" t="s">
        <v>40</v>
      </c>
      <c r="E320" s="308" t="s">
        <v>1022</v>
      </c>
      <c r="F320" s="298" t="s">
        <v>1023</v>
      </c>
      <c r="G320" s="308">
        <v>21</v>
      </c>
      <c r="H320" s="298" t="s">
        <v>1008</v>
      </c>
      <c r="I320" s="312" t="s">
        <v>1046</v>
      </c>
      <c r="K320" s="313" t="s">
        <v>1045</v>
      </c>
    </row>
    <row r="321" spans="1:11" x14ac:dyDescent="0.2">
      <c r="A321" s="308" t="s">
        <v>400</v>
      </c>
      <c r="B321" s="298" t="s">
        <v>401</v>
      </c>
      <c r="C321" s="308" t="s">
        <v>39</v>
      </c>
      <c r="D321" s="306" t="s">
        <v>40</v>
      </c>
      <c r="E321" s="308" t="s">
        <v>1022</v>
      </c>
      <c r="F321" s="298" t="s">
        <v>1023</v>
      </c>
      <c r="G321" s="308">
        <v>21</v>
      </c>
      <c r="H321" s="298" t="s">
        <v>1008</v>
      </c>
      <c r="I321" s="312" t="s">
        <v>1046</v>
      </c>
      <c r="K321" s="313" t="s">
        <v>1045</v>
      </c>
    </row>
    <row r="322" spans="1:11" x14ac:dyDescent="0.2">
      <c r="A322" s="308" t="s">
        <v>402</v>
      </c>
      <c r="B322" s="298" t="s">
        <v>403</v>
      </c>
      <c r="C322" s="308" t="s">
        <v>39</v>
      </c>
      <c r="D322" s="306" t="s">
        <v>40</v>
      </c>
      <c r="E322" s="308" t="s">
        <v>1022</v>
      </c>
      <c r="F322" s="298" t="s">
        <v>1023</v>
      </c>
      <c r="G322" s="308">
        <v>25</v>
      </c>
      <c r="H322" s="298" t="s">
        <v>1028</v>
      </c>
      <c r="I322" s="312" t="s">
        <v>1046</v>
      </c>
      <c r="K322" s="313" t="s">
        <v>1045</v>
      </c>
    </row>
    <row r="323" spans="1:11" x14ac:dyDescent="0.2">
      <c r="A323" s="308" t="s">
        <v>404</v>
      </c>
      <c r="B323" s="298" t="s">
        <v>405</v>
      </c>
      <c r="C323" s="308" t="s">
        <v>39</v>
      </c>
      <c r="D323" s="306" t="s">
        <v>40</v>
      </c>
      <c r="E323" s="308" t="s">
        <v>1022</v>
      </c>
      <c r="F323" s="298" t="s">
        <v>1023</v>
      </c>
      <c r="G323" s="308">
        <v>25</v>
      </c>
      <c r="H323" s="298" t="s">
        <v>1030</v>
      </c>
      <c r="I323" s="312" t="s">
        <v>1046</v>
      </c>
      <c r="K323" s="313" t="s">
        <v>1045</v>
      </c>
    </row>
    <row r="324" spans="1:11" x14ac:dyDescent="0.2">
      <c r="A324" s="308" t="s">
        <v>406</v>
      </c>
      <c r="B324" s="298" t="s">
        <v>407</v>
      </c>
      <c r="C324" s="308" t="s">
        <v>39</v>
      </c>
      <c r="D324" s="306" t="s">
        <v>40</v>
      </c>
      <c r="E324" s="308" t="s">
        <v>1022</v>
      </c>
      <c r="F324" s="298" t="s">
        <v>1023</v>
      </c>
      <c r="G324" s="308">
        <v>21</v>
      </c>
      <c r="H324" s="298" t="s">
        <v>1008</v>
      </c>
      <c r="I324" s="312" t="s">
        <v>1046</v>
      </c>
      <c r="K324" s="313" t="s">
        <v>1048</v>
      </c>
    </row>
    <row r="325" spans="1:11" x14ac:dyDescent="0.2">
      <c r="A325" s="308" t="s">
        <v>408</v>
      </c>
      <c r="B325" s="298" t="s">
        <v>409</v>
      </c>
      <c r="C325" s="308" t="s">
        <v>39</v>
      </c>
      <c r="D325" s="306" t="s">
        <v>40</v>
      </c>
      <c r="E325" s="308" t="s">
        <v>1022</v>
      </c>
      <c r="F325" s="298" t="s">
        <v>1023</v>
      </c>
      <c r="G325" s="308">
        <v>25</v>
      </c>
      <c r="H325" s="298" t="s">
        <v>1032</v>
      </c>
      <c r="I325" s="312" t="s">
        <v>1046</v>
      </c>
      <c r="K325" s="313" t="s">
        <v>1045</v>
      </c>
    </row>
    <row r="326" spans="1:11" x14ac:dyDescent="0.2">
      <c r="A326" s="308" t="s">
        <v>410</v>
      </c>
      <c r="B326" s="298" t="s">
        <v>411</v>
      </c>
      <c r="C326" s="308" t="s">
        <v>39</v>
      </c>
      <c r="D326" s="306" t="s">
        <v>40</v>
      </c>
      <c r="E326" s="308" t="s">
        <v>1022</v>
      </c>
      <c r="F326" s="298" t="s">
        <v>1023</v>
      </c>
      <c r="G326" s="308">
        <v>25</v>
      </c>
      <c r="H326" s="298" t="s">
        <v>1032</v>
      </c>
      <c r="I326" s="312" t="s">
        <v>1046</v>
      </c>
      <c r="K326" s="313" t="s">
        <v>1045</v>
      </c>
    </row>
    <row r="327" spans="1:11" x14ac:dyDescent="0.2">
      <c r="A327" s="308" t="s">
        <v>412</v>
      </c>
      <c r="B327" s="298" t="s">
        <v>413</v>
      </c>
      <c r="C327" s="308" t="s">
        <v>39</v>
      </c>
      <c r="D327" s="306" t="s">
        <v>40</v>
      </c>
      <c r="E327" s="308" t="s">
        <v>1022</v>
      </c>
      <c r="F327" s="298" t="s">
        <v>1023</v>
      </c>
      <c r="G327" s="308">
        <v>25</v>
      </c>
      <c r="H327" s="298" t="s">
        <v>1032</v>
      </c>
      <c r="I327" s="312" t="s">
        <v>1046</v>
      </c>
      <c r="K327" s="313" t="s">
        <v>1048</v>
      </c>
    </row>
    <row r="328" spans="1:11" x14ac:dyDescent="0.2">
      <c r="A328" s="308" t="s">
        <v>414</v>
      </c>
      <c r="B328" s="298" t="s">
        <v>415</v>
      </c>
      <c r="C328" s="308" t="s">
        <v>39</v>
      </c>
      <c r="D328" s="306" t="s">
        <v>40</v>
      </c>
      <c r="E328" s="308" t="s">
        <v>1022</v>
      </c>
      <c r="F328" s="298" t="s">
        <v>1023</v>
      </c>
      <c r="G328" s="308">
        <v>25</v>
      </c>
      <c r="H328" s="298" t="s">
        <v>1028</v>
      </c>
      <c r="I328" s="312" t="s">
        <v>1046</v>
      </c>
      <c r="K328" s="313" t="s">
        <v>1045</v>
      </c>
    </row>
    <row r="329" spans="1:11" x14ac:dyDescent="0.2">
      <c r="A329" s="308" t="s">
        <v>416</v>
      </c>
      <c r="B329" s="298" t="s">
        <v>417</v>
      </c>
      <c r="C329" s="308" t="s">
        <v>39</v>
      </c>
      <c r="D329" s="306" t="s">
        <v>40</v>
      </c>
      <c r="E329" s="308" t="s">
        <v>1024</v>
      </c>
      <c r="F329" s="298" t="s">
        <v>1025</v>
      </c>
      <c r="G329" s="308">
        <v>24</v>
      </c>
      <c r="H329" s="298" t="s">
        <v>1022</v>
      </c>
      <c r="I329" s="312" t="s">
        <v>1046</v>
      </c>
      <c r="K329" s="313" t="s">
        <v>1045</v>
      </c>
    </row>
    <row r="330" spans="1:11" x14ac:dyDescent="0.2">
      <c r="A330" s="308" t="s">
        <v>418</v>
      </c>
      <c r="B330" s="298" t="s">
        <v>419</v>
      </c>
      <c r="C330" s="308" t="s">
        <v>39</v>
      </c>
      <c r="D330" s="306" t="s">
        <v>40</v>
      </c>
      <c r="E330" s="308" t="s">
        <v>1024</v>
      </c>
      <c r="F330" s="298" t="s">
        <v>1025</v>
      </c>
      <c r="G330" s="308">
        <v>24</v>
      </c>
      <c r="H330" s="298" t="s">
        <v>1022</v>
      </c>
      <c r="I330" s="312" t="s">
        <v>1046</v>
      </c>
      <c r="K330" s="313" t="s">
        <v>1045</v>
      </c>
    </row>
    <row r="331" spans="1:11" x14ac:dyDescent="0.2">
      <c r="A331" s="308" t="s">
        <v>420</v>
      </c>
      <c r="B331" s="298" t="s">
        <v>421</v>
      </c>
      <c r="C331" s="308" t="s">
        <v>39</v>
      </c>
      <c r="D331" s="306" t="s">
        <v>40</v>
      </c>
      <c r="E331" s="308" t="s">
        <v>1024</v>
      </c>
      <c r="F331" s="298" t="s">
        <v>1025</v>
      </c>
      <c r="G331" s="308">
        <v>24</v>
      </c>
      <c r="H331" s="298" t="s">
        <v>1022</v>
      </c>
      <c r="I331" s="312" t="s">
        <v>1046</v>
      </c>
      <c r="K331" s="313" t="s">
        <v>1045</v>
      </c>
    </row>
    <row r="332" spans="1:11" x14ac:dyDescent="0.2">
      <c r="A332" s="308" t="s">
        <v>422</v>
      </c>
      <c r="B332" s="298" t="s">
        <v>423</v>
      </c>
      <c r="C332" s="308" t="s">
        <v>39</v>
      </c>
      <c r="D332" s="306" t="s">
        <v>40</v>
      </c>
      <c r="E332" s="308" t="s">
        <v>1024</v>
      </c>
      <c r="F332" s="298" t="s">
        <v>1025</v>
      </c>
      <c r="G332" s="308">
        <v>24</v>
      </c>
      <c r="H332" s="298" t="s">
        <v>1022</v>
      </c>
      <c r="I332" s="312" t="s">
        <v>1046</v>
      </c>
      <c r="K332" s="313" t="s">
        <v>1045</v>
      </c>
    </row>
    <row r="333" spans="1:11" x14ac:dyDescent="0.2">
      <c r="A333" s="308" t="s">
        <v>424</v>
      </c>
      <c r="B333" s="298" t="s">
        <v>425</v>
      </c>
      <c r="C333" s="308" t="s">
        <v>39</v>
      </c>
      <c r="D333" s="306" t="s">
        <v>40</v>
      </c>
      <c r="E333" s="308" t="s">
        <v>1024</v>
      </c>
      <c r="F333" s="298" t="s">
        <v>1025</v>
      </c>
      <c r="G333" s="308">
        <v>24</v>
      </c>
      <c r="H333" s="298" t="s">
        <v>1022</v>
      </c>
      <c r="I333" s="312" t="s">
        <v>1046</v>
      </c>
      <c r="K333" s="313" t="s">
        <v>1045</v>
      </c>
    </row>
    <row r="334" spans="1:11" x14ac:dyDescent="0.2">
      <c r="A334" s="308" t="s">
        <v>426</v>
      </c>
      <c r="B334" s="298" t="s">
        <v>427</v>
      </c>
      <c r="C334" s="308" t="s">
        <v>39</v>
      </c>
      <c r="D334" s="306" t="s">
        <v>40</v>
      </c>
      <c r="E334" s="308" t="s">
        <v>1024</v>
      </c>
      <c r="F334" s="298" t="s">
        <v>1025</v>
      </c>
      <c r="G334" s="308">
        <v>24</v>
      </c>
      <c r="H334" s="298" t="s">
        <v>1022</v>
      </c>
      <c r="I334" s="312" t="s">
        <v>1046</v>
      </c>
      <c r="K334" s="313" t="s">
        <v>1045</v>
      </c>
    </row>
    <row r="335" spans="1:11" x14ac:dyDescent="0.2">
      <c r="A335" s="308" t="s">
        <v>428</v>
      </c>
      <c r="B335" s="298" t="s">
        <v>429</v>
      </c>
      <c r="C335" s="308" t="s">
        <v>39</v>
      </c>
      <c r="D335" s="306" t="s">
        <v>40</v>
      </c>
      <c r="E335" s="308" t="s">
        <v>1024</v>
      </c>
      <c r="F335" s="298" t="s">
        <v>1025</v>
      </c>
      <c r="G335" s="308">
        <v>24</v>
      </c>
      <c r="H335" s="298" t="s">
        <v>1022</v>
      </c>
      <c r="I335" s="312" t="s">
        <v>1046</v>
      </c>
      <c r="K335" s="313" t="s">
        <v>1045</v>
      </c>
    </row>
    <row r="336" spans="1:11" x14ac:dyDescent="0.2">
      <c r="A336" s="308" t="s">
        <v>430</v>
      </c>
      <c r="B336" s="298" t="s">
        <v>431</v>
      </c>
      <c r="C336" s="308" t="s">
        <v>39</v>
      </c>
      <c r="D336" s="306" t="s">
        <v>40</v>
      </c>
      <c r="E336" s="308" t="s">
        <v>1024</v>
      </c>
      <c r="F336" s="298" t="s">
        <v>1025</v>
      </c>
      <c r="G336" s="308">
        <v>24</v>
      </c>
      <c r="H336" s="298" t="s">
        <v>1022</v>
      </c>
      <c r="I336" s="312" t="s">
        <v>1046</v>
      </c>
      <c r="K336" s="313" t="s">
        <v>1045</v>
      </c>
    </row>
    <row r="337" spans="1:11" x14ac:dyDescent="0.2">
      <c r="A337" s="308" t="s">
        <v>907</v>
      </c>
      <c r="B337" s="298" t="s">
        <v>908</v>
      </c>
      <c r="C337" s="308" t="s">
        <v>39</v>
      </c>
      <c r="D337" s="306" t="s">
        <v>40</v>
      </c>
      <c r="E337" s="308" t="s">
        <v>1024</v>
      </c>
      <c r="F337" s="298" t="s">
        <v>1025</v>
      </c>
      <c r="G337" s="308">
        <v>24</v>
      </c>
      <c r="H337" s="298" t="s">
        <v>1024</v>
      </c>
      <c r="I337" s="312" t="s">
        <v>1046</v>
      </c>
      <c r="K337" s="313" t="s">
        <v>1045</v>
      </c>
    </row>
    <row r="338" spans="1:11" x14ac:dyDescent="0.2">
      <c r="A338" s="308" t="s">
        <v>432</v>
      </c>
      <c r="B338" s="298" t="s">
        <v>433</v>
      </c>
      <c r="C338" s="308" t="s">
        <v>39</v>
      </c>
      <c r="D338" s="306" t="s">
        <v>40</v>
      </c>
      <c r="E338" s="308" t="s">
        <v>1024</v>
      </c>
      <c r="F338" s="298" t="s">
        <v>1025</v>
      </c>
      <c r="G338" s="308">
        <v>24</v>
      </c>
      <c r="H338" s="298" t="s">
        <v>1024</v>
      </c>
      <c r="I338" s="312" t="s">
        <v>1046</v>
      </c>
      <c r="K338" s="313" t="s">
        <v>1045</v>
      </c>
    </row>
    <row r="339" spans="1:11" x14ac:dyDescent="0.2">
      <c r="A339" s="308" t="s">
        <v>909</v>
      </c>
      <c r="B339" s="298" t="s">
        <v>910</v>
      </c>
      <c r="C339" s="308" t="s">
        <v>39</v>
      </c>
      <c r="D339" s="306" t="s">
        <v>40</v>
      </c>
      <c r="E339" s="308" t="s">
        <v>1024</v>
      </c>
      <c r="F339" s="298" t="s">
        <v>1025</v>
      </c>
      <c r="G339" s="308">
        <v>24</v>
      </c>
      <c r="H339" s="298" t="s">
        <v>1024</v>
      </c>
      <c r="I339" s="312" t="s">
        <v>1046</v>
      </c>
      <c r="K339" s="313" t="s">
        <v>1045</v>
      </c>
    </row>
    <row r="340" spans="1:11" x14ac:dyDescent="0.2">
      <c r="A340" s="308" t="s">
        <v>911</v>
      </c>
      <c r="B340" s="298" t="s">
        <v>912</v>
      </c>
      <c r="C340" s="308" t="s">
        <v>39</v>
      </c>
      <c r="D340" s="306" t="s">
        <v>40</v>
      </c>
      <c r="E340" s="308" t="s">
        <v>1024</v>
      </c>
      <c r="F340" s="298" t="s">
        <v>1025</v>
      </c>
      <c r="G340" s="308">
        <v>24</v>
      </c>
      <c r="H340" s="298" t="s">
        <v>1024</v>
      </c>
      <c r="I340" s="312" t="s">
        <v>1046</v>
      </c>
      <c r="K340" s="313" t="s">
        <v>1045</v>
      </c>
    </row>
    <row r="341" spans="1:11" x14ac:dyDescent="0.2">
      <c r="A341" s="308" t="s">
        <v>913</v>
      </c>
      <c r="B341" s="298" t="s">
        <v>914</v>
      </c>
      <c r="C341" s="308" t="s">
        <v>39</v>
      </c>
      <c r="D341" s="306" t="s">
        <v>40</v>
      </c>
      <c r="E341" s="308" t="s">
        <v>1024</v>
      </c>
      <c r="F341" s="298" t="s">
        <v>1025</v>
      </c>
      <c r="G341" s="308">
        <v>24</v>
      </c>
      <c r="H341" s="298" t="s">
        <v>1024</v>
      </c>
      <c r="I341" s="312" t="s">
        <v>1046</v>
      </c>
      <c r="K341" s="313" t="s">
        <v>1045</v>
      </c>
    </row>
    <row r="342" spans="1:11" x14ac:dyDescent="0.2">
      <c r="A342" s="308" t="s">
        <v>434</v>
      </c>
      <c r="B342" s="298" t="s">
        <v>435</v>
      </c>
      <c r="C342" s="308" t="s">
        <v>39</v>
      </c>
      <c r="D342" s="306" t="s">
        <v>40</v>
      </c>
      <c r="E342" s="308" t="s">
        <v>1024</v>
      </c>
      <c r="F342" s="298" t="s">
        <v>1025</v>
      </c>
      <c r="G342" s="308">
        <v>24</v>
      </c>
      <c r="H342" s="298" t="s">
        <v>1024</v>
      </c>
      <c r="I342" s="312" t="s">
        <v>1046</v>
      </c>
      <c r="K342" s="313" t="s">
        <v>1045</v>
      </c>
    </row>
    <row r="343" spans="1:11" x14ac:dyDescent="0.2">
      <c r="A343" s="308" t="s">
        <v>436</v>
      </c>
      <c r="B343" s="298" t="s">
        <v>437</v>
      </c>
      <c r="C343" s="308" t="s">
        <v>39</v>
      </c>
      <c r="D343" s="306" t="s">
        <v>40</v>
      </c>
      <c r="E343" s="308" t="s">
        <v>1026</v>
      </c>
      <c r="F343" s="298" t="s">
        <v>1027</v>
      </c>
      <c r="G343" s="308">
        <v>24</v>
      </c>
      <c r="H343" s="298" t="s">
        <v>1022</v>
      </c>
      <c r="I343" s="312" t="s">
        <v>1046</v>
      </c>
      <c r="K343" s="313" t="s">
        <v>1045</v>
      </c>
    </row>
    <row r="344" spans="1:11" x14ac:dyDescent="0.2">
      <c r="A344" s="308" t="s">
        <v>438</v>
      </c>
      <c r="B344" s="298" t="s">
        <v>439</v>
      </c>
      <c r="C344" s="308" t="s">
        <v>39</v>
      </c>
      <c r="D344" s="306" t="s">
        <v>40</v>
      </c>
      <c r="E344" s="308" t="s">
        <v>1026</v>
      </c>
      <c r="F344" s="298" t="s">
        <v>1027</v>
      </c>
      <c r="G344" s="308">
        <v>24</v>
      </c>
      <c r="H344" s="298" t="s">
        <v>1022</v>
      </c>
      <c r="I344" s="312" t="s">
        <v>1046</v>
      </c>
      <c r="K344" s="313" t="s">
        <v>1045</v>
      </c>
    </row>
    <row r="345" spans="1:11" x14ac:dyDescent="0.2">
      <c r="A345" s="308" t="s">
        <v>440</v>
      </c>
      <c r="B345" s="298" t="s">
        <v>441</v>
      </c>
      <c r="C345" s="308" t="s">
        <v>39</v>
      </c>
      <c r="D345" s="306" t="s">
        <v>40</v>
      </c>
      <c r="E345" s="308" t="s">
        <v>1022</v>
      </c>
      <c r="F345" s="298" t="s">
        <v>1023</v>
      </c>
      <c r="G345" s="308">
        <v>25</v>
      </c>
      <c r="H345" s="298" t="s">
        <v>1032</v>
      </c>
      <c r="I345" s="312" t="s">
        <v>1046</v>
      </c>
      <c r="K345" s="313" t="s">
        <v>1045</v>
      </c>
    </row>
    <row r="346" spans="1:11" x14ac:dyDescent="0.2">
      <c r="A346" s="308" t="s">
        <v>442</v>
      </c>
      <c r="B346" s="298" t="s">
        <v>443</v>
      </c>
      <c r="C346" s="308" t="s">
        <v>39</v>
      </c>
      <c r="D346" s="306" t="s">
        <v>40</v>
      </c>
      <c r="E346" s="308" t="s">
        <v>1022</v>
      </c>
      <c r="F346" s="298" t="s">
        <v>1023</v>
      </c>
      <c r="G346" s="308">
        <v>19</v>
      </c>
      <c r="H346" s="298" t="s">
        <v>992</v>
      </c>
      <c r="I346" s="312" t="s">
        <v>1046</v>
      </c>
      <c r="K346" s="313" t="s">
        <v>1048</v>
      </c>
    </row>
    <row r="347" spans="1:11" x14ac:dyDescent="0.2">
      <c r="A347" s="308" t="s">
        <v>444</v>
      </c>
      <c r="B347" s="298" t="s">
        <v>445</v>
      </c>
      <c r="C347" s="308" t="s">
        <v>39</v>
      </c>
      <c r="D347" s="306" t="s">
        <v>40</v>
      </c>
      <c r="E347" s="308" t="s">
        <v>1022</v>
      </c>
      <c r="F347" s="298" t="s">
        <v>1023</v>
      </c>
      <c r="G347" s="308">
        <v>19</v>
      </c>
      <c r="H347" s="298" t="s">
        <v>992</v>
      </c>
      <c r="I347" s="312" t="s">
        <v>1046</v>
      </c>
      <c r="K347" s="313" t="s">
        <v>1048</v>
      </c>
    </row>
    <row r="348" spans="1:11" x14ac:dyDescent="0.2">
      <c r="A348" s="308" t="s">
        <v>446</v>
      </c>
      <c r="B348" s="298" t="s">
        <v>447</v>
      </c>
      <c r="C348" s="308" t="s">
        <v>39</v>
      </c>
      <c r="D348" s="306" t="s">
        <v>40</v>
      </c>
      <c r="E348" s="308" t="s">
        <v>1022</v>
      </c>
      <c r="F348" s="298" t="s">
        <v>1023</v>
      </c>
      <c r="G348" s="308">
        <v>19</v>
      </c>
      <c r="H348" s="298" t="s">
        <v>992</v>
      </c>
      <c r="I348" s="312" t="s">
        <v>1046</v>
      </c>
      <c r="K348" s="313" t="s">
        <v>1048</v>
      </c>
    </row>
    <row r="349" spans="1:11" x14ac:dyDescent="0.2">
      <c r="A349" s="308" t="s">
        <v>448</v>
      </c>
      <c r="B349" s="298" t="s">
        <v>449</v>
      </c>
      <c r="C349" s="308" t="s">
        <v>39</v>
      </c>
      <c r="D349" s="306" t="s">
        <v>40</v>
      </c>
      <c r="E349" s="308" t="s">
        <v>1022</v>
      </c>
      <c r="F349" s="298" t="s">
        <v>1023</v>
      </c>
      <c r="G349" s="308">
        <v>19</v>
      </c>
      <c r="H349" s="298" t="s">
        <v>992</v>
      </c>
      <c r="I349" s="312" t="s">
        <v>1046</v>
      </c>
      <c r="K349" s="313" t="s">
        <v>1048</v>
      </c>
    </row>
    <row r="350" spans="1:11" x14ac:dyDescent="0.2">
      <c r="A350" s="308" t="s">
        <v>450</v>
      </c>
      <c r="B350" s="298" t="s">
        <v>451</v>
      </c>
      <c r="C350" s="308" t="s">
        <v>39</v>
      </c>
      <c r="D350" s="306" t="s">
        <v>40</v>
      </c>
      <c r="E350" s="308" t="s">
        <v>1022</v>
      </c>
      <c r="F350" s="298" t="s">
        <v>1023</v>
      </c>
      <c r="G350" s="308">
        <v>19</v>
      </c>
      <c r="H350" s="298" t="s">
        <v>992</v>
      </c>
      <c r="I350" s="312" t="s">
        <v>1046</v>
      </c>
      <c r="K350" s="313" t="s">
        <v>1048</v>
      </c>
    </row>
    <row r="351" spans="1:11" x14ac:dyDescent="0.2">
      <c r="A351" s="308" t="s">
        <v>452</v>
      </c>
      <c r="B351" s="298" t="s">
        <v>453</v>
      </c>
      <c r="C351" s="308" t="s">
        <v>39</v>
      </c>
      <c r="D351" s="306" t="s">
        <v>40</v>
      </c>
      <c r="E351" s="308" t="s">
        <v>1022</v>
      </c>
      <c r="F351" s="298" t="s">
        <v>1023</v>
      </c>
      <c r="G351" s="308">
        <v>19</v>
      </c>
      <c r="H351" s="298" t="s">
        <v>992</v>
      </c>
      <c r="I351" s="312" t="s">
        <v>1046</v>
      </c>
      <c r="K351" s="313" t="s">
        <v>1048</v>
      </c>
    </row>
    <row r="352" spans="1:11" x14ac:dyDescent="0.2">
      <c r="A352" s="308" t="s">
        <v>454</v>
      </c>
      <c r="B352" s="298" t="s">
        <v>455</v>
      </c>
      <c r="C352" s="308" t="s">
        <v>39</v>
      </c>
      <c r="D352" s="306" t="s">
        <v>40</v>
      </c>
      <c r="E352" s="308" t="s">
        <v>1022</v>
      </c>
      <c r="F352" s="298" t="s">
        <v>1023</v>
      </c>
      <c r="G352" s="308">
        <v>19</v>
      </c>
      <c r="H352" s="298" t="s">
        <v>992</v>
      </c>
      <c r="I352" s="312" t="s">
        <v>1046</v>
      </c>
      <c r="K352" s="313" t="s">
        <v>1048</v>
      </c>
    </row>
    <row r="353" spans="1:11" x14ac:dyDescent="0.2">
      <c r="A353" s="308" t="s">
        <v>456</v>
      </c>
      <c r="B353" s="298" t="s">
        <v>457</v>
      </c>
      <c r="C353" s="308" t="s">
        <v>39</v>
      </c>
      <c r="D353" s="306" t="s">
        <v>40</v>
      </c>
      <c r="E353" s="308" t="s">
        <v>1022</v>
      </c>
      <c r="F353" s="298" t="s">
        <v>1023</v>
      </c>
      <c r="G353" s="308">
        <v>19</v>
      </c>
      <c r="H353" s="298" t="s">
        <v>992</v>
      </c>
      <c r="I353" s="312" t="s">
        <v>1046</v>
      </c>
      <c r="K353" s="313" t="s">
        <v>1048</v>
      </c>
    </row>
    <row r="354" spans="1:11" x14ac:dyDescent="0.2">
      <c r="A354" s="308" t="s">
        <v>458</v>
      </c>
      <c r="B354" s="298" t="s">
        <v>459</v>
      </c>
      <c r="C354" s="308" t="s">
        <v>39</v>
      </c>
      <c r="D354" s="306" t="s">
        <v>40</v>
      </c>
      <c r="E354" s="308" t="s">
        <v>1022</v>
      </c>
      <c r="F354" s="298" t="s">
        <v>1023</v>
      </c>
      <c r="G354" s="308">
        <v>19</v>
      </c>
      <c r="H354" s="298" t="s">
        <v>992</v>
      </c>
      <c r="I354" s="312" t="s">
        <v>1046</v>
      </c>
      <c r="K354" s="313" t="s">
        <v>1048</v>
      </c>
    </row>
    <row r="355" spans="1:11" x14ac:dyDescent="0.2">
      <c r="A355" s="308" t="s">
        <v>460</v>
      </c>
      <c r="B355" s="298" t="s">
        <v>461</v>
      </c>
      <c r="C355" s="308" t="s">
        <v>39</v>
      </c>
      <c r="D355" s="306" t="s">
        <v>40</v>
      </c>
      <c r="E355" s="308" t="s">
        <v>1024</v>
      </c>
      <c r="F355" s="298" t="s">
        <v>1025</v>
      </c>
      <c r="G355" s="308">
        <v>24</v>
      </c>
      <c r="H355" s="298" t="s">
        <v>1024</v>
      </c>
      <c r="I355" s="312" t="s">
        <v>1046</v>
      </c>
      <c r="K355" s="313" t="s">
        <v>1045</v>
      </c>
    </row>
    <row r="356" spans="1:11" x14ac:dyDescent="0.2">
      <c r="A356" s="308" t="s">
        <v>462</v>
      </c>
      <c r="B356" s="298" t="s">
        <v>463</v>
      </c>
      <c r="C356" s="308" t="s">
        <v>39</v>
      </c>
      <c r="D356" s="306" t="s">
        <v>40</v>
      </c>
      <c r="E356" s="308" t="s">
        <v>1024</v>
      </c>
      <c r="F356" s="298" t="s">
        <v>1025</v>
      </c>
      <c r="G356" s="308">
        <v>24</v>
      </c>
      <c r="H356" s="298" t="s">
        <v>1024</v>
      </c>
      <c r="I356" s="312" t="s">
        <v>1046</v>
      </c>
      <c r="K356" s="313" t="s">
        <v>1045</v>
      </c>
    </row>
    <row r="357" spans="1:11" x14ac:dyDescent="0.2">
      <c r="A357" s="308" t="s">
        <v>464</v>
      </c>
      <c r="B357" s="298" t="s">
        <v>465</v>
      </c>
      <c r="C357" s="308" t="s">
        <v>39</v>
      </c>
      <c r="D357" s="306" t="s">
        <v>40</v>
      </c>
      <c r="E357" s="308" t="s">
        <v>1024</v>
      </c>
      <c r="F357" s="298" t="s">
        <v>1025</v>
      </c>
      <c r="G357" s="308">
        <v>24</v>
      </c>
      <c r="H357" s="298" t="s">
        <v>1024</v>
      </c>
      <c r="I357" s="312" t="s">
        <v>1046</v>
      </c>
      <c r="K357" s="313" t="s">
        <v>1048</v>
      </c>
    </row>
    <row r="358" spans="1:11" x14ac:dyDescent="0.2">
      <c r="A358" s="308" t="s">
        <v>466</v>
      </c>
      <c r="B358" s="298" t="s">
        <v>467</v>
      </c>
      <c r="C358" s="308" t="s">
        <v>39</v>
      </c>
      <c r="D358" s="306" t="s">
        <v>40</v>
      </c>
      <c r="E358" s="308" t="s">
        <v>1024</v>
      </c>
      <c r="F358" s="298" t="s">
        <v>1025</v>
      </c>
      <c r="G358" s="308">
        <v>24</v>
      </c>
      <c r="H358" s="298" t="s">
        <v>1024</v>
      </c>
      <c r="I358" s="312" t="s">
        <v>1046</v>
      </c>
      <c r="K358" s="313" t="s">
        <v>1045</v>
      </c>
    </row>
    <row r="359" spans="1:11" x14ac:dyDescent="0.2">
      <c r="A359" s="308" t="s">
        <v>468</v>
      </c>
      <c r="B359" s="298" t="s">
        <v>469</v>
      </c>
      <c r="C359" s="308" t="s">
        <v>39</v>
      </c>
      <c r="D359" s="306" t="s">
        <v>40</v>
      </c>
      <c r="E359" s="308" t="s">
        <v>1024</v>
      </c>
      <c r="F359" s="298" t="s">
        <v>1025</v>
      </c>
      <c r="G359" s="308">
        <v>24</v>
      </c>
      <c r="H359" s="298" t="s">
        <v>1024</v>
      </c>
      <c r="I359" s="312" t="s">
        <v>1046</v>
      </c>
      <c r="K359" s="313" t="s">
        <v>1048</v>
      </c>
    </row>
    <row r="360" spans="1:11" x14ac:dyDescent="0.2">
      <c r="A360" s="308" t="s">
        <v>470</v>
      </c>
      <c r="B360" s="298" t="s">
        <v>471</v>
      </c>
      <c r="C360" s="308" t="s">
        <v>39</v>
      </c>
      <c r="D360" s="306" t="s">
        <v>40</v>
      </c>
      <c r="E360" s="308" t="s">
        <v>1024</v>
      </c>
      <c r="F360" s="298" t="s">
        <v>1025</v>
      </c>
      <c r="G360" s="308">
        <v>24</v>
      </c>
      <c r="H360" s="298" t="s">
        <v>1024</v>
      </c>
      <c r="I360" s="312" t="s">
        <v>1046</v>
      </c>
      <c r="K360" s="313" t="s">
        <v>1048</v>
      </c>
    </row>
    <row r="361" spans="1:11" x14ac:dyDescent="0.2">
      <c r="A361" s="308" t="s">
        <v>472</v>
      </c>
      <c r="B361" s="298" t="s">
        <v>473</v>
      </c>
      <c r="C361" s="308" t="s">
        <v>39</v>
      </c>
      <c r="D361" s="306" t="s">
        <v>40</v>
      </c>
      <c r="E361" s="308" t="s">
        <v>1024</v>
      </c>
      <c r="F361" s="298" t="s">
        <v>1025</v>
      </c>
      <c r="G361" s="308">
        <v>24</v>
      </c>
      <c r="H361" s="298" t="s">
        <v>1024</v>
      </c>
      <c r="I361" s="312" t="s">
        <v>1046</v>
      </c>
      <c r="K361" s="313" t="s">
        <v>1048</v>
      </c>
    </row>
    <row r="362" spans="1:11" x14ac:dyDescent="0.2">
      <c r="A362" s="308" t="s">
        <v>474</v>
      </c>
      <c r="B362" s="298" t="s">
        <v>475</v>
      </c>
      <c r="C362" s="308" t="s">
        <v>39</v>
      </c>
      <c r="D362" s="306" t="s">
        <v>40</v>
      </c>
      <c r="E362" s="308" t="s">
        <v>1024</v>
      </c>
      <c r="F362" s="298" t="s">
        <v>1025</v>
      </c>
      <c r="G362" s="308">
        <v>24</v>
      </c>
      <c r="H362" s="298" t="s">
        <v>1024</v>
      </c>
      <c r="I362" s="312" t="s">
        <v>1046</v>
      </c>
      <c r="K362" s="313" t="s">
        <v>1045</v>
      </c>
    </row>
    <row r="363" spans="1:11" x14ac:dyDescent="0.2">
      <c r="A363" s="308" t="s">
        <v>476</v>
      </c>
      <c r="B363" s="298" t="s">
        <v>477</v>
      </c>
      <c r="C363" s="308" t="s">
        <v>39</v>
      </c>
      <c r="D363" s="306" t="s">
        <v>40</v>
      </c>
      <c r="E363" s="308" t="s">
        <v>1024</v>
      </c>
      <c r="F363" s="298" t="s">
        <v>1025</v>
      </c>
      <c r="G363" s="308">
        <v>24</v>
      </c>
      <c r="H363" s="298" t="s">
        <v>1026</v>
      </c>
      <c r="I363" s="312" t="s">
        <v>1046</v>
      </c>
      <c r="K363" s="313" t="s">
        <v>1045</v>
      </c>
    </row>
    <row r="364" spans="1:11" x14ac:dyDescent="0.2">
      <c r="A364" s="308" t="s">
        <v>478</v>
      </c>
      <c r="B364" s="298" t="s">
        <v>479</v>
      </c>
      <c r="C364" s="308" t="s">
        <v>39</v>
      </c>
      <c r="D364" s="306" t="s">
        <v>40</v>
      </c>
      <c r="E364" s="308" t="s">
        <v>1024</v>
      </c>
      <c r="F364" s="298" t="s">
        <v>1025</v>
      </c>
      <c r="G364" s="308">
        <v>24</v>
      </c>
      <c r="H364" s="298" t="s">
        <v>1026</v>
      </c>
      <c r="I364" s="312" t="s">
        <v>1046</v>
      </c>
      <c r="K364" s="313" t="s">
        <v>1045</v>
      </c>
    </row>
    <row r="365" spans="1:11" x14ac:dyDescent="0.2">
      <c r="A365" s="308" t="s">
        <v>480</v>
      </c>
      <c r="B365" s="298" t="s">
        <v>481</v>
      </c>
      <c r="C365" s="308" t="s">
        <v>39</v>
      </c>
      <c r="D365" s="306" t="s">
        <v>40</v>
      </c>
      <c r="E365" s="308" t="s">
        <v>1026</v>
      </c>
      <c r="F365" s="298" t="s">
        <v>1027</v>
      </c>
      <c r="G365" s="308">
        <v>24</v>
      </c>
      <c r="H365" s="298" t="s">
        <v>1022</v>
      </c>
      <c r="I365" s="312" t="s">
        <v>1046</v>
      </c>
      <c r="K365" s="313" t="s">
        <v>1045</v>
      </c>
    </row>
    <row r="366" spans="1:11" x14ac:dyDescent="0.2">
      <c r="A366" s="308" t="s">
        <v>482</v>
      </c>
      <c r="B366" s="298" t="s">
        <v>483</v>
      </c>
      <c r="C366" s="308" t="s">
        <v>39</v>
      </c>
      <c r="D366" s="306" t="s">
        <v>40</v>
      </c>
      <c r="E366" s="308" t="s">
        <v>1026</v>
      </c>
      <c r="F366" s="298" t="s">
        <v>1027</v>
      </c>
      <c r="G366" s="308">
        <v>24</v>
      </c>
      <c r="H366" s="298" t="s">
        <v>1022</v>
      </c>
      <c r="I366" s="312" t="s">
        <v>1046</v>
      </c>
      <c r="K366" s="313" t="s">
        <v>1045</v>
      </c>
    </row>
    <row r="367" spans="1:11" x14ac:dyDescent="0.2">
      <c r="A367" s="308" t="s">
        <v>484</v>
      </c>
      <c r="B367" s="298" t="s">
        <v>485</v>
      </c>
      <c r="C367" s="308" t="s">
        <v>39</v>
      </c>
      <c r="D367" s="306" t="s">
        <v>40</v>
      </c>
      <c r="E367" s="308" t="s">
        <v>1022</v>
      </c>
      <c r="F367" s="298" t="s">
        <v>1023</v>
      </c>
      <c r="G367" s="308">
        <v>19</v>
      </c>
      <c r="H367" s="298" t="s">
        <v>992</v>
      </c>
      <c r="I367" s="312" t="s">
        <v>1046</v>
      </c>
      <c r="K367" s="313" t="s">
        <v>1048</v>
      </c>
    </row>
    <row r="368" spans="1:11" x14ac:dyDescent="0.2">
      <c r="A368" s="308" t="s">
        <v>486</v>
      </c>
      <c r="B368" s="298" t="s">
        <v>487</v>
      </c>
      <c r="C368" s="308" t="s">
        <v>39</v>
      </c>
      <c r="D368" s="306" t="s">
        <v>40</v>
      </c>
      <c r="E368" s="308" t="s">
        <v>1022</v>
      </c>
      <c r="F368" s="298" t="s">
        <v>1023</v>
      </c>
      <c r="G368" s="308">
        <v>24</v>
      </c>
      <c r="H368" s="298" t="s">
        <v>1022</v>
      </c>
      <c r="I368" s="312" t="s">
        <v>1046</v>
      </c>
      <c r="K368" s="313" t="s">
        <v>1045</v>
      </c>
    </row>
    <row r="369" spans="1:11" x14ac:dyDescent="0.2">
      <c r="A369" s="308" t="s">
        <v>503</v>
      </c>
      <c r="B369" s="298" t="s">
        <v>504</v>
      </c>
      <c r="C369" s="308" t="s">
        <v>41</v>
      </c>
      <c r="D369" s="306" t="s">
        <v>42</v>
      </c>
      <c r="E369" s="308" t="s">
        <v>1034</v>
      </c>
      <c r="F369" s="298" t="s">
        <v>1035</v>
      </c>
      <c r="G369" s="308">
        <v>164</v>
      </c>
      <c r="H369" s="298" t="s">
        <v>1036</v>
      </c>
      <c r="I369" s="312" t="s">
        <v>1046</v>
      </c>
      <c r="K369" s="313" t="s">
        <v>1045</v>
      </c>
    </row>
    <row r="370" spans="1:11" x14ac:dyDescent="0.2">
      <c r="A370" s="308" t="s">
        <v>505</v>
      </c>
      <c r="B370" s="298" t="s">
        <v>506</v>
      </c>
      <c r="C370" s="308" t="s">
        <v>41</v>
      </c>
      <c r="D370" s="306" t="s">
        <v>42</v>
      </c>
      <c r="E370" s="308" t="s">
        <v>1034</v>
      </c>
      <c r="F370" s="298" t="s">
        <v>1035</v>
      </c>
      <c r="G370" s="308">
        <v>164</v>
      </c>
      <c r="H370" s="298" t="s">
        <v>1036</v>
      </c>
      <c r="I370" s="312" t="s">
        <v>1046</v>
      </c>
      <c r="K370" s="313" t="s">
        <v>1045</v>
      </c>
    </row>
    <row r="371" spans="1:11" x14ac:dyDescent="0.2">
      <c r="A371" s="324" t="s">
        <v>915</v>
      </c>
      <c r="B371" s="325" t="s">
        <v>916</v>
      </c>
      <c r="C371" s="324" t="s">
        <v>1380</v>
      </c>
      <c r="D371" s="326" t="s">
        <v>1381</v>
      </c>
      <c r="E371" s="324" t="s">
        <v>1034</v>
      </c>
      <c r="F371" s="325" t="s">
        <v>1035</v>
      </c>
      <c r="G371" s="324">
        <v>164</v>
      </c>
      <c r="H371" s="325" t="s">
        <v>1036</v>
      </c>
      <c r="I371" s="327" t="s">
        <v>1046</v>
      </c>
      <c r="J371" s="327"/>
      <c r="K371" s="328" t="s">
        <v>1045</v>
      </c>
    </row>
    <row r="372" spans="1:11" x14ac:dyDescent="0.2">
      <c r="A372" s="308" t="s">
        <v>507</v>
      </c>
      <c r="B372" s="298" t="s">
        <v>1133</v>
      </c>
      <c r="C372" s="308" t="s">
        <v>705</v>
      </c>
      <c r="D372" s="306" t="s">
        <v>706</v>
      </c>
      <c r="E372" s="308" t="s">
        <v>1036</v>
      </c>
      <c r="F372" s="298" t="s">
        <v>1037</v>
      </c>
      <c r="G372" s="308">
        <v>24</v>
      </c>
      <c r="H372" s="298" t="s">
        <v>1022</v>
      </c>
      <c r="I372" s="312" t="s">
        <v>1046</v>
      </c>
      <c r="K372" s="313" t="s">
        <v>1045</v>
      </c>
    </row>
    <row r="373" spans="1:11" x14ac:dyDescent="0.2">
      <c r="A373" s="308" t="s">
        <v>508</v>
      </c>
      <c r="B373" s="298" t="s">
        <v>509</v>
      </c>
      <c r="C373" s="308" t="s">
        <v>705</v>
      </c>
      <c r="D373" s="306" t="s">
        <v>706</v>
      </c>
      <c r="E373" s="308" t="s">
        <v>1036</v>
      </c>
      <c r="F373" s="298" t="s">
        <v>1037</v>
      </c>
      <c r="G373" s="308">
        <v>24</v>
      </c>
      <c r="H373" s="298" t="s">
        <v>1022</v>
      </c>
      <c r="I373" s="312" t="s">
        <v>1046</v>
      </c>
      <c r="K373" s="313" t="s">
        <v>1045</v>
      </c>
    </row>
    <row r="374" spans="1:11" x14ac:dyDescent="0.2">
      <c r="A374" s="308" t="s">
        <v>510</v>
      </c>
      <c r="B374" s="298" t="s">
        <v>511</v>
      </c>
      <c r="C374" s="308" t="s">
        <v>705</v>
      </c>
      <c r="D374" s="306" t="s">
        <v>706</v>
      </c>
      <c r="E374" s="308" t="s">
        <v>1036</v>
      </c>
      <c r="F374" s="298" t="s">
        <v>1037</v>
      </c>
      <c r="G374" s="308">
        <v>24</v>
      </c>
      <c r="H374" s="298" t="s">
        <v>1022</v>
      </c>
      <c r="I374" s="312" t="s">
        <v>1046</v>
      </c>
      <c r="K374" s="313" t="s">
        <v>1045</v>
      </c>
    </row>
    <row r="375" spans="1:11" x14ac:dyDescent="0.2">
      <c r="A375" s="308" t="s">
        <v>512</v>
      </c>
      <c r="B375" s="298" t="s">
        <v>1134</v>
      </c>
      <c r="C375" s="308" t="s">
        <v>705</v>
      </c>
      <c r="D375" s="306" t="s">
        <v>706</v>
      </c>
      <c r="E375" s="308" t="s">
        <v>1036</v>
      </c>
      <c r="F375" s="298" t="s">
        <v>1037</v>
      </c>
      <c r="G375" s="308">
        <v>24</v>
      </c>
      <c r="H375" s="298" t="s">
        <v>1022</v>
      </c>
      <c r="I375" s="312" t="s">
        <v>1046</v>
      </c>
      <c r="K375" s="313" t="s">
        <v>1045</v>
      </c>
    </row>
    <row r="376" spans="1:11" x14ac:dyDescent="0.2">
      <c r="A376" s="308" t="s">
        <v>513</v>
      </c>
      <c r="B376" s="298" t="s">
        <v>1135</v>
      </c>
      <c r="C376" s="308" t="s">
        <v>705</v>
      </c>
      <c r="D376" s="306" t="s">
        <v>706</v>
      </c>
      <c r="E376" s="308" t="s">
        <v>1036</v>
      </c>
      <c r="F376" s="298" t="s">
        <v>1037</v>
      </c>
      <c r="G376" s="308">
        <v>24</v>
      </c>
      <c r="H376" s="298" t="s">
        <v>1022</v>
      </c>
      <c r="I376" s="312" t="s">
        <v>1046</v>
      </c>
      <c r="K376" s="313" t="s">
        <v>1045</v>
      </c>
    </row>
    <row r="377" spans="1:11" x14ac:dyDescent="0.2">
      <c r="A377" s="308" t="s">
        <v>917</v>
      </c>
      <c r="B377" s="298" t="s">
        <v>918</v>
      </c>
      <c r="C377" s="308" t="s">
        <v>705</v>
      </c>
      <c r="D377" s="306" t="s">
        <v>706</v>
      </c>
      <c r="E377" s="308" t="s">
        <v>1036</v>
      </c>
      <c r="F377" s="298" t="s">
        <v>1037</v>
      </c>
      <c r="G377" s="308">
        <v>24</v>
      </c>
      <c r="H377" s="298" t="s">
        <v>1022</v>
      </c>
      <c r="I377" s="312" t="s">
        <v>1046</v>
      </c>
      <c r="K377" s="313" t="s">
        <v>1045</v>
      </c>
    </row>
    <row r="378" spans="1:11" x14ac:dyDescent="0.2">
      <c r="A378" s="308" t="s">
        <v>514</v>
      </c>
      <c r="B378" s="298" t="s">
        <v>1336</v>
      </c>
      <c r="C378" s="308" t="s">
        <v>705</v>
      </c>
      <c r="D378" s="306" t="s">
        <v>706</v>
      </c>
      <c r="E378" s="308" t="s">
        <v>1036</v>
      </c>
      <c r="F378" s="298" t="s">
        <v>1037</v>
      </c>
      <c r="G378" s="308">
        <v>24</v>
      </c>
      <c r="H378" s="298" t="s">
        <v>1024</v>
      </c>
      <c r="I378" s="312" t="s">
        <v>1046</v>
      </c>
      <c r="K378" s="313" t="s">
        <v>1045</v>
      </c>
    </row>
    <row r="379" spans="1:11" x14ac:dyDescent="0.2">
      <c r="A379" s="308" t="s">
        <v>515</v>
      </c>
      <c r="B379" s="298" t="s">
        <v>1136</v>
      </c>
      <c r="C379" s="308" t="s">
        <v>705</v>
      </c>
      <c r="D379" s="306" t="s">
        <v>706</v>
      </c>
      <c r="E379" s="308" t="s">
        <v>1036</v>
      </c>
      <c r="F379" s="298" t="s">
        <v>1037</v>
      </c>
      <c r="G379" s="308">
        <v>24</v>
      </c>
      <c r="H379" s="298" t="s">
        <v>1024</v>
      </c>
      <c r="I379" s="312" t="s">
        <v>1046</v>
      </c>
      <c r="K379" s="313" t="s">
        <v>1045</v>
      </c>
    </row>
    <row r="380" spans="1:11" x14ac:dyDescent="0.2">
      <c r="A380" s="308" t="s">
        <v>516</v>
      </c>
      <c r="B380" s="298" t="s">
        <v>1137</v>
      </c>
      <c r="C380" s="308" t="s">
        <v>705</v>
      </c>
      <c r="D380" s="306" t="s">
        <v>706</v>
      </c>
      <c r="E380" s="308" t="s">
        <v>1036</v>
      </c>
      <c r="F380" s="298" t="s">
        <v>1037</v>
      </c>
      <c r="G380" s="308">
        <v>24</v>
      </c>
      <c r="H380" s="298" t="s">
        <v>1024</v>
      </c>
      <c r="I380" s="312" t="s">
        <v>1046</v>
      </c>
      <c r="K380" s="313" t="s">
        <v>1045</v>
      </c>
    </row>
    <row r="381" spans="1:11" x14ac:dyDescent="0.2">
      <c r="A381" s="308" t="s">
        <v>517</v>
      </c>
      <c r="B381" s="298" t="s">
        <v>1138</v>
      </c>
      <c r="C381" s="308" t="s">
        <v>705</v>
      </c>
      <c r="D381" s="306" t="s">
        <v>706</v>
      </c>
      <c r="E381" s="308" t="s">
        <v>1036</v>
      </c>
      <c r="F381" s="298" t="s">
        <v>1037</v>
      </c>
      <c r="G381" s="308">
        <v>24</v>
      </c>
      <c r="H381" s="298" t="s">
        <v>1024</v>
      </c>
      <c r="I381" s="312" t="s">
        <v>1046</v>
      </c>
      <c r="K381" s="313" t="s">
        <v>1045</v>
      </c>
    </row>
    <row r="382" spans="1:11" x14ac:dyDescent="0.2">
      <c r="A382" s="308" t="s">
        <v>518</v>
      </c>
      <c r="B382" s="298" t="s">
        <v>1139</v>
      </c>
      <c r="C382" s="308" t="s">
        <v>705</v>
      </c>
      <c r="D382" s="306" t="s">
        <v>706</v>
      </c>
      <c r="E382" s="308" t="s">
        <v>1036</v>
      </c>
      <c r="F382" s="298" t="s">
        <v>1037</v>
      </c>
      <c r="G382" s="308">
        <v>24</v>
      </c>
      <c r="H382" s="298" t="s">
        <v>1024</v>
      </c>
      <c r="I382" s="312" t="s">
        <v>1046</v>
      </c>
      <c r="K382" s="313" t="s">
        <v>1045</v>
      </c>
    </row>
    <row r="383" spans="1:11" x14ac:dyDescent="0.2">
      <c r="A383" s="308" t="s">
        <v>519</v>
      </c>
      <c r="B383" s="298" t="s">
        <v>520</v>
      </c>
      <c r="C383" s="308" t="s">
        <v>705</v>
      </c>
      <c r="D383" s="306" t="s">
        <v>706</v>
      </c>
      <c r="E383" s="308" t="s">
        <v>1036</v>
      </c>
      <c r="F383" s="298" t="s">
        <v>1037</v>
      </c>
      <c r="G383" s="308">
        <v>24</v>
      </c>
      <c r="H383" s="298" t="s">
        <v>1026</v>
      </c>
      <c r="I383" s="312" t="s">
        <v>1046</v>
      </c>
      <c r="K383" s="313" t="s">
        <v>1045</v>
      </c>
    </row>
    <row r="384" spans="1:11" x14ac:dyDescent="0.2">
      <c r="A384" s="308" t="s">
        <v>521</v>
      </c>
      <c r="B384" s="298" t="s">
        <v>522</v>
      </c>
      <c r="C384" s="308" t="s">
        <v>705</v>
      </c>
      <c r="D384" s="306" t="s">
        <v>706</v>
      </c>
      <c r="E384" s="308" t="s">
        <v>1036</v>
      </c>
      <c r="F384" s="298" t="s">
        <v>1037</v>
      </c>
      <c r="G384" s="308">
        <v>24</v>
      </c>
      <c r="H384" s="298" t="s">
        <v>1026</v>
      </c>
      <c r="I384" s="312" t="s">
        <v>1046</v>
      </c>
      <c r="K384" s="313" t="s">
        <v>1045</v>
      </c>
    </row>
    <row r="385" spans="1:11" x14ac:dyDescent="0.2">
      <c r="A385" s="308" t="s">
        <v>523</v>
      </c>
      <c r="B385" s="298" t="s">
        <v>1140</v>
      </c>
      <c r="C385" s="308" t="s">
        <v>705</v>
      </c>
      <c r="D385" s="306" t="s">
        <v>706</v>
      </c>
      <c r="E385" s="308" t="s">
        <v>1036</v>
      </c>
      <c r="F385" s="298" t="s">
        <v>1037</v>
      </c>
      <c r="G385" s="308">
        <v>24</v>
      </c>
      <c r="H385" s="298" t="s">
        <v>1022</v>
      </c>
      <c r="I385" s="312" t="s">
        <v>1046</v>
      </c>
      <c r="K385" s="313" t="s">
        <v>1045</v>
      </c>
    </row>
    <row r="386" spans="1:11" x14ac:dyDescent="0.2">
      <c r="A386" s="308" t="s">
        <v>524</v>
      </c>
      <c r="B386" s="298" t="s">
        <v>1141</v>
      </c>
      <c r="C386" s="308" t="s">
        <v>705</v>
      </c>
      <c r="D386" s="306" t="s">
        <v>706</v>
      </c>
      <c r="E386" s="308" t="s">
        <v>1036</v>
      </c>
      <c r="F386" s="298" t="s">
        <v>1037</v>
      </c>
      <c r="G386" s="308">
        <v>24</v>
      </c>
      <c r="H386" s="298" t="s">
        <v>1022</v>
      </c>
      <c r="I386" s="312" t="s">
        <v>1046</v>
      </c>
      <c r="K386" s="313" t="s">
        <v>1045</v>
      </c>
    </row>
    <row r="387" spans="1:11" x14ac:dyDescent="0.2">
      <c r="A387" s="309" t="s">
        <v>1337</v>
      </c>
      <c r="B387" s="298" t="s">
        <v>1328</v>
      </c>
      <c r="C387" s="308" t="s">
        <v>41</v>
      </c>
      <c r="D387" s="306" t="s">
        <v>42</v>
      </c>
      <c r="E387" s="308" t="s">
        <v>1034</v>
      </c>
      <c r="F387" s="298" t="s">
        <v>1035</v>
      </c>
      <c r="G387" s="308">
        <v>164</v>
      </c>
      <c r="H387" s="298" t="s">
        <v>1036</v>
      </c>
      <c r="I387" s="312" t="s">
        <v>1046</v>
      </c>
      <c r="K387" s="313">
        <v>2562</v>
      </c>
    </row>
    <row r="388" spans="1:11" x14ac:dyDescent="0.2">
      <c r="A388" s="308" t="s">
        <v>525</v>
      </c>
      <c r="B388" s="298" t="s">
        <v>526</v>
      </c>
      <c r="C388" s="308" t="s">
        <v>41</v>
      </c>
      <c r="D388" s="306" t="s">
        <v>42</v>
      </c>
      <c r="E388" s="308" t="s">
        <v>1034</v>
      </c>
      <c r="F388" s="298" t="s">
        <v>1035</v>
      </c>
      <c r="G388" s="308">
        <v>164</v>
      </c>
      <c r="H388" s="298" t="s">
        <v>1036</v>
      </c>
      <c r="I388" s="312" t="s">
        <v>1046</v>
      </c>
      <c r="K388" s="313" t="s">
        <v>1045</v>
      </c>
    </row>
    <row r="389" spans="1:11" x14ac:dyDescent="0.2">
      <c r="A389" s="308" t="s">
        <v>527</v>
      </c>
      <c r="B389" s="298" t="s">
        <v>528</v>
      </c>
      <c r="C389" s="308" t="s">
        <v>41</v>
      </c>
      <c r="D389" s="306" t="s">
        <v>42</v>
      </c>
      <c r="E389" s="308" t="s">
        <v>1034</v>
      </c>
      <c r="F389" s="298" t="s">
        <v>1035</v>
      </c>
      <c r="G389" s="308">
        <v>164</v>
      </c>
      <c r="H389" s="298" t="s">
        <v>1036</v>
      </c>
      <c r="I389" s="312" t="s">
        <v>1046</v>
      </c>
      <c r="K389" s="313" t="s">
        <v>1045</v>
      </c>
    </row>
    <row r="390" spans="1:11" x14ac:dyDescent="0.2">
      <c r="A390" s="308" t="s">
        <v>529</v>
      </c>
      <c r="B390" s="298" t="s">
        <v>530</v>
      </c>
      <c r="C390" s="308" t="s">
        <v>41</v>
      </c>
      <c r="D390" s="306" t="s">
        <v>42</v>
      </c>
      <c r="E390" s="308" t="s">
        <v>1034</v>
      </c>
      <c r="F390" s="298" t="s">
        <v>1035</v>
      </c>
      <c r="G390" s="308">
        <v>164</v>
      </c>
      <c r="H390" s="298" t="s">
        <v>1036</v>
      </c>
      <c r="I390" s="312" t="s">
        <v>1046</v>
      </c>
      <c r="K390" s="313" t="s">
        <v>1045</v>
      </c>
    </row>
    <row r="391" spans="1:11" x14ac:dyDescent="0.2">
      <c r="A391" s="308" t="s">
        <v>531</v>
      </c>
      <c r="B391" s="298" t="s">
        <v>532</v>
      </c>
      <c r="C391" s="308" t="s">
        <v>41</v>
      </c>
      <c r="D391" s="306" t="s">
        <v>42</v>
      </c>
      <c r="E391" s="308" t="s">
        <v>1034</v>
      </c>
      <c r="F391" s="298" t="s">
        <v>1035</v>
      </c>
      <c r="G391" s="308">
        <v>164</v>
      </c>
      <c r="H391" s="298" t="s">
        <v>1036</v>
      </c>
      <c r="I391" s="312" t="s">
        <v>1046</v>
      </c>
      <c r="K391" s="313" t="s">
        <v>1045</v>
      </c>
    </row>
    <row r="392" spans="1:11" x14ac:dyDescent="0.2">
      <c r="A392" s="308" t="s">
        <v>533</v>
      </c>
      <c r="B392" s="298" t="s">
        <v>534</v>
      </c>
      <c r="C392" s="308" t="s">
        <v>41</v>
      </c>
      <c r="D392" s="306" t="s">
        <v>42</v>
      </c>
      <c r="E392" s="308" t="s">
        <v>1034</v>
      </c>
      <c r="F392" s="298" t="s">
        <v>1035</v>
      </c>
      <c r="G392" s="308">
        <v>164</v>
      </c>
      <c r="H392" s="298" t="s">
        <v>1036</v>
      </c>
      <c r="I392" s="312" t="s">
        <v>1046</v>
      </c>
      <c r="K392" s="313" t="s">
        <v>1045</v>
      </c>
    </row>
    <row r="393" spans="1:11" x14ac:dyDescent="0.2">
      <c r="A393" s="308" t="s">
        <v>535</v>
      </c>
      <c r="B393" s="298" t="s">
        <v>536</v>
      </c>
      <c r="C393" s="308" t="s">
        <v>41</v>
      </c>
      <c r="D393" s="306" t="s">
        <v>42</v>
      </c>
      <c r="E393" s="308" t="s">
        <v>1034</v>
      </c>
      <c r="F393" s="298" t="s">
        <v>1035</v>
      </c>
      <c r="G393" s="308">
        <v>164</v>
      </c>
      <c r="H393" s="298" t="s">
        <v>1036</v>
      </c>
      <c r="I393" s="312" t="s">
        <v>1046</v>
      </c>
      <c r="K393" s="313" t="s">
        <v>1048</v>
      </c>
    </row>
    <row r="394" spans="1:11" x14ac:dyDescent="0.2">
      <c r="A394" s="308" t="s">
        <v>537</v>
      </c>
      <c r="B394" s="298" t="s">
        <v>538</v>
      </c>
      <c r="C394" s="308" t="s">
        <v>41</v>
      </c>
      <c r="D394" s="306" t="s">
        <v>42</v>
      </c>
      <c r="E394" s="308" t="s">
        <v>1034</v>
      </c>
      <c r="F394" s="298" t="s">
        <v>1035</v>
      </c>
      <c r="G394" s="308">
        <v>164</v>
      </c>
      <c r="H394" s="298" t="s">
        <v>1036</v>
      </c>
      <c r="I394" s="312" t="s">
        <v>1046</v>
      </c>
      <c r="K394" s="313" t="s">
        <v>1045</v>
      </c>
    </row>
    <row r="395" spans="1:11" x14ac:dyDescent="0.2">
      <c r="A395" s="308" t="s">
        <v>539</v>
      </c>
      <c r="B395" s="298" t="s">
        <v>540</v>
      </c>
      <c r="C395" s="308" t="s">
        <v>41</v>
      </c>
      <c r="D395" s="306" t="s">
        <v>42</v>
      </c>
      <c r="E395" s="308" t="s">
        <v>1034</v>
      </c>
      <c r="F395" s="298" t="s">
        <v>1035</v>
      </c>
      <c r="G395" s="308">
        <v>164</v>
      </c>
      <c r="H395" s="298" t="s">
        <v>1036</v>
      </c>
      <c r="I395" s="312" t="s">
        <v>1046</v>
      </c>
      <c r="K395" s="313" t="s">
        <v>1045</v>
      </c>
    </row>
    <row r="396" spans="1:11" x14ac:dyDescent="0.2">
      <c r="A396" s="308" t="s">
        <v>541</v>
      </c>
      <c r="B396" s="298" t="s">
        <v>542</v>
      </c>
      <c r="C396" s="308" t="s">
        <v>41</v>
      </c>
      <c r="D396" s="306" t="s">
        <v>42</v>
      </c>
      <c r="E396" s="308" t="s">
        <v>1034</v>
      </c>
      <c r="F396" s="298" t="s">
        <v>1035</v>
      </c>
      <c r="G396" s="308">
        <v>164</v>
      </c>
      <c r="H396" s="298" t="s">
        <v>1036</v>
      </c>
      <c r="I396" s="312" t="s">
        <v>1046</v>
      </c>
      <c r="K396" s="313" t="s">
        <v>1045</v>
      </c>
    </row>
    <row r="397" spans="1:11" x14ac:dyDescent="0.2">
      <c r="A397" s="308" t="s">
        <v>543</v>
      </c>
      <c r="B397" s="298" t="s">
        <v>544</v>
      </c>
      <c r="C397" s="308" t="s">
        <v>41</v>
      </c>
      <c r="D397" s="306" t="s">
        <v>42</v>
      </c>
      <c r="E397" s="308" t="s">
        <v>1034</v>
      </c>
      <c r="F397" s="298" t="s">
        <v>1035</v>
      </c>
      <c r="G397" s="308">
        <v>164</v>
      </c>
      <c r="H397" s="298" t="s">
        <v>1036</v>
      </c>
      <c r="I397" s="312" t="s">
        <v>1046</v>
      </c>
      <c r="K397" s="313" t="s">
        <v>1045</v>
      </c>
    </row>
    <row r="398" spans="1:11" x14ac:dyDescent="0.2">
      <c r="A398" s="308" t="s">
        <v>545</v>
      </c>
      <c r="B398" s="298" t="s">
        <v>546</v>
      </c>
      <c r="C398" s="308" t="s">
        <v>41</v>
      </c>
      <c r="D398" s="306" t="s">
        <v>42</v>
      </c>
      <c r="E398" s="308" t="s">
        <v>1034</v>
      </c>
      <c r="F398" s="298" t="s">
        <v>1035</v>
      </c>
      <c r="G398" s="308">
        <v>164</v>
      </c>
      <c r="H398" s="298" t="s">
        <v>1036</v>
      </c>
      <c r="I398" s="312" t="s">
        <v>1046</v>
      </c>
      <c r="K398" s="313" t="s">
        <v>1045</v>
      </c>
    </row>
    <row r="399" spans="1:11" x14ac:dyDescent="0.2">
      <c r="A399" s="308" t="s">
        <v>547</v>
      </c>
      <c r="B399" s="298" t="s">
        <v>548</v>
      </c>
      <c r="C399" s="308" t="s">
        <v>41</v>
      </c>
      <c r="D399" s="306" t="s">
        <v>42</v>
      </c>
      <c r="E399" s="308" t="s">
        <v>1034</v>
      </c>
      <c r="F399" s="298" t="s">
        <v>1035</v>
      </c>
      <c r="G399" s="308">
        <v>164</v>
      </c>
      <c r="H399" s="298" t="s">
        <v>1036</v>
      </c>
      <c r="I399" s="312" t="s">
        <v>1046</v>
      </c>
      <c r="K399" s="313" t="s">
        <v>1045</v>
      </c>
    </row>
    <row r="400" spans="1:11" x14ac:dyDescent="0.2">
      <c r="A400" s="308" t="s">
        <v>549</v>
      </c>
      <c r="B400" s="298" t="s">
        <v>550</v>
      </c>
      <c r="C400" s="308" t="s">
        <v>41</v>
      </c>
      <c r="D400" s="306" t="s">
        <v>42</v>
      </c>
      <c r="E400" s="308" t="s">
        <v>1034</v>
      </c>
      <c r="F400" s="298" t="s">
        <v>1035</v>
      </c>
      <c r="G400" s="308">
        <v>25</v>
      </c>
      <c r="H400" s="298" t="s">
        <v>1034</v>
      </c>
      <c r="I400" s="312" t="s">
        <v>1046</v>
      </c>
      <c r="K400" s="313" t="s">
        <v>1045</v>
      </c>
    </row>
    <row r="401" spans="1:11" x14ac:dyDescent="0.2">
      <c r="A401" s="308" t="s">
        <v>551</v>
      </c>
      <c r="B401" s="298" t="s">
        <v>552</v>
      </c>
      <c r="C401" s="308" t="s">
        <v>41</v>
      </c>
      <c r="D401" s="306" t="s">
        <v>42</v>
      </c>
      <c r="E401" s="308" t="s">
        <v>1034</v>
      </c>
      <c r="F401" s="298" t="s">
        <v>1035</v>
      </c>
      <c r="G401" s="308">
        <v>25</v>
      </c>
      <c r="H401" s="298" t="s">
        <v>1034</v>
      </c>
      <c r="I401" s="312" t="s">
        <v>1046</v>
      </c>
      <c r="K401" s="313" t="s">
        <v>1045</v>
      </c>
    </row>
    <row r="402" spans="1:11" x14ac:dyDescent="0.2">
      <c r="A402" s="308" t="s">
        <v>553</v>
      </c>
      <c r="B402" s="298" t="s">
        <v>554</v>
      </c>
      <c r="C402" s="308" t="s">
        <v>41</v>
      </c>
      <c r="D402" s="306" t="s">
        <v>42</v>
      </c>
      <c r="E402" s="308" t="s">
        <v>1034</v>
      </c>
      <c r="F402" s="298" t="s">
        <v>1035</v>
      </c>
      <c r="G402" s="308">
        <v>25</v>
      </c>
      <c r="H402" s="298" t="s">
        <v>1034</v>
      </c>
      <c r="I402" s="312" t="s">
        <v>1046</v>
      </c>
      <c r="K402" s="313" t="s">
        <v>1045</v>
      </c>
    </row>
    <row r="403" spans="1:11" x14ac:dyDescent="0.2">
      <c r="A403" s="308" t="s">
        <v>555</v>
      </c>
      <c r="B403" s="298" t="s">
        <v>556</v>
      </c>
      <c r="C403" s="308" t="s">
        <v>41</v>
      </c>
      <c r="D403" s="306" t="s">
        <v>42</v>
      </c>
      <c r="E403" s="308" t="s">
        <v>1034</v>
      </c>
      <c r="F403" s="298" t="s">
        <v>1035</v>
      </c>
      <c r="G403" s="308">
        <v>25</v>
      </c>
      <c r="H403" s="298" t="s">
        <v>1034</v>
      </c>
      <c r="I403" s="312" t="s">
        <v>1046</v>
      </c>
      <c r="K403" s="313" t="s">
        <v>1045</v>
      </c>
    </row>
    <row r="404" spans="1:11" x14ac:dyDescent="0.2">
      <c r="A404" s="308" t="s">
        <v>557</v>
      </c>
      <c r="B404" s="298" t="s">
        <v>558</v>
      </c>
      <c r="C404" s="308" t="s">
        <v>41</v>
      </c>
      <c r="D404" s="306" t="s">
        <v>42</v>
      </c>
      <c r="E404" s="308" t="s">
        <v>1034</v>
      </c>
      <c r="F404" s="298" t="s">
        <v>1035</v>
      </c>
      <c r="G404" s="308">
        <v>25</v>
      </c>
      <c r="H404" s="298" t="s">
        <v>1034</v>
      </c>
      <c r="I404" s="312" t="s">
        <v>1046</v>
      </c>
      <c r="K404" s="313" t="s">
        <v>1045</v>
      </c>
    </row>
    <row r="405" spans="1:11" x14ac:dyDescent="0.2">
      <c r="A405" s="308" t="s">
        <v>559</v>
      </c>
      <c r="B405" s="298" t="s">
        <v>560</v>
      </c>
      <c r="C405" s="308" t="s">
        <v>41</v>
      </c>
      <c r="D405" s="306" t="s">
        <v>42</v>
      </c>
      <c r="E405" s="308" t="s">
        <v>1034</v>
      </c>
      <c r="F405" s="298" t="s">
        <v>1035</v>
      </c>
      <c r="G405" s="308">
        <v>25</v>
      </c>
      <c r="H405" s="298" t="s">
        <v>1034</v>
      </c>
      <c r="I405" s="312" t="s">
        <v>1046</v>
      </c>
      <c r="K405" s="313" t="s">
        <v>1045</v>
      </c>
    </row>
    <row r="406" spans="1:11" x14ac:dyDescent="0.2">
      <c r="A406" s="308" t="s">
        <v>561</v>
      </c>
      <c r="B406" s="298" t="s">
        <v>562</v>
      </c>
      <c r="C406" s="308" t="s">
        <v>41</v>
      </c>
      <c r="D406" s="306" t="s">
        <v>42</v>
      </c>
      <c r="E406" s="308" t="s">
        <v>1034</v>
      </c>
      <c r="F406" s="298" t="s">
        <v>1035</v>
      </c>
      <c r="G406" s="308">
        <v>25</v>
      </c>
      <c r="H406" s="298" t="s">
        <v>1034</v>
      </c>
      <c r="I406" s="312" t="s">
        <v>1046</v>
      </c>
      <c r="K406" s="313" t="s">
        <v>1045</v>
      </c>
    </row>
    <row r="407" spans="1:11" x14ac:dyDescent="0.2">
      <c r="A407" s="308" t="s">
        <v>563</v>
      </c>
      <c r="B407" s="298" t="s">
        <v>564</v>
      </c>
      <c r="C407" s="308" t="s">
        <v>41</v>
      </c>
      <c r="D407" s="306" t="s">
        <v>42</v>
      </c>
      <c r="E407" s="308" t="s">
        <v>1034</v>
      </c>
      <c r="F407" s="298" t="s">
        <v>1035</v>
      </c>
      <c r="G407" s="308">
        <v>25</v>
      </c>
      <c r="H407" s="298" t="s">
        <v>1034</v>
      </c>
      <c r="I407" s="312" t="s">
        <v>1046</v>
      </c>
      <c r="K407" s="313" t="s">
        <v>1045</v>
      </c>
    </row>
    <row r="408" spans="1:11" x14ac:dyDescent="0.2">
      <c r="A408" s="329">
        <v>5209010112.1009998</v>
      </c>
      <c r="B408" s="325" t="s">
        <v>920</v>
      </c>
      <c r="C408" s="324" t="s">
        <v>1380</v>
      </c>
      <c r="D408" s="326" t="s">
        <v>1381</v>
      </c>
      <c r="E408" s="324" t="s">
        <v>1034</v>
      </c>
      <c r="F408" s="325" t="s">
        <v>1035</v>
      </c>
      <c r="G408" s="324">
        <v>25</v>
      </c>
      <c r="H408" s="325" t="s">
        <v>1034</v>
      </c>
      <c r="I408" s="327" t="s">
        <v>1046</v>
      </c>
      <c r="J408" s="327"/>
      <c r="K408" s="328" t="s">
        <v>1045</v>
      </c>
    </row>
    <row r="409" spans="1:11" x14ac:dyDescent="0.2">
      <c r="A409" s="324" t="s">
        <v>921</v>
      </c>
      <c r="B409" s="325" t="s">
        <v>922</v>
      </c>
      <c r="C409" s="324" t="s">
        <v>1380</v>
      </c>
      <c r="D409" s="326" t="s">
        <v>1381</v>
      </c>
      <c r="E409" s="324" t="s">
        <v>1034</v>
      </c>
      <c r="F409" s="325" t="s">
        <v>1035</v>
      </c>
      <c r="G409" s="324">
        <v>25</v>
      </c>
      <c r="H409" s="325" t="s">
        <v>1034</v>
      </c>
      <c r="I409" s="327" t="s">
        <v>1046</v>
      </c>
      <c r="J409" s="327"/>
      <c r="K409" s="328" t="s">
        <v>1045</v>
      </c>
    </row>
    <row r="410" spans="1:11" x14ac:dyDescent="0.2">
      <c r="A410" s="324" t="s">
        <v>923</v>
      </c>
      <c r="B410" s="325" t="s">
        <v>924</v>
      </c>
      <c r="C410" s="324" t="s">
        <v>1380</v>
      </c>
      <c r="D410" s="326" t="s">
        <v>1381</v>
      </c>
      <c r="E410" s="324" t="s">
        <v>1034</v>
      </c>
      <c r="F410" s="325" t="s">
        <v>1035</v>
      </c>
      <c r="G410" s="324">
        <v>25</v>
      </c>
      <c r="H410" s="325" t="s">
        <v>1034</v>
      </c>
      <c r="I410" s="327" t="s">
        <v>1046</v>
      </c>
      <c r="J410" s="327"/>
      <c r="K410" s="328" t="s">
        <v>1045</v>
      </c>
    </row>
    <row r="411" spans="1:11" x14ac:dyDescent="0.2">
      <c r="A411" s="324" t="s">
        <v>565</v>
      </c>
      <c r="B411" s="325" t="s">
        <v>1142</v>
      </c>
      <c r="C411" s="324" t="s">
        <v>1380</v>
      </c>
      <c r="D411" s="326" t="s">
        <v>1381</v>
      </c>
      <c r="E411" s="324" t="s">
        <v>1034</v>
      </c>
      <c r="F411" s="325" t="s">
        <v>1035</v>
      </c>
      <c r="G411" s="324">
        <v>25</v>
      </c>
      <c r="H411" s="325" t="s">
        <v>1034</v>
      </c>
      <c r="I411" s="327" t="s">
        <v>1046</v>
      </c>
      <c r="J411" s="327"/>
      <c r="K411" s="328" t="s">
        <v>1045</v>
      </c>
    </row>
    <row r="412" spans="1:11" x14ac:dyDescent="0.2">
      <c r="A412" s="324" t="s">
        <v>925</v>
      </c>
      <c r="B412" s="325" t="s">
        <v>926</v>
      </c>
      <c r="C412" s="324" t="s">
        <v>1380</v>
      </c>
      <c r="D412" s="326" t="s">
        <v>1381</v>
      </c>
      <c r="E412" s="324" t="s">
        <v>1034</v>
      </c>
      <c r="F412" s="325" t="s">
        <v>1035</v>
      </c>
      <c r="G412" s="324">
        <v>25</v>
      </c>
      <c r="H412" s="325" t="s">
        <v>1034</v>
      </c>
      <c r="I412" s="327" t="s">
        <v>1046</v>
      </c>
      <c r="J412" s="327"/>
      <c r="K412" s="328" t="s">
        <v>1045</v>
      </c>
    </row>
    <row r="413" spans="1:11" x14ac:dyDescent="0.2">
      <c r="A413" s="324" t="s">
        <v>927</v>
      </c>
      <c r="B413" s="325" t="s">
        <v>928</v>
      </c>
      <c r="C413" s="324" t="s">
        <v>1380</v>
      </c>
      <c r="D413" s="326" t="s">
        <v>1381</v>
      </c>
      <c r="E413" s="324" t="s">
        <v>1034</v>
      </c>
      <c r="F413" s="325" t="s">
        <v>1035</v>
      </c>
      <c r="G413" s="324">
        <v>25</v>
      </c>
      <c r="H413" s="325" t="s">
        <v>1034</v>
      </c>
      <c r="I413" s="327" t="s">
        <v>1046</v>
      </c>
      <c r="J413" s="327"/>
      <c r="K413" s="328" t="s">
        <v>1045</v>
      </c>
    </row>
    <row r="414" spans="1:11" x14ac:dyDescent="0.2">
      <c r="A414" s="324" t="s">
        <v>566</v>
      </c>
      <c r="B414" s="325" t="s">
        <v>1143</v>
      </c>
      <c r="C414" s="324" t="s">
        <v>1380</v>
      </c>
      <c r="D414" s="326" t="s">
        <v>1381</v>
      </c>
      <c r="E414" s="324" t="s">
        <v>1034</v>
      </c>
      <c r="F414" s="325" t="s">
        <v>1035</v>
      </c>
      <c r="G414" s="324">
        <v>25</v>
      </c>
      <c r="H414" s="325" t="s">
        <v>1034</v>
      </c>
      <c r="I414" s="327" t="s">
        <v>1046</v>
      </c>
      <c r="J414" s="327"/>
      <c r="K414" s="328" t="s">
        <v>1045</v>
      </c>
    </row>
    <row r="415" spans="1:11" x14ac:dyDescent="0.2">
      <c r="A415" s="308" t="s">
        <v>929</v>
      </c>
      <c r="B415" s="298" t="s">
        <v>567</v>
      </c>
      <c r="C415" s="308" t="s">
        <v>41</v>
      </c>
      <c r="D415" s="306" t="s">
        <v>42</v>
      </c>
      <c r="E415" s="308" t="s">
        <v>1034</v>
      </c>
      <c r="F415" s="298" t="s">
        <v>1035</v>
      </c>
      <c r="G415" s="308">
        <v>25</v>
      </c>
      <c r="H415" s="298" t="s">
        <v>1034</v>
      </c>
      <c r="I415" s="312" t="s">
        <v>1046</v>
      </c>
      <c r="K415" s="313" t="s">
        <v>1045</v>
      </c>
    </row>
    <row r="416" spans="1:11" x14ac:dyDescent="0.2">
      <c r="A416" s="308" t="s">
        <v>568</v>
      </c>
      <c r="B416" s="298" t="s">
        <v>569</v>
      </c>
      <c r="C416" s="308" t="s">
        <v>41</v>
      </c>
      <c r="D416" s="306" t="s">
        <v>42</v>
      </c>
      <c r="E416" s="308" t="s">
        <v>1034</v>
      </c>
      <c r="F416" s="298" t="s">
        <v>1035</v>
      </c>
      <c r="G416" s="308">
        <v>25</v>
      </c>
      <c r="H416" s="298" t="s">
        <v>1034</v>
      </c>
      <c r="I416" s="312" t="s">
        <v>1046</v>
      </c>
      <c r="K416" s="313" t="s">
        <v>1045</v>
      </c>
    </row>
    <row r="417" spans="1:11" x14ac:dyDescent="0.2">
      <c r="A417" s="308" t="s">
        <v>570</v>
      </c>
      <c r="B417" s="298" t="s">
        <v>571</v>
      </c>
      <c r="C417" s="308" t="s">
        <v>41</v>
      </c>
      <c r="D417" s="306" t="s">
        <v>42</v>
      </c>
      <c r="E417" s="308" t="s">
        <v>1034</v>
      </c>
      <c r="F417" s="298" t="s">
        <v>1035</v>
      </c>
      <c r="G417" s="308">
        <v>25</v>
      </c>
      <c r="H417" s="298" t="s">
        <v>1034</v>
      </c>
      <c r="I417" s="312" t="s">
        <v>1046</v>
      </c>
      <c r="K417" s="313" t="s">
        <v>1045</v>
      </c>
    </row>
    <row r="418" spans="1:11" x14ac:dyDescent="0.2">
      <c r="A418" s="308" t="s">
        <v>572</v>
      </c>
      <c r="B418" s="298" t="s">
        <v>573</v>
      </c>
      <c r="C418" s="308" t="s">
        <v>41</v>
      </c>
      <c r="D418" s="306" t="s">
        <v>42</v>
      </c>
      <c r="E418" s="308" t="s">
        <v>1034</v>
      </c>
      <c r="F418" s="298" t="s">
        <v>1035</v>
      </c>
      <c r="G418" s="308">
        <v>25</v>
      </c>
      <c r="H418" s="298" t="s">
        <v>1034</v>
      </c>
      <c r="I418" s="312" t="s">
        <v>1046</v>
      </c>
      <c r="K418" s="313" t="s">
        <v>1045</v>
      </c>
    </row>
    <row r="419" spans="1:11" x14ac:dyDescent="0.2">
      <c r="A419" s="308" t="s">
        <v>574</v>
      </c>
      <c r="B419" s="298" t="s">
        <v>575</v>
      </c>
      <c r="C419" s="308" t="s">
        <v>41</v>
      </c>
      <c r="D419" s="306" t="s">
        <v>42</v>
      </c>
      <c r="E419" s="308" t="s">
        <v>1034</v>
      </c>
      <c r="F419" s="298" t="s">
        <v>1035</v>
      </c>
      <c r="G419" s="308">
        <v>25</v>
      </c>
      <c r="H419" s="298" t="s">
        <v>1034</v>
      </c>
      <c r="I419" s="312" t="s">
        <v>1046</v>
      </c>
      <c r="K419" s="313" t="s">
        <v>1045</v>
      </c>
    </row>
    <row r="420" spans="1:11" x14ac:dyDescent="0.2">
      <c r="A420" s="308" t="s">
        <v>576</v>
      </c>
      <c r="B420" s="298" t="s">
        <v>1144</v>
      </c>
      <c r="C420" s="308" t="s">
        <v>41</v>
      </c>
      <c r="D420" s="306" t="s">
        <v>42</v>
      </c>
      <c r="E420" s="308" t="s">
        <v>1034</v>
      </c>
      <c r="F420" s="298" t="s">
        <v>1035</v>
      </c>
      <c r="G420" s="308">
        <v>25</v>
      </c>
      <c r="H420" s="298" t="s">
        <v>1034</v>
      </c>
      <c r="I420" s="312" t="s">
        <v>1046</v>
      </c>
      <c r="K420" s="313" t="s">
        <v>1048</v>
      </c>
    </row>
    <row r="421" spans="1:11" x14ac:dyDescent="0.2">
      <c r="A421" s="308" t="s">
        <v>577</v>
      </c>
      <c r="B421" s="298" t="s">
        <v>1145</v>
      </c>
      <c r="C421" s="308" t="s">
        <v>41</v>
      </c>
      <c r="D421" s="306" t="s">
        <v>42</v>
      </c>
      <c r="E421" s="308" t="s">
        <v>1034</v>
      </c>
      <c r="F421" s="298" t="s">
        <v>1035</v>
      </c>
      <c r="G421" s="308">
        <v>25</v>
      </c>
      <c r="H421" s="298" t="s">
        <v>1034</v>
      </c>
      <c r="I421" s="312" t="s">
        <v>1046</v>
      </c>
      <c r="K421" s="313" t="s">
        <v>1048</v>
      </c>
    </row>
    <row r="422" spans="1:11" x14ac:dyDescent="0.2">
      <c r="A422" s="308" t="s">
        <v>578</v>
      </c>
      <c r="B422" s="298" t="s">
        <v>579</v>
      </c>
      <c r="C422" s="308" t="s">
        <v>41</v>
      </c>
      <c r="D422" s="306" t="s">
        <v>42</v>
      </c>
      <c r="E422" s="308" t="s">
        <v>1034</v>
      </c>
      <c r="F422" s="298" t="s">
        <v>1035</v>
      </c>
      <c r="G422" s="308">
        <v>25</v>
      </c>
      <c r="H422" s="298" t="s">
        <v>1034</v>
      </c>
      <c r="I422" s="312" t="s">
        <v>1046</v>
      </c>
      <c r="K422" s="313" t="s">
        <v>1048</v>
      </c>
    </row>
    <row r="423" spans="1:11" x14ac:dyDescent="0.2">
      <c r="A423" s="308" t="s">
        <v>580</v>
      </c>
      <c r="B423" s="298" t="s">
        <v>581</v>
      </c>
      <c r="C423" s="308" t="s">
        <v>41</v>
      </c>
      <c r="D423" s="306" t="s">
        <v>42</v>
      </c>
      <c r="E423" s="308" t="s">
        <v>1034</v>
      </c>
      <c r="F423" s="298" t="s">
        <v>1035</v>
      </c>
      <c r="G423" s="308">
        <v>25</v>
      </c>
      <c r="H423" s="298" t="s">
        <v>1034</v>
      </c>
      <c r="I423" s="312" t="s">
        <v>1046</v>
      </c>
      <c r="K423" s="313" t="s">
        <v>1045</v>
      </c>
    </row>
    <row r="424" spans="1:11" x14ac:dyDescent="0.2">
      <c r="A424" s="308" t="s">
        <v>582</v>
      </c>
      <c r="B424" s="298" t="s">
        <v>583</v>
      </c>
      <c r="C424" s="308" t="s">
        <v>41</v>
      </c>
      <c r="D424" s="306" t="s">
        <v>42</v>
      </c>
      <c r="E424" s="308" t="s">
        <v>1034</v>
      </c>
      <c r="F424" s="298" t="s">
        <v>1035</v>
      </c>
      <c r="G424" s="308">
        <v>25</v>
      </c>
      <c r="H424" s="298" t="s">
        <v>1034</v>
      </c>
      <c r="I424" s="312" t="s">
        <v>1046</v>
      </c>
      <c r="K424" s="313" t="s">
        <v>1048</v>
      </c>
    </row>
    <row r="425" spans="1:11" x14ac:dyDescent="0.2">
      <c r="A425" s="308" t="s">
        <v>584</v>
      </c>
      <c r="B425" s="298" t="s">
        <v>585</v>
      </c>
      <c r="C425" s="308" t="s">
        <v>41</v>
      </c>
      <c r="D425" s="306" t="s">
        <v>42</v>
      </c>
      <c r="E425" s="308" t="s">
        <v>1034</v>
      </c>
      <c r="F425" s="298" t="s">
        <v>1035</v>
      </c>
      <c r="G425" s="308">
        <v>25</v>
      </c>
      <c r="H425" s="298" t="s">
        <v>1034</v>
      </c>
      <c r="I425" s="312" t="s">
        <v>1046</v>
      </c>
      <c r="K425" s="313" t="s">
        <v>1048</v>
      </c>
    </row>
    <row r="426" spans="1:11" x14ac:dyDescent="0.2">
      <c r="A426" s="308" t="s">
        <v>586</v>
      </c>
      <c r="B426" s="298" t="s">
        <v>587</v>
      </c>
      <c r="C426" s="308" t="s">
        <v>41</v>
      </c>
      <c r="D426" s="306" t="s">
        <v>42</v>
      </c>
      <c r="E426" s="308" t="s">
        <v>1034</v>
      </c>
      <c r="F426" s="298" t="s">
        <v>1035</v>
      </c>
      <c r="G426" s="308">
        <v>25</v>
      </c>
      <c r="H426" s="298" t="s">
        <v>1034</v>
      </c>
      <c r="I426" s="312" t="s">
        <v>1046</v>
      </c>
      <c r="K426" s="313" t="s">
        <v>1045</v>
      </c>
    </row>
    <row r="427" spans="1:11" x14ac:dyDescent="0.2">
      <c r="A427" s="308" t="s">
        <v>588</v>
      </c>
      <c r="B427" s="298" t="s">
        <v>589</v>
      </c>
      <c r="C427" s="308" t="s">
        <v>41</v>
      </c>
      <c r="D427" s="306" t="s">
        <v>42</v>
      </c>
      <c r="E427" s="308" t="s">
        <v>1034</v>
      </c>
      <c r="F427" s="298" t="s">
        <v>1035</v>
      </c>
      <c r="G427" s="308">
        <v>25</v>
      </c>
      <c r="H427" s="298" t="s">
        <v>1034</v>
      </c>
      <c r="I427" s="312" t="s">
        <v>1046</v>
      </c>
      <c r="K427" s="313" t="s">
        <v>1048</v>
      </c>
    </row>
    <row r="428" spans="1:11" x14ac:dyDescent="0.2">
      <c r="A428" s="308" t="s">
        <v>590</v>
      </c>
      <c r="B428" s="298" t="s">
        <v>591</v>
      </c>
      <c r="C428" s="308" t="s">
        <v>41</v>
      </c>
      <c r="D428" s="306" t="s">
        <v>42</v>
      </c>
      <c r="E428" s="308" t="s">
        <v>1034</v>
      </c>
      <c r="F428" s="298" t="s">
        <v>1035</v>
      </c>
      <c r="G428" s="308">
        <v>25</v>
      </c>
      <c r="H428" s="298" t="s">
        <v>1034</v>
      </c>
      <c r="I428" s="312" t="s">
        <v>1046</v>
      </c>
      <c r="K428" s="313" t="s">
        <v>1045</v>
      </c>
    </row>
    <row r="429" spans="1:11" x14ac:dyDescent="0.2">
      <c r="A429" s="308" t="s">
        <v>592</v>
      </c>
      <c r="B429" s="298" t="s">
        <v>593</v>
      </c>
      <c r="C429" s="308" t="s">
        <v>41</v>
      </c>
      <c r="D429" s="306" t="s">
        <v>42</v>
      </c>
      <c r="E429" s="308" t="s">
        <v>1034</v>
      </c>
      <c r="F429" s="298" t="s">
        <v>1035</v>
      </c>
      <c r="G429" s="308">
        <v>25</v>
      </c>
      <c r="H429" s="298" t="s">
        <v>1034</v>
      </c>
      <c r="I429" s="312" t="s">
        <v>1046</v>
      </c>
      <c r="K429" s="313" t="s">
        <v>1045</v>
      </c>
    </row>
  </sheetData>
  <autoFilter ref="A1:K429" xr:uid="{00000000-0009-0000-0000-000006000000}"/>
  <sortState ref="A2:F427">
    <sortCondition ref="C2:C427"/>
    <sortCondition ref="E2:E427"/>
  </sortState>
  <pageMargins left="0.7" right="0.7" top="0.75" bottom="0.75" header="0.3" footer="0.3"/>
  <pageSetup paperSize="9" orientation="portrait" horizontalDpi="300" verticalDpi="300" r:id="rId1"/>
  <ignoredErrors>
    <ignoredError sqref="A26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rgb="FF00B050"/>
  </sheetPr>
  <dimension ref="A1:J437"/>
  <sheetViews>
    <sheetView zoomScale="90" zoomScaleNormal="90" workbookViewId="0">
      <selection activeCell="J2" sqref="J2"/>
    </sheetView>
  </sheetViews>
  <sheetFormatPr defaultRowHeight="18" x14ac:dyDescent="0.25"/>
  <cols>
    <col min="1" max="1" width="15.375" customWidth="1"/>
    <col min="2" max="2" width="83.125" customWidth="1"/>
    <col min="3" max="3" width="20.125" style="83" customWidth="1"/>
    <col min="4" max="4" width="10.125" customWidth="1"/>
    <col min="5" max="5" width="14.375" style="78" customWidth="1"/>
    <col min="6" max="6" width="16.25" style="78" customWidth="1"/>
    <col min="7" max="7" width="8.625" style="78" customWidth="1"/>
    <col min="8" max="8" width="4.375" customWidth="1"/>
    <col min="9" max="9" width="3.375" customWidth="1"/>
  </cols>
  <sheetData>
    <row r="1" spans="1:10" ht="18" customHeight="1" x14ac:dyDescent="0.25">
      <c r="A1" s="80"/>
      <c r="B1" s="80" t="s">
        <v>1270</v>
      </c>
      <c r="C1" s="81"/>
      <c r="D1" s="80"/>
      <c r="E1" s="80"/>
      <c r="F1" s="80"/>
    </row>
    <row r="2" spans="1:10" ht="27.75" x14ac:dyDescent="0.65">
      <c r="A2" s="26" t="s">
        <v>707</v>
      </c>
      <c r="B2" s="26" t="s">
        <v>708</v>
      </c>
      <c r="C2" s="82" t="s">
        <v>678</v>
      </c>
      <c r="D2" s="22"/>
      <c r="E2" s="79" t="s">
        <v>773</v>
      </c>
      <c r="F2" s="79" t="s">
        <v>1347</v>
      </c>
      <c r="G2" s="125" t="s">
        <v>1146</v>
      </c>
      <c r="H2" s="16"/>
    </row>
    <row r="3" spans="1:10" ht="27.75" hidden="1" x14ac:dyDescent="0.65">
      <c r="A3" s="321" t="s">
        <v>140</v>
      </c>
      <c r="B3" s="128" t="s">
        <v>141</v>
      </c>
      <c r="C3" s="127">
        <f>IFERROR(VLOOKUP($A3,'งบทดลอง รพ.'!$A$2:$C$500,3,0),0)</f>
        <v>0</v>
      </c>
      <c r="D3" s="22"/>
      <c r="E3" s="79" t="s">
        <v>976</v>
      </c>
      <c r="F3" s="79" t="s">
        <v>16</v>
      </c>
      <c r="G3" s="125" t="s">
        <v>1046</v>
      </c>
      <c r="H3" s="16"/>
      <c r="I3" s="130"/>
      <c r="J3" t="s">
        <v>1147</v>
      </c>
    </row>
    <row r="4" spans="1:10" ht="27.75" hidden="1" x14ac:dyDescent="0.65">
      <c r="A4" s="321" t="s">
        <v>142</v>
      </c>
      <c r="B4" s="128" t="s">
        <v>143</v>
      </c>
      <c r="C4" s="127">
        <f>IFERROR(VLOOKUP($A4,'งบทดลอง รพ.'!$A$2:$C$500,3,0),0)</f>
        <v>206.72</v>
      </c>
      <c r="D4" s="22"/>
      <c r="E4" s="79" t="s">
        <v>976</v>
      </c>
      <c r="F4" s="79" t="s">
        <v>16</v>
      </c>
      <c r="G4" s="125" t="s">
        <v>1046</v>
      </c>
      <c r="H4" s="16"/>
    </row>
    <row r="5" spans="1:10" ht="27.75" hidden="1" x14ac:dyDescent="0.65">
      <c r="A5" s="321" t="s">
        <v>144</v>
      </c>
      <c r="B5" s="128" t="s">
        <v>145</v>
      </c>
      <c r="C5" s="127">
        <f>IFERROR(VLOOKUP($A5,'งบทดลอง รพ.'!$A$2:$C$500,3,0),0)</f>
        <v>0</v>
      </c>
      <c r="D5" s="22"/>
      <c r="E5" s="79" t="s">
        <v>976</v>
      </c>
      <c r="F5" s="79" t="s">
        <v>16</v>
      </c>
      <c r="G5" s="125" t="s">
        <v>1046</v>
      </c>
      <c r="H5" s="16"/>
    </row>
    <row r="6" spans="1:10" ht="27.75" hidden="1" x14ac:dyDescent="0.65">
      <c r="A6" s="321" t="s">
        <v>146</v>
      </c>
      <c r="B6" s="128" t="s">
        <v>147</v>
      </c>
      <c r="C6" s="127">
        <f>IFERROR(VLOOKUP($A6,'งบทดลอง รพ.'!$A$2:$C$500,3,0),0)</f>
        <v>0</v>
      </c>
      <c r="D6" s="22"/>
      <c r="E6" s="79" t="s">
        <v>976</v>
      </c>
      <c r="F6" s="79" t="s">
        <v>16</v>
      </c>
      <c r="G6" s="125" t="s">
        <v>1046</v>
      </c>
      <c r="H6" s="16"/>
    </row>
    <row r="7" spans="1:10" ht="27.75" hidden="1" x14ac:dyDescent="0.65">
      <c r="A7" s="321" t="s">
        <v>148</v>
      </c>
      <c r="B7" s="128" t="s">
        <v>1047</v>
      </c>
      <c r="C7" s="127">
        <f>IFERROR(VLOOKUP($A7,'งบทดลอง รพ.'!$A$2:$C$500,3,0),0)</f>
        <v>0</v>
      </c>
      <c r="D7" s="22"/>
      <c r="E7" s="79" t="s">
        <v>976</v>
      </c>
      <c r="F7" s="79" t="s">
        <v>16</v>
      </c>
      <c r="G7" s="125" t="s">
        <v>1046</v>
      </c>
      <c r="H7" s="16"/>
    </row>
    <row r="8" spans="1:10" ht="27.75" hidden="1" x14ac:dyDescent="0.65">
      <c r="A8" s="321" t="s">
        <v>149</v>
      </c>
      <c r="B8" s="128" t="s">
        <v>150</v>
      </c>
      <c r="C8" s="127">
        <f>IFERROR(VLOOKUP($A8,'งบทดลอง รพ.'!$A$2:$C$500,3,0),0)</f>
        <v>43352.53</v>
      </c>
      <c r="D8" s="22"/>
      <c r="E8" s="79" t="s">
        <v>976</v>
      </c>
      <c r="F8" s="79" t="s">
        <v>16</v>
      </c>
      <c r="G8" s="125" t="s">
        <v>1046</v>
      </c>
      <c r="H8" s="16"/>
    </row>
    <row r="9" spans="1:10" ht="27.75" hidden="1" x14ac:dyDescent="0.65">
      <c r="A9" s="321" t="s">
        <v>151</v>
      </c>
      <c r="B9" s="128" t="s">
        <v>172</v>
      </c>
      <c r="C9" s="127">
        <f>IFERROR(VLOOKUP($A9,'งบทดลอง รพ.'!$A$2:$C$500,3,0),0)</f>
        <v>0</v>
      </c>
      <c r="D9" s="22"/>
      <c r="E9" s="79" t="s">
        <v>976</v>
      </c>
      <c r="F9" s="79" t="s">
        <v>16</v>
      </c>
      <c r="G9" s="125" t="s">
        <v>1046</v>
      </c>
      <c r="H9" s="16"/>
    </row>
    <row r="10" spans="1:10" ht="27.75" hidden="1" x14ac:dyDescent="0.65">
      <c r="A10" s="321" t="s">
        <v>152</v>
      </c>
      <c r="B10" s="128" t="s">
        <v>174</v>
      </c>
      <c r="C10" s="127">
        <f>IFERROR(VLOOKUP($A10,'งบทดลอง รพ.'!$A$2:$C$500,3,0),0)</f>
        <v>0</v>
      </c>
      <c r="D10" s="22"/>
      <c r="E10" s="79" t="s">
        <v>976</v>
      </c>
      <c r="F10" s="79" t="s">
        <v>16</v>
      </c>
      <c r="G10" s="125" t="s">
        <v>1046</v>
      </c>
      <c r="H10" s="16"/>
    </row>
    <row r="11" spans="1:10" ht="27.75" hidden="1" x14ac:dyDescent="0.65">
      <c r="A11" s="321" t="s">
        <v>153</v>
      </c>
      <c r="B11" s="128" t="s">
        <v>154</v>
      </c>
      <c r="C11" s="127">
        <f>IFERROR(VLOOKUP($A11,'งบทดลอง รพ.'!$A$2:$C$500,3,0),0)</f>
        <v>0</v>
      </c>
      <c r="D11" s="22"/>
      <c r="E11" s="79" t="s">
        <v>976</v>
      </c>
      <c r="F11" s="79" t="s">
        <v>16</v>
      </c>
      <c r="G11" s="125" t="s">
        <v>1046</v>
      </c>
      <c r="H11" s="16"/>
    </row>
    <row r="12" spans="1:10" ht="27.75" hidden="1" x14ac:dyDescent="0.65">
      <c r="A12" s="321" t="s">
        <v>155</v>
      </c>
      <c r="B12" s="128" t="s">
        <v>156</v>
      </c>
      <c r="C12" s="127">
        <f>IFERROR(VLOOKUP($A12,'งบทดลอง รพ.'!$A$2:$C$500,3,0),0)</f>
        <v>0</v>
      </c>
      <c r="D12" s="22"/>
      <c r="E12" s="79" t="s">
        <v>976</v>
      </c>
      <c r="F12" s="79" t="s">
        <v>16</v>
      </c>
      <c r="G12" s="125" t="s">
        <v>1046</v>
      </c>
      <c r="H12" s="16"/>
    </row>
    <row r="13" spans="1:10" ht="27.75" hidden="1" x14ac:dyDescent="0.65">
      <c r="A13" s="321" t="s">
        <v>113</v>
      </c>
      <c r="B13" s="128" t="s">
        <v>114</v>
      </c>
      <c r="C13" s="127">
        <f>IFERROR(VLOOKUP($A13,'งบทดลอง รพ.'!$A$2:$C$500,3,0),0)</f>
        <v>0</v>
      </c>
      <c r="D13" s="22"/>
      <c r="E13" s="79" t="s">
        <v>969</v>
      </c>
      <c r="F13" s="79" t="s">
        <v>12</v>
      </c>
      <c r="G13" s="125" t="s">
        <v>1046</v>
      </c>
      <c r="H13" s="16"/>
    </row>
    <row r="14" spans="1:10" ht="27.75" hidden="1" x14ac:dyDescent="0.65">
      <c r="A14" s="321" t="s">
        <v>115</v>
      </c>
      <c r="B14" s="128" t="s">
        <v>116</v>
      </c>
      <c r="C14" s="127">
        <f>IFERROR(VLOOKUP($A14,'งบทดลอง รพ.'!$A$2:$C$500,3,0),0)</f>
        <v>0</v>
      </c>
      <c r="D14" s="22"/>
      <c r="E14" s="79" t="s">
        <v>969</v>
      </c>
      <c r="F14" s="79" t="s">
        <v>12</v>
      </c>
      <c r="G14" s="125" t="s">
        <v>1046</v>
      </c>
      <c r="H14" s="16"/>
    </row>
    <row r="15" spans="1:10" ht="27.75" hidden="1" x14ac:dyDescent="0.65">
      <c r="A15" s="321" t="s">
        <v>797</v>
      </c>
      <c r="B15" s="128" t="s">
        <v>118</v>
      </c>
      <c r="C15" s="127">
        <f>IFERROR(VLOOKUP($A15,'งบทดลอง รพ.'!$A$2:$C$500,3,0),0)</f>
        <v>0</v>
      </c>
      <c r="D15" s="22"/>
      <c r="E15" s="79" t="s">
        <v>969</v>
      </c>
      <c r="F15" s="79" t="s">
        <v>12</v>
      </c>
      <c r="G15" s="125" t="s">
        <v>1046</v>
      </c>
      <c r="H15" s="16"/>
    </row>
    <row r="16" spans="1:10" ht="27.75" hidden="1" x14ac:dyDescent="0.65">
      <c r="A16" s="321" t="s">
        <v>798</v>
      </c>
      <c r="B16" s="128" t="s">
        <v>119</v>
      </c>
      <c r="C16" s="127">
        <f>IFERROR(VLOOKUP($A16,'งบทดลอง รพ.'!$A$2:$C$500,3,0),0)</f>
        <v>0</v>
      </c>
      <c r="D16" s="22"/>
      <c r="E16" s="79" t="s">
        <v>969</v>
      </c>
      <c r="F16" s="79" t="s">
        <v>12</v>
      </c>
      <c r="G16" s="125" t="s">
        <v>1046</v>
      </c>
      <c r="H16" s="16"/>
    </row>
    <row r="17" spans="1:8" ht="27.75" hidden="1" x14ac:dyDescent="0.65">
      <c r="A17" s="321" t="s">
        <v>120</v>
      </c>
      <c r="B17" s="128" t="s">
        <v>121</v>
      </c>
      <c r="C17" s="127">
        <f>IFERROR(VLOOKUP($A17,'งบทดลอง รพ.'!$A$2:$C$500,3,0),0)</f>
        <v>0</v>
      </c>
      <c r="D17" s="22"/>
      <c r="E17" s="79" t="s">
        <v>969</v>
      </c>
      <c r="F17" s="79" t="s">
        <v>12</v>
      </c>
      <c r="G17" s="125" t="s">
        <v>1046</v>
      </c>
      <c r="H17" s="16"/>
    </row>
    <row r="18" spans="1:8" ht="27.75" hidden="1" x14ac:dyDescent="0.65">
      <c r="A18" s="321" t="s">
        <v>122</v>
      </c>
      <c r="B18" s="128" t="s">
        <v>123</v>
      </c>
      <c r="C18" s="127">
        <f>IFERROR(VLOOKUP($A18,'งบทดลอง รพ.'!$A$2:$C$500,3,0),0)</f>
        <v>0</v>
      </c>
      <c r="D18" s="22"/>
      <c r="E18" s="79" t="s">
        <v>969</v>
      </c>
      <c r="F18" s="79" t="s">
        <v>12</v>
      </c>
      <c r="G18" s="125" t="s">
        <v>1046</v>
      </c>
      <c r="H18" s="16"/>
    </row>
    <row r="19" spans="1:8" ht="27.75" hidden="1" x14ac:dyDescent="0.65">
      <c r="A19" s="321" t="s">
        <v>799</v>
      </c>
      <c r="B19" s="128" t="s">
        <v>117</v>
      </c>
      <c r="C19" s="127">
        <f>IFERROR(VLOOKUP($A19,'งบทดลอง รพ.'!$A$2:$C$500,3,0),0)</f>
        <v>0</v>
      </c>
      <c r="D19" s="22"/>
      <c r="E19" s="79" t="s">
        <v>969</v>
      </c>
      <c r="F19" s="79" t="s">
        <v>12</v>
      </c>
      <c r="G19" s="125" t="s">
        <v>1046</v>
      </c>
      <c r="H19" s="16"/>
    </row>
    <row r="20" spans="1:8" ht="27.75" hidden="1" x14ac:dyDescent="0.65">
      <c r="A20" s="321" t="s">
        <v>800</v>
      </c>
      <c r="B20" s="128" t="s">
        <v>80</v>
      </c>
      <c r="C20" s="127">
        <f>IFERROR(VLOOKUP($A20,'งบทดลอง รพ.'!$A$2:$C$500,3,0),0)</f>
        <v>0</v>
      </c>
      <c r="D20" s="22"/>
      <c r="E20" s="79" t="s">
        <v>948</v>
      </c>
      <c r="F20" s="79" t="s">
        <v>6</v>
      </c>
      <c r="G20" s="125" t="s">
        <v>1046</v>
      </c>
      <c r="H20" s="16"/>
    </row>
    <row r="21" spans="1:8" ht="27.75" hidden="1" x14ac:dyDescent="0.65">
      <c r="A21" s="321" t="s">
        <v>801</v>
      </c>
      <c r="B21" s="128" t="s">
        <v>802</v>
      </c>
      <c r="C21" s="127">
        <f>IFERROR(VLOOKUP($A21,'งบทดลอง รพ.'!$A$2:$C$500,3,0),0)</f>
        <v>65000</v>
      </c>
      <c r="D21" s="22"/>
      <c r="E21" s="79" t="s">
        <v>937</v>
      </c>
      <c r="F21" s="79" t="s">
        <v>2</v>
      </c>
      <c r="G21" s="125" t="s">
        <v>1046</v>
      </c>
      <c r="H21" s="16"/>
    </row>
    <row r="22" spans="1:8" ht="27.75" hidden="1" x14ac:dyDescent="0.65">
      <c r="A22" s="321" t="s">
        <v>803</v>
      </c>
      <c r="B22" s="128" t="s">
        <v>804</v>
      </c>
      <c r="C22" s="127">
        <f>IFERROR(VLOOKUP($A22,'งบทดลอง รพ.'!$A$2:$C$500,3,0),0)</f>
        <v>179236.23</v>
      </c>
      <c r="D22" s="22"/>
      <c r="E22" s="79" t="s">
        <v>969</v>
      </c>
      <c r="F22" s="79" t="s">
        <v>12</v>
      </c>
      <c r="G22" s="125" t="s">
        <v>1046</v>
      </c>
      <c r="H22" s="16"/>
    </row>
    <row r="23" spans="1:8" ht="27.75" hidden="1" x14ac:dyDescent="0.65">
      <c r="A23" s="321" t="s">
        <v>72</v>
      </c>
      <c r="B23" s="128" t="s">
        <v>1049</v>
      </c>
      <c r="C23" s="127">
        <f>IFERROR(VLOOKUP($A23,'งบทดลอง รพ.'!$A$2:$C$500,3,0),0)</f>
        <v>5000</v>
      </c>
      <c r="D23" s="22"/>
      <c r="E23" s="79" t="s">
        <v>938</v>
      </c>
      <c r="F23" s="79" t="s">
        <v>4</v>
      </c>
      <c r="G23" s="125" t="s">
        <v>1046</v>
      </c>
      <c r="H23" s="16"/>
    </row>
    <row r="24" spans="1:8" ht="27.75" hidden="1" x14ac:dyDescent="0.65">
      <c r="A24" s="321" t="s">
        <v>73</v>
      </c>
      <c r="B24" s="128" t="s">
        <v>1050</v>
      </c>
      <c r="C24" s="127">
        <f>IFERROR(VLOOKUP($A24,'งบทดลอง รพ.'!$A$2:$C$500,3,0),0)</f>
        <v>0</v>
      </c>
      <c r="D24" s="22"/>
      <c r="E24" s="79" t="s">
        <v>940</v>
      </c>
      <c r="F24" s="79" t="s">
        <v>4</v>
      </c>
      <c r="G24" s="125" t="s">
        <v>1046</v>
      </c>
      <c r="H24" s="16"/>
    </row>
    <row r="25" spans="1:8" ht="27.75" hidden="1" x14ac:dyDescent="0.65">
      <c r="A25" s="321" t="s">
        <v>124</v>
      </c>
      <c r="B25" s="128" t="s">
        <v>1051</v>
      </c>
      <c r="C25" s="127">
        <f>IFERROR(VLOOKUP($A25,'งบทดลอง รพ.'!$A$2:$C$500,3,0),0)</f>
        <v>1568204.47</v>
      </c>
      <c r="D25" s="22"/>
      <c r="E25" s="79" t="s">
        <v>971</v>
      </c>
      <c r="F25" s="79" t="s">
        <v>12</v>
      </c>
      <c r="G25" s="125" t="s">
        <v>1046</v>
      </c>
      <c r="H25" s="16"/>
    </row>
    <row r="26" spans="1:8" ht="27.75" hidden="1" x14ac:dyDescent="0.65">
      <c r="A26" s="321" t="s">
        <v>125</v>
      </c>
      <c r="B26" s="128" t="s">
        <v>1052</v>
      </c>
      <c r="C26" s="127">
        <f>IFERROR(VLOOKUP($A26,'งบทดลอง รพ.'!$A$2:$C$500,3,0),0)</f>
        <v>35099.4</v>
      </c>
      <c r="D26" s="22"/>
      <c r="E26" s="79" t="s">
        <v>973</v>
      </c>
      <c r="F26" s="79" t="s">
        <v>12</v>
      </c>
      <c r="G26" s="125" t="s">
        <v>1046</v>
      </c>
      <c r="H26" s="16"/>
    </row>
    <row r="27" spans="1:8" ht="27.75" hidden="1" x14ac:dyDescent="0.65">
      <c r="A27" s="321" t="s">
        <v>1329</v>
      </c>
      <c r="B27" s="128" t="s">
        <v>1280</v>
      </c>
      <c r="C27" s="127">
        <f>IFERROR(VLOOKUP($A27,'งบทดลอง รพ.'!$A$2:$C$500,3,0),0)</f>
        <v>0</v>
      </c>
      <c r="D27" s="22"/>
      <c r="E27" s="79" t="s">
        <v>938</v>
      </c>
      <c r="F27" s="79" t="s">
        <v>4</v>
      </c>
      <c r="G27" s="125" t="s">
        <v>1046</v>
      </c>
      <c r="H27" s="16"/>
    </row>
    <row r="28" spans="1:8" ht="27.75" hidden="1" x14ac:dyDescent="0.65">
      <c r="A28" s="321" t="s">
        <v>1330</v>
      </c>
      <c r="B28" s="128" t="s">
        <v>1281</v>
      </c>
      <c r="C28" s="127">
        <f>IFERROR(VLOOKUP($A28,'งบทดลอง รพ.'!$A$2:$C$500,3,0),0)</f>
        <v>0</v>
      </c>
      <c r="D28" s="22"/>
      <c r="E28" s="79" t="s">
        <v>940</v>
      </c>
      <c r="F28" s="79" t="s">
        <v>4</v>
      </c>
      <c r="G28" s="125" t="s">
        <v>1046</v>
      </c>
      <c r="H28" s="16"/>
    </row>
    <row r="29" spans="1:8" ht="27.75" hidden="1" x14ac:dyDescent="0.65">
      <c r="A29" s="321" t="s">
        <v>1331</v>
      </c>
      <c r="B29" s="128" t="s">
        <v>1282</v>
      </c>
      <c r="C29" s="127">
        <f>IFERROR(VLOOKUP($A29,'งบทดลอง รพ.'!$A$2:$C$500,3,0),0)</f>
        <v>0</v>
      </c>
      <c r="D29" s="22"/>
      <c r="E29" s="79" t="s">
        <v>938</v>
      </c>
      <c r="F29" s="79" t="s">
        <v>4</v>
      </c>
      <c r="G29" s="125" t="s">
        <v>1046</v>
      </c>
      <c r="H29" s="16"/>
    </row>
    <row r="30" spans="1:8" ht="27.75" hidden="1" x14ac:dyDescent="0.65">
      <c r="A30" s="321" t="s">
        <v>1332</v>
      </c>
      <c r="B30" s="128" t="s">
        <v>1283</v>
      </c>
      <c r="C30" s="127">
        <f>IFERROR(VLOOKUP($A30,'งบทดลอง รพ.'!$A$2:$C$500,3,0),0)</f>
        <v>0</v>
      </c>
      <c r="D30" s="22"/>
      <c r="E30" s="79" t="s">
        <v>940</v>
      </c>
      <c r="F30" s="79" t="s">
        <v>4</v>
      </c>
      <c r="G30" s="125" t="s">
        <v>1046</v>
      </c>
      <c r="H30" s="16"/>
    </row>
    <row r="31" spans="1:8" ht="27.75" hidden="1" x14ac:dyDescent="0.65">
      <c r="A31" s="321" t="s">
        <v>81</v>
      </c>
      <c r="B31" s="128" t="s">
        <v>1053</v>
      </c>
      <c r="C31" s="127">
        <f>IFERROR(VLOOKUP($A31,'งบทดลอง รพ.'!$A$2:$C$500,3,0),0)</f>
        <v>1168500</v>
      </c>
      <c r="D31" s="22"/>
      <c r="E31" s="79" t="s">
        <v>950</v>
      </c>
      <c r="F31" s="79" t="s">
        <v>6</v>
      </c>
      <c r="G31" s="125" t="s">
        <v>1046</v>
      </c>
      <c r="H31" s="16"/>
    </row>
    <row r="32" spans="1:8" ht="27.75" hidden="1" x14ac:dyDescent="0.65">
      <c r="A32" s="321" t="s">
        <v>82</v>
      </c>
      <c r="B32" s="128" t="s">
        <v>1054</v>
      </c>
      <c r="C32" s="127">
        <f>IFERROR(VLOOKUP($A32,'งบทดลอง รพ.'!$A$2:$C$500,3,0),0)</f>
        <v>301474</v>
      </c>
      <c r="D32" s="22"/>
      <c r="E32" s="79" t="s">
        <v>952</v>
      </c>
      <c r="F32" s="79" t="s">
        <v>6</v>
      </c>
      <c r="G32" s="125" t="s">
        <v>1046</v>
      </c>
      <c r="H32" s="16"/>
    </row>
    <row r="33" spans="1:8" ht="27.75" hidden="1" x14ac:dyDescent="0.65">
      <c r="A33" s="321" t="s">
        <v>83</v>
      </c>
      <c r="B33" s="128" t="s">
        <v>84</v>
      </c>
      <c r="C33" s="127">
        <f>IFERROR(VLOOKUP($A33,'งบทดลอง รพ.'!$A$2:$C$500,3,0),0)</f>
        <v>0</v>
      </c>
      <c r="D33" s="22"/>
      <c r="E33" s="79" t="s">
        <v>954</v>
      </c>
      <c r="F33" s="79" t="s">
        <v>6</v>
      </c>
      <c r="G33" s="125" t="s">
        <v>1046</v>
      </c>
      <c r="H33" s="16"/>
    </row>
    <row r="34" spans="1:8" ht="27.75" hidden="1" x14ac:dyDescent="0.65">
      <c r="A34" s="322" t="s">
        <v>85</v>
      </c>
      <c r="B34" s="129" t="s">
        <v>86</v>
      </c>
      <c r="C34" s="127">
        <f>IFERROR(VLOOKUP($A34,'งบทดลอง รพ.'!$A$2:$C$500,3,0),0)</f>
        <v>0</v>
      </c>
      <c r="D34" s="22"/>
      <c r="E34" s="79" t="s">
        <v>954</v>
      </c>
      <c r="F34" s="79" t="s">
        <v>6</v>
      </c>
      <c r="G34" s="125" t="s">
        <v>1046</v>
      </c>
      <c r="H34" s="16"/>
    </row>
    <row r="35" spans="1:8" ht="27.75" hidden="1" x14ac:dyDescent="0.65">
      <c r="A35" s="322" t="s">
        <v>126</v>
      </c>
      <c r="B35" s="129" t="s">
        <v>1055</v>
      </c>
      <c r="C35" s="127">
        <f>IFERROR(VLOOKUP($A35,'งบทดลอง รพ.'!$A$2:$C$500,3,0),0)</f>
        <v>30778.504000000001</v>
      </c>
      <c r="D35" s="22"/>
      <c r="E35" s="79" t="s">
        <v>971</v>
      </c>
      <c r="F35" s="79" t="s">
        <v>12</v>
      </c>
      <c r="G35" s="125" t="s">
        <v>1046</v>
      </c>
      <c r="H35" s="16"/>
    </row>
    <row r="36" spans="1:8" ht="27.75" hidden="1" x14ac:dyDescent="0.65">
      <c r="A36" s="322" t="s">
        <v>127</v>
      </c>
      <c r="B36" s="129" t="s">
        <v>1056</v>
      </c>
      <c r="C36" s="127">
        <f>IFERROR(VLOOKUP($A36,'งบทดลอง รพ.'!$A$2:$C$500,3,0),0)</f>
        <v>18878.625</v>
      </c>
      <c r="D36" s="22"/>
      <c r="E36" s="79" t="s">
        <v>973</v>
      </c>
      <c r="F36" s="79" t="s">
        <v>12</v>
      </c>
      <c r="G36" s="125" t="s">
        <v>1046</v>
      </c>
      <c r="H36" s="16"/>
    </row>
    <row r="37" spans="1:8" ht="27.75" hidden="1" x14ac:dyDescent="0.65">
      <c r="A37" s="322" t="s">
        <v>74</v>
      </c>
      <c r="B37" s="129" t="s">
        <v>1057</v>
      </c>
      <c r="C37" s="127">
        <f>IFERROR(VLOOKUP($A37,'งบทดลอง รพ.'!$A$2:$C$500,3,0),0)</f>
        <v>144206.78</v>
      </c>
      <c r="D37" s="22"/>
      <c r="E37" s="79" t="s">
        <v>943</v>
      </c>
      <c r="F37" s="79" t="s">
        <v>942</v>
      </c>
      <c r="G37" s="125" t="s">
        <v>1046</v>
      </c>
      <c r="H37" s="16"/>
    </row>
    <row r="38" spans="1:8" ht="27.75" hidden="1" x14ac:dyDescent="0.65">
      <c r="A38" s="322" t="s">
        <v>75</v>
      </c>
      <c r="B38" s="129" t="s">
        <v>1286</v>
      </c>
      <c r="C38" s="127">
        <f>IFERROR(VLOOKUP($A38,'งบทดลอง รพ.'!$A$2:$C$500,3,0),0)</f>
        <v>7025</v>
      </c>
      <c r="D38" s="22"/>
      <c r="E38" s="79" t="s">
        <v>945</v>
      </c>
      <c r="F38" s="79" t="s">
        <v>942</v>
      </c>
      <c r="G38" s="125" t="s">
        <v>1046</v>
      </c>
      <c r="H38" s="16"/>
    </row>
    <row r="39" spans="1:8" ht="27.75" hidden="1" x14ac:dyDescent="0.65">
      <c r="A39" s="322" t="s">
        <v>76</v>
      </c>
      <c r="B39" s="129" t="s">
        <v>77</v>
      </c>
      <c r="C39" s="127">
        <f>IFERROR(VLOOKUP($A39,'งบทดลอง รพ.'!$A$2:$C$500,3,0),0)</f>
        <v>0</v>
      </c>
      <c r="D39" s="22"/>
      <c r="E39" s="79" t="s">
        <v>947</v>
      </c>
      <c r="F39" s="79" t="s">
        <v>942</v>
      </c>
      <c r="G39" s="125" t="s">
        <v>1046</v>
      </c>
      <c r="H39" s="16"/>
    </row>
    <row r="40" spans="1:8" ht="27.75" hidden="1" x14ac:dyDescent="0.65">
      <c r="A40" s="322" t="s">
        <v>78</v>
      </c>
      <c r="B40" s="129" t="s">
        <v>79</v>
      </c>
      <c r="C40" s="127">
        <f>IFERROR(VLOOKUP($A40,'งบทดลอง รพ.'!$A$2:$C$500,3,0),0)</f>
        <v>0</v>
      </c>
      <c r="D40" s="22"/>
      <c r="E40" s="79" t="s">
        <v>947</v>
      </c>
      <c r="F40" s="79" t="s">
        <v>942</v>
      </c>
      <c r="G40" s="125" t="s">
        <v>1046</v>
      </c>
      <c r="H40" s="16"/>
    </row>
    <row r="41" spans="1:8" ht="27.75" hidden="1" x14ac:dyDescent="0.65">
      <c r="A41" s="322" t="s">
        <v>805</v>
      </c>
      <c r="B41" s="129" t="s">
        <v>1284</v>
      </c>
      <c r="C41" s="127">
        <f>IFERROR(VLOOKUP($A41,'งบทดลอง รพ.'!$A$2:$C$500,3,0),0)</f>
        <v>0</v>
      </c>
      <c r="D41" s="22"/>
      <c r="E41" s="79" t="s">
        <v>943</v>
      </c>
      <c r="F41" s="79" t="s">
        <v>942</v>
      </c>
      <c r="G41" s="125" t="s">
        <v>1046</v>
      </c>
      <c r="H41" s="16"/>
    </row>
    <row r="42" spans="1:8" ht="27.75" hidden="1" x14ac:dyDescent="0.65">
      <c r="A42" s="322" t="s">
        <v>806</v>
      </c>
      <c r="B42" s="129" t="s">
        <v>1285</v>
      </c>
      <c r="C42" s="127">
        <f>IFERROR(VLOOKUP($A42,'งบทดลอง รพ.'!$A$2:$C$500,3,0),0)</f>
        <v>0</v>
      </c>
      <c r="D42" s="22"/>
      <c r="E42" s="79" t="s">
        <v>945</v>
      </c>
      <c r="F42" s="79" t="s">
        <v>942</v>
      </c>
      <c r="G42" s="125" t="s">
        <v>1046</v>
      </c>
      <c r="H42" s="16"/>
    </row>
    <row r="43" spans="1:8" ht="27.75" hidden="1" x14ac:dyDescent="0.65">
      <c r="A43" s="322" t="s">
        <v>807</v>
      </c>
      <c r="B43" s="129" t="s">
        <v>1287</v>
      </c>
      <c r="C43" s="127">
        <f>IFERROR(VLOOKUP($A43,'งบทดลอง รพ.'!$A$2:$C$500,3,0),0)</f>
        <v>0</v>
      </c>
      <c r="D43" s="22"/>
      <c r="E43" s="79" t="s">
        <v>947</v>
      </c>
      <c r="F43" s="79" t="s">
        <v>942</v>
      </c>
      <c r="G43" s="125" t="s">
        <v>1046</v>
      </c>
      <c r="H43" s="16"/>
    </row>
    <row r="44" spans="1:8" ht="27.75" hidden="1" x14ac:dyDescent="0.65">
      <c r="A44" s="322" t="s">
        <v>808</v>
      </c>
      <c r="B44" s="129" t="s">
        <v>1288</v>
      </c>
      <c r="C44" s="127">
        <f>IFERROR(VLOOKUP($A44,'งบทดลอง รพ.'!$A$2:$C$500,3,0),0)</f>
        <v>0</v>
      </c>
      <c r="D44" s="22"/>
      <c r="E44" s="79" t="s">
        <v>947</v>
      </c>
      <c r="F44" s="79" t="s">
        <v>942</v>
      </c>
      <c r="G44" s="125" t="s">
        <v>1046</v>
      </c>
      <c r="H44" s="16"/>
    </row>
    <row r="45" spans="1:8" ht="27.75" x14ac:dyDescent="0.65">
      <c r="A45" s="322" t="s">
        <v>45</v>
      </c>
      <c r="B45" s="129" t="s">
        <v>1058</v>
      </c>
      <c r="C45" s="127">
        <f>IFERROR(VLOOKUP($A45,'งบทดลอง รพ.'!$A$2:$C$500,3,0),0)</f>
        <v>0</v>
      </c>
      <c r="D45" s="22"/>
      <c r="E45" s="79" t="s">
        <v>930</v>
      </c>
      <c r="F45" s="79" t="s">
        <v>0</v>
      </c>
      <c r="G45" s="125" t="s">
        <v>1046</v>
      </c>
      <c r="H45" s="16"/>
    </row>
    <row r="46" spans="1:8" ht="27.75" x14ac:dyDescent="0.65">
      <c r="A46" s="321" t="s">
        <v>46</v>
      </c>
      <c r="B46" s="128" t="s">
        <v>1059</v>
      </c>
      <c r="C46" s="127">
        <f>IFERROR(VLOOKUP($A46,'งบทดลอง รพ.'!$A$2:$C$500,3,0),0)</f>
        <v>7152454.4700000007</v>
      </c>
      <c r="D46" s="22"/>
      <c r="E46" s="79" t="s">
        <v>932</v>
      </c>
      <c r="F46" s="79" t="s">
        <v>0</v>
      </c>
      <c r="G46" s="125" t="s">
        <v>1046</v>
      </c>
      <c r="H46" s="16"/>
    </row>
    <row r="47" spans="1:8" ht="27.75" x14ac:dyDescent="0.65">
      <c r="A47" s="321" t="s">
        <v>47</v>
      </c>
      <c r="B47" s="128" t="s">
        <v>1060</v>
      </c>
      <c r="C47" s="127">
        <f>IFERROR(VLOOKUP($A47,'งบทดลอง รพ.'!$A$2:$C$500,3,0),0)</f>
        <v>69566</v>
      </c>
      <c r="D47" s="22"/>
      <c r="E47" s="79" t="s">
        <v>930</v>
      </c>
      <c r="F47" s="79" t="s">
        <v>0</v>
      </c>
      <c r="G47" s="125" t="s">
        <v>1046</v>
      </c>
      <c r="H47" s="16"/>
    </row>
    <row r="48" spans="1:8" ht="27.75" x14ac:dyDescent="0.65">
      <c r="A48" s="321" t="s">
        <v>48</v>
      </c>
      <c r="B48" s="128" t="s">
        <v>1061</v>
      </c>
      <c r="C48" s="127">
        <f>IFERROR(VLOOKUP($A48,'งบทดลอง รพ.'!$A$2:$C$500,3,0),0)</f>
        <v>1500</v>
      </c>
      <c r="D48" s="22"/>
      <c r="E48" s="79" t="s">
        <v>930</v>
      </c>
      <c r="F48" s="79" t="s">
        <v>0</v>
      </c>
      <c r="G48" s="125" t="s">
        <v>1046</v>
      </c>
      <c r="H48" s="16"/>
    </row>
    <row r="49" spans="1:8" ht="27.75" x14ac:dyDescent="0.65">
      <c r="A49" s="321" t="s">
        <v>49</v>
      </c>
      <c r="B49" s="128" t="s">
        <v>1062</v>
      </c>
      <c r="C49" s="127">
        <f>IFERROR(VLOOKUP($A49,'งบทดลอง รพ.'!$A$2:$C$500,3,0),0)</f>
        <v>1500</v>
      </c>
      <c r="D49" s="22"/>
      <c r="E49" s="79" t="s">
        <v>930</v>
      </c>
      <c r="F49" s="79" t="s">
        <v>0</v>
      </c>
      <c r="G49" s="125" t="s">
        <v>1046</v>
      </c>
      <c r="H49" s="16"/>
    </row>
    <row r="50" spans="1:8" ht="27.75" hidden="1" x14ac:dyDescent="0.65">
      <c r="A50" s="321" t="s">
        <v>210</v>
      </c>
      <c r="B50" s="128" t="s">
        <v>211</v>
      </c>
      <c r="C50" s="127">
        <f>IFERROR(VLOOKUP($A50,'งบทดลอง รพ.'!$A$2:$C$500,3,0),0)</f>
        <v>1481892.73</v>
      </c>
      <c r="D50" s="22"/>
      <c r="E50" s="79" t="s">
        <v>979</v>
      </c>
      <c r="F50" s="79" t="s">
        <v>18</v>
      </c>
      <c r="G50" s="125" t="s">
        <v>1046</v>
      </c>
      <c r="H50" s="16"/>
    </row>
    <row r="51" spans="1:8" ht="27.75" x14ac:dyDescent="0.65">
      <c r="A51" s="322" t="s">
        <v>50</v>
      </c>
      <c r="B51" s="129" t="s">
        <v>1063</v>
      </c>
      <c r="C51" s="127">
        <f>IFERROR(VLOOKUP($A51,'งบทดลอง รพ.'!$A$2:$C$500,3,0),0)</f>
        <v>17543765.359999999</v>
      </c>
      <c r="D51" s="22"/>
      <c r="E51" s="79" t="s">
        <v>930</v>
      </c>
      <c r="F51" s="79" t="s">
        <v>0</v>
      </c>
      <c r="G51" s="125" t="s">
        <v>1046</v>
      </c>
      <c r="H51" s="16"/>
    </row>
    <row r="52" spans="1:8" ht="27.75" x14ac:dyDescent="0.65">
      <c r="A52" s="321" t="s">
        <v>51</v>
      </c>
      <c r="B52" s="128" t="s">
        <v>1064</v>
      </c>
      <c r="C52" s="127">
        <f>IFERROR(VLOOKUP($A52,'งบทดลอง รพ.'!$A$2:$C$500,3,0),0)</f>
        <v>500000.3899999999</v>
      </c>
      <c r="D52" s="22"/>
      <c r="E52" s="79" t="s">
        <v>935</v>
      </c>
      <c r="F52" s="79" t="s">
        <v>0</v>
      </c>
      <c r="G52" s="125" t="s">
        <v>1046</v>
      </c>
      <c r="H52" s="16"/>
    </row>
    <row r="53" spans="1:8" ht="27.75" x14ac:dyDescent="0.65">
      <c r="A53" s="321" t="s">
        <v>52</v>
      </c>
      <c r="B53" s="128" t="s">
        <v>1065</v>
      </c>
      <c r="C53" s="127">
        <f>IFERROR(VLOOKUP($A53,'งบทดลอง รพ.'!$A$2:$C$500,3,0),0)</f>
        <v>4406615.2</v>
      </c>
      <c r="D53" s="22"/>
      <c r="E53" s="79" t="s">
        <v>930</v>
      </c>
      <c r="F53" s="79" t="s">
        <v>0</v>
      </c>
      <c r="G53" s="125" t="s">
        <v>1046</v>
      </c>
      <c r="H53" s="16"/>
    </row>
    <row r="54" spans="1:8" ht="27.75" x14ac:dyDescent="0.65">
      <c r="A54" s="321" t="s">
        <v>53</v>
      </c>
      <c r="B54" s="128" t="s">
        <v>54</v>
      </c>
      <c r="C54" s="127">
        <f>IFERROR(VLOOKUP($A54,'งบทดลอง รพ.'!$A$2:$C$500,3,0),0)</f>
        <v>60000</v>
      </c>
      <c r="D54" s="22"/>
      <c r="E54" s="79" t="s">
        <v>935</v>
      </c>
      <c r="F54" s="79" t="s">
        <v>0</v>
      </c>
      <c r="G54" s="125" t="s">
        <v>1046</v>
      </c>
      <c r="H54" s="16"/>
    </row>
    <row r="55" spans="1:8" ht="27.75" x14ac:dyDescent="0.65">
      <c r="A55" s="321" t="s">
        <v>55</v>
      </c>
      <c r="B55" s="128" t="s">
        <v>1066</v>
      </c>
      <c r="C55" s="127">
        <f>IFERROR(VLOOKUP($A55,'งบทดลอง รพ.'!$A$2:$C$500,3,0),0)</f>
        <v>0</v>
      </c>
      <c r="D55" s="22"/>
      <c r="E55" s="79" t="s">
        <v>935</v>
      </c>
      <c r="F55" s="79" t="s">
        <v>0</v>
      </c>
      <c r="G55" s="125" t="s">
        <v>1046</v>
      </c>
      <c r="H55" s="16"/>
    </row>
    <row r="56" spans="1:8" ht="27.75" x14ac:dyDescent="0.65">
      <c r="A56" s="321" t="s">
        <v>56</v>
      </c>
      <c r="B56" s="128" t="s">
        <v>57</v>
      </c>
      <c r="C56" s="127">
        <f>IFERROR(VLOOKUP($A56,'งบทดลอง รพ.'!$A$2:$C$500,3,0),0)</f>
        <v>498460.41</v>
      </c>
      <c r="D56" s="22"/>
      <c r="E56" s="79" t="s">
        <v>935</v>
      </c>
      <c r="F56" s="79" t="s">
        <v>0</v>
      </c>
      <c r="G56" s="125" t="s">
        <v>1046</v>
      </c>
      <c r="H56" s="16"/>
    </row>
    <row r="57" spans="1:8" ht="27.75" x14ac:dyDescent="0.65">
      <c r="A57" s="321" t="s">
        <v>58</v>
      </c>
      <c r="B57" s="128" t="s">
        <v>1067</v>
      </c>
      <c r="C57" s="127">
        <f>IFERROR(VLOOKUP($A57,'งบทดลอง รพ.'!$A$2:$C$500,3,0),0)</f>
        <v>0</v>
      </c>
      <c r="D57" s="22"/>
      <c r="E57" s="79" t="s">
        <v>934</v>
      </c>
      <c r="F57" s="79" t="s">
        <v>0</v>
      </c>
      <c r="G57" s="125" t="s">
        <v>1046</v>
      </c>
      <c r="H57" s="16"/>
    </row>
    <row r="58" spans="1:8" ht="27.75" x14ac:dyDescent="0.65">
      <c r="A58" s="321" t="s">
        <v>59</v>
      </c>
      <c r="B58" s="128" t="s">
        <v>1068</v>
      </c>
      <c r="C58" s="127">
        <f>IFERROR(VLOOKUP($A58,'งบทดลอง รพ.'!$A$2:$C$500,3,0),0)</f>
        <v>0</v>
      </c>
      <c r="D58" s="22"/>
      <c r="E58" s="79" t="s">
        <v>934</v>
      </c>
      <c r="F58" s="79" t="s">
        <v>0</v>
      </c>
      <c r="G58" s="125" t="s">
        <v>1046</v>
      </c>
      <c r="H58" s="16"/>
    </row>
    <row r="59" spans="1:8" ht="27.75" x14ac:dyDescent="0.65">
      <c r="A59" s="321" t="s">
        <v>60</v>
      </c>
      <c r="B59" s="128" t="s">
        <v>1069</v>
      </c>
      <c r="C59" s="127">
        <f>IFERROR(VLOOKUP($A59,'งบทดลอง รพ.'!$A$2:$C$500,3,0),0)</f>
        <v>0</v>
      </c>
      <c r="D59" s="22"/>
      <c r="E59" s="79" t="s">
        <v>934</v>
      </c>
      <c r="F59" s="79" t="s">
        <v>0</v>
      </c>
      <c r="G59" s="125" t="s">
        <v>1046</v>
      </c>
      <c r="H59" s="16"/>
    </row>
    <row r="60" spans="1:8" ht="27.75" x14ac:dyDescent="0.65">
      <c r="A60" s="321" t="s">
        <v>61</v>
      </c>
      <c r="B60" s="128" t="s">
        <v>1070</v>
      </c>
      <c r="C60" s="127">
        <f>IFERROR(VLOOKUP($A60,'งบทดลอง รพ.'!$A$2:$C$500,3,0),0)</f>
        <v>0</v>
      </c>
      <c r="D60" s="22"/>
      <c r="E60" s="79" t="s">
        <v>934</v>
      </c>
      <c r="F60" s="79" t="s">
        <v>0</v>
      </c>
      <c r="G60" s="125" t="s">
        <v>1046</v>
      </c>
      <c r="H60" s="16"/>
    </row>
    <row r="61" spans="1:8" ht="27.75" x14ac:dyDescent="0.65">
      <c r="A61" s="323" t="s">
        <v>62</v>
      </c>
      <c r="B61" s="128" t="s">
        <v>1071</v>
      </c>
      <c r="C61" s="127">
        <f>IFERROR(VLOOKUP($A61,'งบทดลอง รพ.'!$A$2:$C$500,3,0),0)</f>
        <v>0</v>
      </c>
      <c r="D61" s="22"/>
      <c r="E61" s="79" t="s">
        <v>934</v>
      </c>
      <c r="F61" s="79" t="s">
        <v>0</v>
      </c>
      <c r="G61" s="125" t="s">
        <v>1046</v>
      </c>
      <c r="H61" s="16"/>
    </row>
    <row r="62" spans="1:8" ht="27.75" x14ac:dyDescent="0.65">
      <c r="A62" s="321" t="s">
        <v>63</v>
      </c>
      <c r="B62" s="128" t="s">
        <v>1072</v>
      </c>
      <c r="C62" s="127">
        <f>IFERROR(VLOOKUP($A62,'งบทดลอง รพ.'!$A$2:$C$500,3,0),0)</f>
        <v>0</v>
      </c>
      <c r="D62" s="22"/>
      <c r="E62" s="79" t="s">
        <v>930</v>
      </c>
      <c r="F62" s="79" t="s">
        <v>0</v>
      </c>
      <c r="G62" s="125" t="s">
        <v>1046</v>
      </c>
      <c r="H62" s="16"/>
    </row>
    <row r="63" spans="1:8" ht="27.75" x14ac:dyDescent="0.65">
      <c r="A63" s="321" t="s">
        <v>64</v>
      </c>
      <c r="B63" s="128" t="s">
        <v>65</v>
      </c>
      <c r="C63" s="127">
        <f>IFERROR(VLOOKUP($A63,'งบทดลอง รพ.'!$A$2:$C$500,3,0),0)</f>
        <v>294050.7</v>
      </c>
      <c r="D63" s="22"/>
      <c r="E63" s="79" t="s">
        <v>935</v>
      </c>
      <c r="F63" s="79" t="s">
        <v>0</v>
      </c>
      <c r="G63" s="125" t="s">
        <v>1046</v>
      </c>
      <c r="H63" s="16"/>
    </row>
    <row r="64" spans="1:8" ht="27.75" x14ac:dyDescent="0.65">
      <c r="A64" s="321" t="s">
        <v>66</v>
      </c>
      <c r="B64" s="128" t="s">
        <v>67</v>
      </c>
      <c r="C64" s="127">
        <f>IFERROR(VLOOKUP($A64,'งบทดลอง รพ.'!$A$2:$C$500,3,0),0)</f>
        <v>9720760.8900000006</v>
      </c>
      <c r="D64" s="22"/>
      <c r="E64" s="79" t="s">
        <v>935</v>
      </c>
      <c r="F64" s="79" t="s">
        <v>0</v>
      </c>
      <c r="G64" s="125" t="s">
        <v>1046</v>
      </c>
      <c r="H64" s="16"/>
    </row>
    <row r="65" spans="1:8" ht="27.75" x14ac:dyDescent="0.65">
      <c r="A65" s="321" t="s">
        <v>68</v>
      </c>
      <c r="B65" s="128" t="s">
        <v>1289</v>
      </c>
      <c r="C65" s="127">
        <f>IFERROR(VLOOKUP($A65,'งบทดลอง รพ.'!$A$2:$C$500,3,0),0)</f>
        <v>557349.32500000007</v>
      </c>
      <c r="D65" s="22"/>
      <c r="E65" s="79" t="s">
        <v>930</v>
      </c>
      <c r="F65" s="79" t="s">
        <v>0</v>
      </c>
      <c r="G65" s="125" t="s">
        <v>1046</v>
      </c>
      <c r="H65" s="16"/>
    </row>
    <row r="66" spans="1:8" ht="27.75" x14ac:dyDescent="0.65">
      <c r="A66" s="321" t="s">
        <v>69</v>
      </c>
      <c r="B66" s="128" t="s">
        <v>1290</v>
      </c>
      <c r="C66" s="127">
        <f>IFERROR(VLOOKUP($A66,'งบทดลอง รพ.'!$A$2:$C$500,3,0),0)</f>
        <v>0</v>
      </c>
      <c r="D66" s="22"/>
      <c r="E66" s="79" t="s">
        <v>932</v>
      </c>
      <c r="F66" s="79" t="s">
        <v>0</v>
      </c>
      <c r="G66" s="125" t="s">
        <v>1046</v>
      </c>
      <c r="H66" s="16"/>
    </row>
    <row r="67" spans="1:8" ht="27.75" x14ac:dyDescent="0.65">
      <c r="A67" s="321" t="s">
        <v>70</v>
      </c>
      <c r="B67" s="128" t="s">
        <v>1073</v>
      </c>
      <c r="C67" s="127">
        <f>IFERROR(VLOOKUP($A67,'งบทดลอง รพ.'!$A$2:$C$500,3,0),0)</f>
        <v>0</v>
      </c>
      <c r="D67" s="22"/>
      <c r="E67" s="79" t="s">
        <v>934</v>
      </c>
      <c r="F67" s="79" t="s">
        <v>0</v>
      </c>
      <c r="G67" s="125" t="s">
        <v>1046</v>
      </c>
      <c r="H67" s="16"/>
    </row>
    <row r="68" spans="1:8" ht="27.75" x14ac:dyDescent="0.65">
      <c r="A68" s="321" t="s">
        <v>71</v>
      </c>
      <c r="B68" s="128" t="s">
        <v>1074</v>
      </c>
      <c r="C68" s="127">
        <f>IFERROR(VLOOKUP($A68,'งบทดลอง รพ.'!$A$2:$C$500,3,0),0)</f>
        <v>0</v>
      </c>
      <c r="D68" s="22"/>
      <c r="E68" s="79" t="s">
        <v>934</v>
      </c>
      <c r="F68" s="79" t="s">
        <v>0</v>
      </c>
      <c r="G68" s="125" t="s">
        <v>1046</v>
      </c>
      <c r="H68" s="16"/>
    </row>
    <row r="69" spans="1:8" ht="27.75" x14ac:dyDescent="0.65">
      <c r="A69" s="321" t="s">
        <v>809</v>
      </c>
      <c r="B69" s="128" t="s">
        <v>810</v>
      </c>
      <c r="C69" s="127">
        <f>IFERROR(VLOOKUP($A69,'งบทดลอง รพ.'!$A$2:$C$500,3,0),0)</f>
        <v>0</v>
      </c>
      <c r="D69" s="22"/>
      <c r="E69" s="79" t="s">
        <v>935</v>
      </c>
      <c r="F69" s="79" t="s">
        <v>0</v>
      </c>
      <c r="G69" s="125" t="s">
        <v>1046</v>
      </c>
      <c r="H69" s="16"/>
    </row>
    <row r="70" spans="1:8" ht="27.75" x14ac:dyDescent="0.65">
      <c r="A70" s="321" t="s">
        <v>811</v>
      </c>
      <c r="B70" s="128" t="s">
        <v>812</v>
      </c>
      <c r="C70" s="127">
        <f>IFERROR(VLOOKUP($A70,'งบทดลอง รพ.'!$A$2:$C$500,3,0),0)</f>
        <v>0</v>
      </c>
      <c r="D70" s="22"/>
      <c r="E70" s="79" t="s">
        <v>935</v>
      </c>
      <c r="F70" s="79" t="s">
        <v>0</v>
      </c>
      <c r="G70" s="125" t="s">
        <v>1046</v>
      </c>
      <c r="H70" s="16"/>
    </row>
    <row r="71" spans="1:8" ht="27.75" x14ac:dyDescent="0.65">
      <c r="A71" s="321" t="s">
        <v>813</v>
      </c>
      <c r="B71" s="128" t="s">
        <v>814</v>
      </c>
      <c r="C71" s="127">
        <f>IFERROR(VLOOKUP($A71,'งบทดลอง รพ.'!$A$2:$C$500,3,0),0)</f>
        <v>0</v>
      </c>
      <c r="D71" s="22"/>
      <c r="E71" s="79" t="s">
        <v>934</v>
      </c>
      <c r="F71" s="79" t="s">
        <v>0</v>
      </c>
      <c r="G71" s="125" t="s">
        <v>1046</v>
      </c>
      <c r="H71" s="16"/>
    </row>
    <row r="72" spans="1:8" ht="27.75" x14ac:dyDescent="0.65">
      <c r="A72" s="321" t="s">
        <v>815</v>
      </c>
      <c r="B72" s="128" t="s">
        <v>816</v>
      </c>
      <c r="C72" s="127">
        <f>IFERROR(VLOOKUP($A72,'งบทดลอง รพ.'!$A$2:$C$500,3,0),0)</f>
        <v>0</v>
      </c>
      <c r="D72" s="22"/>
      <c r="E72" s="79" t="s">
        <v>934</v>
      </c>
      <c r="F72" s="79" t="s">
        <v>0</v>
      </c>
      <c r="G72" s="125" t="s">
        <v>1046</v>
      </c>
      <c r="H72" s="16"/>
    </row>
    <row r="73" spans="1:8" ht="27.75" x14ac:dyDescent="0.65">
      <c r="A73" s="321" t="s">
        <v>788</v>
      </c>
      <c r="B73" s="128" t="s">
        <v>1075</v>
      </c>
      <c r="C73" s="127">
        <f>IFERROR(VLOOKUP($A73,'งบทดลอง รพ.'!$A$2:$C$500,3,0),0)</f>
        <v>0</v>
      </c>
      <c r="D73" s="22"/>
      <c r="E73" s="79" t="s">
        <v>934</v>
      </c>
      <c r="F73" s="79" t="s">
        <v>0</v>
      </c>
      <c r="G73" s="125" t="s">
        <v>1046</v>
      </c>
      <c r="H73" s="16"/>
    </row>
    <row r="74" spans="1:8" ht="27.75" x14ac:dyDescent="0.65">
      <c r="A74" s="321" t="s">
        <v>789</v>
      </c>
      <c r="B74" s="128" t="s">
        <v>790</v>
      </c>
      <c r="C74" s="127">
        <f>IFERROR(VLOOKUP($A74,'งบทดลอง รพ.'!$A$2:$C$500,3,0),0)</f>
        <v>0</v>
      </c>
      <c r="D74" s="22"/>
      <c r="E74" s="79" t="s">
        <v>930</v>
      </c>
      <c r="F74" s="79" t="s">
        <v>0</v>
      </c>
      <c r="G74" s="125" t="s">
        <v>1046</v>
      </c>
      <c r="H74" s="16"/>
    </row>
    <row r="75" spans="1:8" ht="27.75" x14ac:dyDescent="0.65">
      <c r="A75" s="321" t="s">
        <v>791</v>
      </c>
      <c r="B75" s="128" t="s">
        <v>792</v>
      </c>
      <c r="C75" s="127">
        <f>IFERROR(VLOOKUP($A75,'งบทดลอง รพ.'!$A$2:$C$500,3,0),0)</f>
        <v>-7704675.1500000004</v>
      </c>
      <c r="D75" s="22"/>
      <c r="E75" s="79" t="s">
        <v>934</v>
      </c>
      <c r="F75" s="79" t="s">
        <v>0</v>
      </c>
      <c r="G75" s="125" t="s">
        <v>1046</v>
      </c>
      <c r="H75" s="16"/>
    </row>
    <row r="76" spans="1:8" ht="27.75" x14ac:dyDescent="0.65">
      <c r="A76" s="321" t="s">
        <v>793</v>
      </c>
      <c r="B76" s="128" t="s">
        <v>794</v>
      </c>
      <c r="C76" s="127">
        <f>IFERROR(VLOOKUP($A76,'งบทดลอง รพ.'!$A$2:$C$500,3,0),0)</f>
        <v>-307097.61</v>
      </c>
      <c r="D76" s="22"/>
      <c r="E76" s="79" t="s">
        <v>934</v>
      </c>
      <c r="F76" s="79" t="s">
        <v>0</v>
      </c>
      <c r="G76" s="125" t="s">
        <v>1046</v>
      </c>
      <c r="H76" s="16"/>
    </row>
    <row r="77" spans="1:8" ht="27.75" x14ac:dyDescent="0.65">
      <c r="A77" s="321" t="s">
        <v>795</v>
      </c>
      <c r="B77" s="128" t="s">
        <v>796</v>
      </c>
      <c r="C77" s="127">
        <f>IFERROR(VLOOKUP($A77,'งบทดลอง รพ.'!$A$2:$C$500,3,0),0)</f>
        <v>-1379591.39</v>
      </c>
      <c r="D77" s="22"/>
      <c r="E77" s="79" t="s">
        <v>934</v>
      </c>
      <c r="F77" s="79" t="s">
        <v>0</v>
      </c>
      <c r="G77" s="125" t="s">
        <v>1046</v>
      </c>
      <c r="H77" s="16"/>
    </row>
    <row r="78" spans="1:8" ht="27.75" hidden="1" x14ac:dyDescent="0.65">
      <c r="A78" s="321" t="s">
        <v>87</v>
      </c>
      <c r="B78" s="128" t="s">
        <v>88</v>
      </c>
      <c r="C78" s="127">
        <f>IFERROR(VLOOKUP($A78,'งบทดลอง รพ.'!$A$2:$C$500,3,0),0)</f>
        <v>0</v>
      </c>
      <c r="D78" s="22"/>
      <c r="E78" s="79" t="s">
        <v>960</v>
      </c>
      <c r="F78" s="79" t="s">
        <v>8</v>
      </c>
      <c r="G78" s="125" t="s">
        <v>1046</v>
      </c>
      <c r="H78" s="16"/>
    </row>
    <row r="79" spans="1:8" ht="27.75" hidden="1" x14ac:dyDescent="0.65">
      <c r="A79" s="321" t="s">
        <v>89</v>
      </c>
      <c r="B79" s="128" t="s">
        <v>1076</v>
      </c>
      <c r="C79" s="127">
        <f>IFERROR(VLOOKUP($A79,'งบทดลอง รพ.'!$A$2:$C$500,3,0),0)</f>
        <v>527213.5</v>
      </c>
      <c r="D79" s="22"/>
      <c r="E79" s="79" t="s">
        <v>956</v>
      </c>
      <c r="F79" s="79" t="s">
        <v>8</v>
      </c>
      <c r="G79" s="125" t="s">
        <v>1046</v>
      </c>
      <c r="H79" s="16"/>
    </row>
    <row r="80" spans="1:8" ht="27.75" hidden="1" x14ac:dyDescent="0.65">
      <c r="A80" s="321" t="s">
        <v>90</v>
      </c>
      <c r="B80" s="128" t="s">
        <v>1077</v>
      </c>
      <c r="C80" s="127">
        <f>IFERROR(VLOOKUP($A80,'งบทดลอง รพ.'!$A$2:$C$500,3,0),0)</f>
        <v>25000</v>
      </c>
      <c r="D80" s="22"/>
      <c r="E80" s="79" t="s">
        <v>958</v>
      </c>
      <c r="F80" s="79" t="s">
        <v>8</v>
      </c>
      <c r="G80" s="125" t="s">
        <v>1046</v>
      </c>
      <c r="H80" s="16"/>
    </row>
    <row r="81" spans="1:8" ht="27.75" hidden="1" x14ac:dyDescent="0.65">
      <c r="A81" s="321" t="s">
        <v>91</v>
      </c>
      <c r="B81" s="128" t="s">
        <v>1078</v>
      </c>
      <c r="C81" s="127">
        <f>IFERROR(VLOOKUP($A81,'งบทดลอง รพ.'!$A$2:$C$500,3,0),0)</f>
        <v>25000</v>
      </c>
      <c r="D81" s="22"/>
      <c r="E81" s="79" t="s">
        <v>956</v>
      </c>
      <c r="F81" s="79" t="s">
        <v>8</v>
      </c>
      <c r="G81" s="125" t="s">
        <v>1046</v>
      </c>
      <c r="H81" s="16"/>
    </row>
    <row r="82" spans="1:8" ht="27.75" hidden="1" x14ac:dyDescent="0.65">
      <c r="A82" s="321" t="s">
        <v>92</v>
      </c>
      <c r="B82" s="128" t="s">
        <v>1079</v>
      </c>
      <c r="C82" s="127">
        <f>IFERROR(VLOOKUP($A82,'งบทดลอง รพ.'!$A$2:$C$500,3,0),0)</f>
        <v>0</v>
      </c>
      <c r="D82" s="22"/>
      <c r="E82" s="79" t="s">
        <v>958</v>
      </c>
      <c r="F82" s="79" t="s">
        <v>8</v>
      </c>
      <c r="G82" s="125" t="s">
        <v>1046</v>
      </c>
      <c r="H82" s="16"/>
    </row>
    <row r="83" spans="1:8" ht="27.75" hidden="1" x14ac:dyDescent="0.65">
      <c r="A83" s="321" t="s">
        <v>93</v>
      </c>
      <c r="B83" s="128" t="s">
        <v>94</v>
      </c>
      <c r="C83" s="127">
        <f>IFERROR(VLOOKUP($A83,'งบทดลอง รพ.'!$A$2:$C$500,3,0),0)</f>
        <v>10652</v>
      </c>
      <c r="D83" s="22"/>
      <c r="E83" s="79" t="s">
        <v>960</v>
      </c>
      <c r="F83" s="79" t="s">
        <v>8</v>
      </c>
      <c r="G83" s="125" t="s">
        <v>1046</v>
      </c>
      <c r="H83" s="16"/>
    </row>
    <row r="84" spans="1:8" ht="27.75" hidden="1" x14ac:dyDescent="0.65">
      <c r="A84" s="321" t="s">
        <v>95</v>
      </c>
      <c r="B84" s="128" t="s">
        <v>96</v>
      </c>
      <c r="C84" s="127">
        <f>IFERROR(VLOOKUP($A84,'งบทดลอง รพ.'!$A$2:$C$500,3,0),0)</f>
        <v>10211</v>
      </c>
      <c r="D84" s="22"/>
      <c r="E84" s="79" t="s">
        <v>958</v>
      </c>
      <c r="F84" s="79" t="s">
        <v>8</v>
      </c>
      <c r="G84" s="125" t="s">
        <v>1046</v>
      </c>
      <c r="H84" s="16"/>
    </row>
    <row r="85" spans="1:8" ht="27.75" hidden="1" x14ac:dyDescent="0.65">
      <c r="A85" s="321" t="s">
        <v>97</v>
      </c>
      <c r="B85" s="128" t="s">
        <v>1080</v>
      </c>
      <c r="C85" s="127">
        <f>IFERROR(VLOOKUP($A85,'งบทดลอง รพ.'!$A$2:$C$500,3,0),0)</f>
        <v>0</v>
      </c>
      <c r="D85" s="22"/>
      <c r="E85" s="79" t="s">
        <v>956</v>
      </c>
      <c r="F85" s="79" t="s">
        <v>8</v>
      </c>
      <c r="G85" s="125" t="s">
        <v>1046</v>
      </c>
      <c r="H85" s="16"/>
    </row>
    <row r="86" spans="1:8" ht="27.75" hidden="1" x14ac:dyDescent="0.65">
      <c r="A86" s="321" t="s">
        <v>98</v>
      </c>
      <c r="B86" s="128" t="s">
        <v>1081</v>
      </c>
      <c r="C86" s="127">
        <f>IFERROR(VLOOKUP($A86,'งบทดลอง รพ.'!$A$2:$C$500,3,0),0)</f>
        <v>0</v>
      </c>
      <c r="D86" s="22"/>
      <c r="E86" s="79" t="s">
        <v>958</v>
      </c>
      <c r="F86" s="79" t="s">
        <v>8</v>
      </c>
      <c r="G86" s="125" t="s">
        <v>1046</v>
      </c>
      <c r="H86" s="16"/>
    </row>
    <row r="87" spans="1:8" ht="27.75" hidden="1" x14ac:dyDescent="0.65">
      <c r="A87" s="321" t="s">
        <v>99</v>
      </c>
      <c r="B87" s="128" t="s">
        <v>1082</v>
      </c>
      <c r="C87" s="127">
        <f>IFERROR(VLOOKUP($A87,'งบทดลอง รพ.'!$A$2:$C$500,3,0),0)</f>
        <v>0</v>
      </c>
      <c r="D87" s="22"/>
      <c r="E87" s="79" t="s">
        <v>955</v>
      </c>
      <c r="F87" s="79" t="s">
        <v>8</v>
      </c>
      <c r="G87" s="125" t="s">
        <v>1046</v>
      </c>
      <c r="H87" s="16"/>
    </row>
    <row r="88" spans="1:8" ht="27.75" hidden="1" x14ac:dyDescent="0.65">
      <c r="A88" s="321" t="s">
        <v>100</v>
      </c>
      <c r="B88" s="128" t="s">
        <v>1083</v>
      </c>
      <c r="C88" s="127">
        <f>IFERROR(VLOOKUP($A88,'งบทดลอง รพ.'!$A$2:$C$500,3,0),0)</f>
        <v>0</v>
      </c>
      <c r="D88" s="22"/>
      <c r="E88" s="79" t="s">
        <v>955</v>
      </c>
      <c r="F88" s="79" t="s">
        <v>8</v>
      </c>
      <c r="G88" s="125" t="s">
        <v>1046</v>
      </c>
      <c r="H88" s="16"/>
    </row>
    <row r="89" spans="1:8" ht="27.75" hidden="1" x14ac:dyDescent="0.65">
      <c r="A89" s="321" t="s">
        <v>101</v>
      </c>
      <c r="B89" s="128" t="s">
        <v>1084</v>
      </c>
      <c r="C89" s="127">
        <f>IFERROR(VLOOKUP($A89,'งบทดลอง รพ.'!$A$2:$C$500,3,0),0)</f>
        <v>0</v>
      </c>
      <c r="D89" s="22"/>
      <c r="E89" s="79" t="s">
        <v>955</v>
      </c>
      <c r="F89" s="79" t="s">
        <v>8</v>
      </c>
      <c r="G89" s="125" t="s">
        <v>1046</v>
      </c>
      <c r="H89" s="16"/>
    </row>
    <row r="90" spans="1:8" ht="27.75" hidden="1" x14ac:dyDescent="0.65">
      <c r="A90" s="321" t="s">
        <v>102</v>
      </c>
      <c r="B90" s="128" t="s">
        <v>1085</v>
      </c>
      <c r="C90" s="127">
        <f>IFERROR(VLOOKUP($A90,'งบทดลอง รพ.'!$A$2:$C$500,3,0),0)</f>
        <v>0</v>
      </c>
      <c r="D90" s="22"/>
      <c r="E90" s="79" t="s">
        <v>955</v>
      </c>
      <c r="F90" s="79" t="s">
        <v>8</v>
      </c>
      <c r="G90" s="125" t="s">
        <v>1046</v>
      </c>
      <c r="H90" s="16"/>
    </row>
    <row r="91" spans="1:8" ht="27.75" hidden="1" x14ac:dyDescent="0.65">
      <c r="A91" s="321" t="s">
        <v>817</v>
      </c>
      <c r="B91" s="128" t="s">
        <v>103</v>
      </c>
      <c r="C91" s="127">
        <f>IFERROR(VLOOKUP($A91,'งบทดลอง รพ.'!$A$2:$C$500,3,0),0)</f>
        <v>0</v>
      </c>
      <c r="D91" s="22"/>
      <c r="E91" s="79" t="s">
        <v>960</v>
      </c>
      <c r="F91" s="79" t="s">
        <v>8</v>
      </c>
      <c r="G91" s="125" t="s">
        <v>1046</v>
      </c>
      <c r="H91" s="16"/>
    </row>
    <row r="92" spans="1:8" ht="27.75" hidden="1" x14ac:dyDescent="0.65">
      <c r="A92" s="321" t="s">
        <v>818</v>
      </c>
      <c r="B92" s="128" t="s">
        <v>104</v>
      </c>
      <c r="C92" s="127">
        <f>IFERROR(VLOOKUP($A92,'งบทดลอง รพ.'!$A$2:$C$500,3,0),0)</f>
        <v>0</v>
      </c>
      <c r="D92" s="22"/>
      <c r="E92" s="79" t="s">
        <v>960</v>
      </c>
      <c r="F92" s="79" t="s">
        <v>8</v>
      </c>
      <c r="G92" s="125" t="s">
        <v>1046</v>
      </c>
      <c r="H92" s="16"/>
    </row>
    <row r="93" spans="1:8" ht="27.75" hidden="1" x14ac:dyDescent="0.65">
      <c r="A93" s="321" t="s">
        <v>1377</v>
      </c>
      <c r="B93" s="128" t="s">
        <v>1378</v>
      </c>
      <c r="C93" s="127">
        <f>IFERROR(VLOOKUP($A93,'งบทดลอง รพ.'!$A$2:$C$500,3,0),0)</f>
        <v>0</v>
      </c>
      <c r="D93" s="22"/>
      <c r="E93" s="79" t="s">
        <v>962</v>
      </c>
      <c r="F93" s="79" t="s">
        <v>10</v>
      </c>
      <c r="G93" s="125"/>
      <c r="H93" s="16"/>
    </row>
    <row r="94" spans="1:8" ht="27.75" hidden="1" x14ac:dyDescent="0.65">
      <c r="A94" s="321" t="s">
        <v>105</v>
      </c>
      <c r="B94" s="128" t="s">
        <v>1086</v>
      </c>
      <c r="C94" s="127">
        <f>IFERROR(VLOOKUP($A94,'งบทดลอง รพ.'!$A$2:$C$500,3,0),0)</f>
        <v>1528</v>
      </c>
      <c r="D94" s="22"/>
      <c r="E94" s="79" t="s">
        <v>963</v>
      </c>
      <c r="F94" s="79" t="s">
        <v>10</v>
      </c>
      <c r="G94" s="125" t="s">
        <v>1046</v>
      </c>
      <c r="H94" s="16"/>
    </row>
    <row r="95" spans="1:8" ht="27.75" hidden="1" x14ac:dyDescent="0.65">
      <c r="A95" s="321" t="s">
        <v>106</v>
      </c>
      <c r="B95" s="128" t="s">
        <v>1087</v>
      </c>
      <c r="C95" s="127">
        <f>IFERROR(VLOOKUP($A95,'งบทดลอง รพ.'!$A$2:$C$500,3,0),0)</f>
        <v>0</v>
      </c>
      <c r="D95" s="22"/>
      <c r="E95" s="79" t="s">
        <v>965</v>
      </c>
      <c r="F95" s="79" t="s">
        <v>10</v>
      </c>
      <c r="G95" s="125" t="s">
        <v>1046</v>
      </c>
      <c r="H95" s="16"/>
    </row>
    <row r="96" spans="1:8" ht="27.75" hidden="1" x14ac:dyDescent="0.65">
      <c r="A96" s="321" t="s">
        <v>107</v>
      </c>
      <c r="B96" s="128" t="s">
        <v>1088</v>
      </c>
      <c r="C96" s="127">
        <f>IFERROR(VLOOKUP($A96,'งบทดลอง รพ.'!$A$2:$C$500,3,0),0)</f>
        <v>0</v>
      </c>
      <c r="D96" s="22"/>
      <c r="E96" s="79" t="s">
        <v>962</v>
      </c>
      <c r="F96" s="79" t="s">
        <v>10</v>
      </c>
      <c r="G96" s="125" t="s">
        <v>1046</v>
      </c>
      <c r="H96" s="16"/>
    </row>
    <row r="97" spans="1:8" ht="27.75" hidden="1" x14ac:dyDescent="0.65">
      <c r="A97" s="321" t="s">
        <v>108</v>
      </c>
      <c r="B97" s="128" t="s">
        <v>1089</v>
      </c>
      <c r="C97" s="127">
        <f>IFERROR(VLOOKUP($A97,'งบทดลอง รพ.'!$A$2:$C$500,3,0),0)</f>
        <v>0</v>
      </c>
      <c r="D97" s="22"/>
      <c r="E97" s="79" t="s">
        <v>962</v>
      </c>
      <c r="F97" s="79" t="s">
        <v>10</v>
      </c>
      <c r="G97" s="125" t="s">
        <v>1046</v>
      </c>
      <c r="H97" s="16"/>
    </row>
    <row r="98" spans="1:8" ht="27.75" hidden="1" x14ac:dyDescent="0.65">
      <c r="A98" s="321" t="s">
        <v>109</v>
      </c>
      <c r="B98" s="128" t="s">
        <v>1090</v>
      </c>
      <c r="C98" s="127">
        <f>IFERROR(VLOOKUP($A98,'งบทดลอง รพ.'!$A$2:$C$500,3,0),0)</f>
        <v>0</v>
      </c>
      <c r="D98" s="22"/>
      <c r="E98" s="79" t="s">
        <v>963</v>
      </c>
      <c r="F98" s="79" t="s">
        <v>10</v>
      </c>
      <c r="G98" s="125" t="s">
        <v>1046</v>
      </c>
      <c r="H98" s="16"/>
    </row>
    <row r="99" spans="1:8" ht="27.75" hidden="1" x14ac:dyDescent="0.65">
      <c r="A99" s="321" t="s">
        <v>110</v>
      </c>
      <c r="B99" s="128" t="s">
        <v>1091</v>
      </c>
      <c r="C99" s="127">
        <f>IFERROR(VLOOKUP($A99,'งบทดลอง รพ.'!$A$2:$C$500,3,0),0)</f>
        <v>0</v>
      </c>
      <c r="D99" s="22"/>
      <c r="E99" s="79" t="s">
        <v>962</v>
      </c>
      <c r="F99" s="79" t="s">
        <v>10</v>
      </c>
      <c r="G99" s="125" t="s">
        <v>1046</v>
      </c>
      <c r="H99" s="16"/>
    </row>
    <row r="100" spans="1:8" ht="27.75" hidden="1" x14ac:dyDescent="0.65">
      <c r="A100" s="321" t="s">
        <v>111</v>
      </c>
      <c r="B100" s="128" t="s">
        <v>1092</v>
      </c>
      <c r="C100" s="127">
        <f>IFERROR(VLOOKUP($A100,'งบทดลอง รพ.'!$A$2:$C$500,3,0),0)</f>
        <v>0</v>
      </c>
      <c r="D100" s="22"/>
      <c r="E100" s="79" t="s">
        <v>962</v>
      </c>
      <c r="F100" s="79" t="s">
        <v>10</v>
      </c>
      <c r="G100" s="125" t="s">
        <v>1046</v>
      </c>
      <c r="H100" s="16"/>
    </row>
    <row r="101" spans="1:8" ht="27.75" hidden="1" x14ac:dyDescent="0.65">
      <c r="A101" s="321" t="s">
        <v>819</v>
      </c>
      <c r="B101" s="128" t="s">
        <v>820</v>
      </c>
      <c r="C101" s="127">
        <f>IFERROR(VLOOKUP($A101,'งบทดลอง รพ.'!$A$2:$C$500,3,0),0)</f>
        <v>2280</v>
      </c>
      <c r="D101" s="22"/>
      <c r="E101" s="79" t="s">
        <v>963</v>
      </c>
      <c r="F101" s="79" t="s">
        <v>10</v>
      </c>
      <c r="G101" s="125" t="s">
        <v>1046</v>
      </c>
      <c r="H101" s="16"/>
    </row>
    <row r="102" spans="1:8" ht="27.75" hidden="1" x14ac:dyDescent="0.65">
      <c r="A102" s="321" t="s">
        <v>821</v>
      </c>
      <c r="B102" s="128" t="s">
        <v>822</v>
      </c>
      <c r="C102" s="127">
        <f>IFERROR(VLOOKUP($A102,'งบทดลอง รพ.'!$A$2:$C$500,3,0),0)</f>
        <v>0</v>
      </c>
      <c r="D102" s="22"/>
      <c r="E102" s="79" t="s">
        <v>965</v>
      </c>
      <c r="F102" s="79" t="s">
        <v>10</v>
      </c>
      <c r="G102" s="125" t="s">
        <v>1046</v>
      </c>
      <c r="H102" s="16"/>
    </row>
    <row r="103" spans="1:8" ht="27.75" hidden="1" x14ac:dyDescent="0.65">
      <c r="A103" s="321" t="s">
        <v>823</v>
      </c>
      <c r="B103" s="128" t="s">
        <v>824</v>
      </c>
      <c r="C103" s="127">
        <f>IFERROR(VLOOKUP($A103,'งบทดลอง รพ.'!$A$2:$C$500,3,0),0)</f>
        <v>0</v>
      </c>
      <c r="D103" s="22"/>
      <c r="E103" s="79" t="s">
        <v>965</v>
      </c>
      <c r="F103" s="79" t="s">
        <v>10</v>
      </c>
      <c r="G103" s="125" t="s">
        <v>1046</v>
      </c>
      <c r="H103" s="16"/>
    </row>
    <row r="104" spans="1:8" ht="27.75" hidden="1" x14ac:dyDescent="0.65">
      <c r="A104" s="321" t="s">
        <v>825</v>
      </c>
      <c r="B104" s="128" t="s">
        <v>826</v>
      </c>
      <c r="C104" s="127">
        <f>IFERROR(VLOOKUP($A104,'งบทดลอง รพ.'!$A$2:$C$500,3,0),0)</f>
        <v>0</v>
      </c>
      <c r="D104" s="22"/>
      <c r="E104" s="79" t="s">
        <v>962</v>
      </c>
      <c r="F104" s="79" t="s">
        <v>10</v>
      </c>
      <c r="G104" s="125" t="s">
        <v>1046</v>
      </c>
      <c r="H104" s="16"/>
    </row>
    <row r="105" spans="1:8" ht="27.75" hidden="1" x14ac:dyDescent="0.65">
      <c r="A105" s="321" t="s">
        <v>827</v>
      </c>
      <c r="B105" s="128" t="s">
        <v>828</v>
      </c>
      <c r="C105" s="127">
        <f>IFERROR(VLOOKUP($A105,'งบทดลอง รพ.'!$A$2:$C$500,3,0),0)</f>
        <v>0</v>
      </c>
      <c r="D105" s="22"/>
      <c r="E105" s="79" t="s">
        <v>967</v>
      </c>
      <c r="F105" s="79" t="s">
        <v>10</v>
      </c>
      <c r="G105" s="125" t="s">
        <v>1046</v>
      </c>
      <c r="H105" s="16"/>
    </row>
    <row r="106" spans="1:8" ht="27.75" hidden="1" x14ac:dyDescent="0.65">
      <c r="A106" s="321" t="s">
        <v>829</v>
      </c>
      <c r="B106" s="128" t="s">
        <v>112</v>
      </c>
      <c r="C106" s="127">
        <f>IFERROR(VLOOKUP($A106,'งบทดลอง รพ.'!$A$2:$C$500,3,0),0)</f>
        <v>0</v>
      </c>
      <c r="D106" s="22"/>
      <c r="E106" s="79" t="s">
        <v>967</v>
      </c>
      <c r="F106" s="79" t="s">
        <v>10</v>
      </c>
      <c r="G106" s="125" t="s">
        <v>1046</v>
      </c>
      <c r="H106" s="16"/>
    </row>
    <row r="107" spans="1:8" ht="27.75" hidden="1" x14ac:dyDescent="0.65">
      <c r="A107" s="321" t="s">
        <v>830</v>
      </c>
      <c r="B107" s="128" t="s">
        <v>831</v>
      </c>
      <c r="C107" s="127">
        <f>IFERROR(VLOOKUP($A107,'งบทดลอง รพ.'!$A$2:$C$500,3,0),0)</f>
        <v>0</v>
      </c>
      <c r="D107" s="22"/>
      <c r="E107" s="79" t="s">
        <v>967</v>
      </c>
      <c r="F107" s="79" t="s">
        <v>10</v>
      </c>
      <c r="G107" s="125" t="s">
        <v>1046</v>
      </c>
      <c r="H107" s="16"/>
    </row>
    <row r="108" spans="1:8" ht="27.75" hidden="1" x14ac:dyDescent="0.65">
      <c r="A108" s="321" t="s">
        <v>1333</v>
      </c>
      <c r="B108" s="128" t="s">
        <v>1338</v>
      </c>
      <c r="C108" s="127">
        <f>IFERROR(VLOOKUP($A108,'งบทดลอง รพ.'!$A$2:$C$500,3,0),0)</f>
        <v>0</v>
      </c>
      <c r="D108" s="22"/>
      <c r="E108" s="79" t="s">
        <v>962</v>
      </c>
      <c r="F108" s="79" t="s">
        <v>10</v>
      </c>
      <c r="G108" s="125" t="s">
        <v>1046</v>
      </c>
      <c r="H108" s="16"/>
    </row>
    <row r="109" spans="1:8" ht="27.75" hidden="1" x14ac:dyDescent="0.65">
      <c r="A109" s="321" t="s">
        <v>128</v>
      </c>
      <c r="B109" s="128" t="s">
        <v>1093</v>
      </c>
      <c r="C109" s="127">
        <f>IFERROR(VLOOKUP($A109,'งบทดลอง รพ.'!$A$2:$C$500,3,0),0)</f>
        <v>2000</v>
      </c>
      <c r="D109" s="22"/>
      <c r="E109" s="79" t="s">
        <v>971</v>
      </c>
      <c r="F109" s="79" t="s">
        <v>12</v>
      </c>
      <c r="G109" s="125" t="s">
        <v>1046</v>
      </c>
      <c r="H109" s="16"/>
    </row>
    <row r="110" spans="1:8" ht="27.75" hidden="1" x14ac:dyDescent="0.65">
      <c r="A110" s="321" t="s">
        <v>129</v>
      </c>
      <c r="B110" s="128" t="s">
        <v>1094</v>
      </c>
      <c r="C110" s="127">
        <f>IFERROR(VLOOKUP($A110,'งบทดลอง รพ.'!$A$2:$C$500,3,0),0)</f>
        <v>0</v>
      </c>
      <c r="D110" s="22"/>
      <c r="E110" s="79" t="s">
        <v>971</v>
      </c>
      <c r="F110" s="79" t="s">
        <v>12</v>
      </c>
      <c r="G110" s="125" t="s">
        <v>1046</v>
      </c>
      <c r="H110" s="16"/>
    </row>
    <row r="111" spans="1:8" ht="27.75" hidden="1" x14ac:dyDescent="0.65">
      <c r="A111" s="321" t="s">
        <v>130</v>
      </c>
      <c r="B111" s="128" t="s">
        <v>1095</v>
      </c>
      <c r="C111" s="127">
        <f>IFERROR(VLOOKUP($A111,'งบทดลอง รพ.'!$A$2:$C$500,3,0),0)</f>
        <v>0</v>
      </c>
      <c r="D111" s="22"/>
      <c r="E111" s="79" t="s">
        <v>971</v>
      </c>
      <c r="F111" s="79" t="s">
        <v>12</v>
      </c>
      <c r="G111" s="125" t="s">
        <v>1046</v>
      </c>
      <c r="H111" s="16"/>
    </row>
    <row r="112" spans="1:8" ht="27.75" hidden="1" x14ac:dyDescent="0.65">
      <c r="A112" s="321" t="s">
        <v>131</v>
      </c>
      <c r="B112" s="128" t="s">
        <v>132</v>
      </c>
      <c r="C112" s="127">
        <f>IFERROR(VLOOKUP($A112,'งบทดลอง รพ.'!$A$2:$C$500,3,0),0)</f>
        <v>0</v>
      </c>
      <c r="D112" s="22"/>
      <c r="E112" s="79" t="s">
        <v>969</v>
      </c>
      <c r="F112" s="79" t="s">
        <v>12</v>
      </c>
      <c r="G112" s="125" t="s">
        <v>1046</v>
      </c>
      <c r="H112" s="16"/>
    </row>
    <row r="113" spans="1:8" ht="27.75" hidden="1" x14ac:dyDescent="0.65">
      <c r="A113" s="321" t="s">
        <v>133</v>
      </c>
      <c r="B113" s="128" t="s">
        <v>134</v>
      </c>
      <c r="C113" s="127">
        <f>IFERROR(VLOOKUP($A113,'งบทดลอง รพ.'!$A$2:$C$500,3,0),0)</f>
        <v>0</v>
      </c>
      <c r="D113" s="22"/>
      <c r="E113" s="79" t="s">
        <v>969</v>
      </c>
      <c r="F113" s="79" t="s">
        <v>12</v>
      </c>
      <c r="G113" s="125" t="s">
        <v>1046</v>
      </c>
      <c r="H113" s="16"/>
    </row>
    <row r="114" spans="1:8" ht="27.75" hidden="1" x14ac:dyDescent="0.65">
      <c r="A114" s="321" t="s">
        <v>832</v>
      </c>
      <c r="B114" s="128" t="s">
        <v>833</v>
      </c>
      <c r="C114" s="127">
        <f>IFERROR(VLOOKUP($A114,'งบทดลอง รพ.'!$A$2:$C$500,3,0),0)</f>
        <v>0</v>
      </c>
      <c r="D114" s="22"/>
      <c r="E114" s="79" t="s">
        <v>971</v>
      </c>
      <c r="F114" s="79" t="s">
        <v>12</v>
      </c>
      <c r="G114" s="125" t="s">
        <v>1046</v>
      </c>
      <c r="H114" s="16"/>
    </row>
    <row r="115" spans="1:8" ht="27.75" hidden="1" x14ac:dyDescent="0.65">
      <c r="A115" s="321" t="s">
        <v>834</v>
      </c>
      <c r="B115" s="128" t="s">
        <v>835</v>
      </c>
      <c r="C115" s="127">
        <f>IFERROR(VLOOKUP($A115,'งบทดลอง รพ.'!$A$2:$C$500,3,0),0)</f>
        <v>6000</v>
      </c>
      <c r="D115" s="22"/>
      <c r="E115" s="79" t="s">
        <v>973</v>
      </c>
      <c r="F115" s="79" t="s">
        <v>12</v>
      </c>
      <c r="G115" s="125" t="s">
        <v>1046</v>
      </c>
      <c r="H115" s="16"/>
    </row>
    <row r="116" spans="1:8" ht="27.75" hidden="1" x14ac:dyDescent="0.65">
      <c r="A116" s="321" t="s">
        <v>836</v>
      </c>
      <c r="B116" s="128" t="s">
        <v>837</v>
      </c>
      <c r="C116" s="127">
        <f>IFERROR(VLOOKUP($A116,'งบทดลอง รพ.'!$A$2:$C$500,3,0),0)</f>
        <v>0</v>
      </c>
      <c r="D116" s="22"/>
      <c r="E116" s="79" t="s">
        <v>971</v>
      </c>
      <c r="F116" s="79" t="s">
        <v>12</v>
      </c>
      <c r="G116" s="125" t="s">
        <v>1046</v>
      </c>
      <c r="H116" s="16"/>
    </row>
    <row r="117" spans="1:8" ht="27.75" hidden="1" x14ac:dyDescent="0.65">
      <c r="A117" s="321" t="s">
        <v>838</v>
      </c>
      <c r="B117" s="128" t="s">
        <v>839</v>
      </c>
      <c r="C117" s="127">
        <f>IFERROR(VLOOKUP($A117,'งบทดลอง รพ.'!$A$2:$C$500,3,0),0)</f>
        <v>86743</v>
      </c>
      <c r="D117" s="22"/>
      <c r="E117" s="79" t="s">
        <v>969</v>
      </c>
      <c r="F117" s="79" t="s">
        <v>12</v>
      </c>
      <c r="G117" s="125" t="s">
        <v>1046</v>
      </c>
      <c r="H117" s="16"/>
    </row>
    <row r="118" spans="1:8" ht="27.75" hidden="1" x14ac:dyDescent="0.65">
      <c r="A118" s="321" t="s">
        <v>157</v>
      </c>
      <c r="B118" s="128" t="s">
        <v>158</v>
      </c>
      <c r="C118" s="127">
        <f>IFERROR(VLOOKUP($A118,'งบทดลอง รพ.'!$A$2:$C$500,3,0),0)</f>
        <v>0</v>
      </c>
      <c r="D118" s="22"/>
      <c r="E118" s="79" t="s">
        <v>976</v>
      </c>
      <c r="F118" s="79" t="s">
        <v>16</v>
      </c>
      <c r="G118" s="125" t="s">
        <v>1046</v>
      </c>
      <c r="H118" s="16"/>
    </row>
    <row r="119" spans="1:8" ht="27.75" hidden="1" x14ac:dyDescent="0.65">
      <c r="A119" s="321" t="s">
        <v>159</v>
      </c>
      <c r="B119" s="128" t="s">
        <v>1096</v>
      </c>
      <c r="C119" s="127">
        <f>IFERROR(VLOOKUP($A119,'งบทดลอง รพ.'!$A$2:$C$500,3,0),0)</f>
        <v>0</v>
      </c>
      <c r="D119" s="22"/>
      <c r="E119" s="79" t="s">
        <v>976</v>
      </c>
      <c r="F119" s="79" t="s">
        <v>16</v>
      </c>
      <c r="G119" s="125" t="s">
        <v>1046</v>
      </c>
      <c r="H119" s="16"/>
    </row>
    <row r="120" spans="1:8" ht="27.75" hidden="1" x14ac:dyDescent="0.65">
      <c r="A120" s="321" t="s">
        <v>160</v>
      </c>
      <c r="B120" s="128" t="s">
        <v>1097</v>
      </c>
      <c r="C120" s="127">
        <f>IFERROR(VLOOKUP($A120,'งบทดลอง รพ.'!$A$2:$C$500,3,0),0)</f>
        <v>0</v>
      </c>
      <c r="D120" s="22"/>
      <c r="E120" s="79" t="s">
        <v>976</v>
      </c>
      <c r="F120" s="79" t="s">
        <v>16</v>
      </c>
      <c r="G120" s="125" t="s">
        <v>1046</v>
      </c>
      <c r="H120" s="16"/>
    </row>
    <row r="121" spans="1:8" ht="27.75" hidden="1" x14ac:dyDescent="0.65">
      <c r="A121" s="321" t="s">
        <v>161</v>
      </c>
      <c r="B121" s="128" t="s">
        <v>162</v>
      </c>
      <c r="C121" s="127">
        <f>IFERROR(VLOOKUP($A121,'งบทดลอง รพ.'!$A$2:$C$500,3,0),0)</f>
        <v>0</v>
      </c>
      <c r="D121" s="22"/>
      <c r="E121" s="79" t="s">
        <v>976</v>
      </c>
      <c r="F121" s="79" t="s">
        <v>16</v>
      </c>
      <c r="G121" s="125" t="s">
        <v>1046</v>
      </c>
      <c r="H121" s="16"/>
    </row>
    <row r="122" spans="1:8" ht="27.75" hidden="1" x14ac:dyDescent="0.65">
      <c r="A122" s="321" t="s">
        <v>163</v>
      </c>
      <c r="B122" s="128" t="s">
        <v>164</v>
      </c>
      <c r="C122" s="127">
        <f>IFERROR(VLOOKUP($A122,'งบทดลอง รพ.'!$A$2:$C$500,3,0),0)</f>
        <v>0</v>
      </c>
      <c r="D122" s="22"/>
      <c r="E122" s="79" t="s">
        <v>976</v>
      </c>
      <c r="F122" s="79" t="s">
        <v>16</v>
      </c>
      <c r="G122" s="125" t="s">
        <v>1046</v>
      </c>
      <c r="H122" s="16"/>
    </row>
    <row r="123" spans="1:8" ht="27.75" hidden="1" x14ac:dyDescent="0.65">
      <c r="A123" s="321" t="s">
        <v>165</v>
      </c>
      <c r="B123" s="128" t="s">
        <v>166</v>
      </c>
      <c r="C123" s="127">
        <f>IFERROR(VLOOKUP($A123,'งบทดลอง รพ.'!$A$2:$C$500,3,0),0)</f>
        <v>0</v>
      </c>
      <c r="D123" s="22"/>
      <c r="E123" s="79" t="s">
        <v>977</v>
      </c>
      <c r="F123" s="79" t="s">
        <v>18</v>
      </c>
      <c r="G123" s="125" t="s">
        <v>1046</v>
      </c>
      <c r="H123" s="16"/>
    </row>
    <row r="124" spans="1:8" ht="27.75" hidden="1" x14ac:dyDescent="0.65">
      <c r="A124" s="321" t="s">
        <v>167</v>
      </c>
      <c r="B124" s="128" t="s">
        <v>168</v>
      </c>
      <c r="C124" s="127">
        <f>IFERROR(VLOOKUP($A124,'งบทดลอง รพ.'!$A$2:$C$500,3,0),0)</f>
        <v>0</v>
      </c>
      <c r="D124" s="22"/>
      <c r="E124" s="79" t="s">
        <v>977</v>
      </c>
      <c r="F124" s="79" t="s">
        <v>18</v>
      </c>
      <c r="G124" s="125" t="s">
        <v>1046</v>
      </c>
      <c r="H124" s="16"/>
    </row>
    <row r="125" spans="1:8" ht="27.75" hidden="1" x14ac:dyDescent="0.65">
      <c r="A125" s="321" t="s">
        <v>169</v>
      </c>
      <c r="B125" s="128" t="s">
        <v>1098</v>
      </c>
      <c r="C125" s="127">
        <f>IFERROR(VLOOKUP($A125,'งบทดลอง รพ.'!$A$2:$C$500,3,0),0)</f>
        <v>2800</v>
      </c>
      <c r="D125" s="22"/>
      <c r="E125" s="79" t="s">
        <v>976</v>
      </c>
      <c r="F125" s="79" t="s">
        <v>16</v>
      </c>
      <c r="G125" s="125" t="s">
        <v>1046</v>
      </c>
      <c r="H125" s="16"/>
    </row>
    <row r="126" spans="1:8" ht="27.75" hidden="1" x14ac:dyDescent="0.65">
      <c r="A126" s="321" t="s">
        <v>840</v>
      </c>
      <c r="B126" s="128" t="s">
        <v>841</v>
      </c>
      <c r="C126" s="127">
        <f>IFERROR(VLOOKUP($A126,'งบทดลอง รพ.'!$A$2:$C$500,3,0),0)</f>
        <v>29577.74</v>
      </c>
      <c r="D126" s="22"/>
      <c r="E126" s="79" t="s">
        <v>976</v>
      </c>
      <c r="F126" s="79" t="s">
        <v>16</v>
      </c>
      <c r="G126" s="125" t="s">
        <v>1046</v>
      </c>
      <c r="H126" s="16"/>
    </row>
    <row r="127" spans="1:8" ht="27.75" hidden="1" x14ac:dyDescent="0.65">
      <c r="A127" s="321" t="s">
        <v>842</v>
      </c>
      <c r="B127" s="128" t="s">
        <v>843</v>
      </c>
      <c r="C127" s="127">
        <f>IFERROR(VLOOKUP($A127,'งบทดลอง รพ.'!$A$2:$C$500,3,0),0)</f>
        <v>0</v>
      </c>
      <c r="D127" s="22"/>
      <c r="E127" s="79" t="s">
        <v>976</v>
      </c>
      <c r="F127" s="79" t="s">
        <v>1379</v>
      </c>
      <c r="G127" s="125" t="s">
        <v>1046</v>
      </c>
      <c r="H127" s="16"/>
    </row>
    <row r="128" spans="1:8" ht="27.75" hidden="1" x14ac:dyDescent="0.65">
      <c r="A128" s="321" t="s">
        <v>170</v>
      </c>
      <c r="B128" s="128" t="s">
        <v>1099</v>
      </c>
      <c r="C128" s="127">
        <f>IFERROR(VLOOKUP($A128,'งบทดลอง รพ.'!$A$2:$C$500,3,0),0)</f>
        <v>0</v>
      </c>
      <c r="D128" s="22"/>
      <c r="E128" s="79" t="s">
        <v>976</v>
      </c>
      <c r="F128" s="79" t="s">
        <v>16</v>
      </c>
      <c r="G128" s="125" t="s">
        <v>1046</v>
      </c>
      <c r="H128" s="16"/>
    </row>
    <row r="129" spans="1:8" ht="27.75" hidden="1" x14ac:dyDescent="0.65">
      <c r="A129" s="321" t="s">
        <v>171</v>
      </c>
      <c r="B129" s="128" t="s">
        <v>172</v>
      </c>
      <c r="C129" s="127">
        <f>IFERROR(VLOOKUP($A129,'งบทดลอง รพ.'!$A$2:$C$500,3,0),0)</f>
        <v>0</v>
      </c>
      <c r="D129" s="22"/>
      <c r="E129" s="79" t="s">
        <v>976</v>
      </c>
      <c r="F129" s="79" t="s">
        <v>16</v>
      </c>
      <c r="G129" s="125" t="s">
        <v>1046</v>
      </c>
      <c r="H129" s="16"/>
    </row>
    <row r="130" spans="1:8" ht="27.75" hidden="1" x14ac:dyDescent="0.65">
      <c r="A130" s="321" t="s">
        <v>173</v>
      </c>
      <c r="B130" s="128" t="s">
        <v>174</v>
      </c>
      <c r="C130" s="127">
        <f>IFERROR(VLOOKUP($A130,'งบทดลอง รพ.'!$A$2:$C$500,3,0),0)</f>
        <v>0</v>
      </c>
      <c r="D130" s="22"/>
      <c r="E130" s="79" t="s">
        <v>976</v>
      </c>
      <c r="F130" s="79" t="s">
        <v>16</v>
      </c>
      <c r="G130" s="125" t="s">
        <v>1046</v>
      </c>
      <c r="H130" s="16"/>
    </row>
    <row r="131" spans="1:8" ht="27.75" hidden="1" x14ac:dyDescent="0.65">
      <c r="A131" s="321" t="s">
        <v>844</v>
      </c>
      <c r="B131" s="128" t="s">
        <v>845</v>
      </c>
      <c r="C131" s="127">
        <f>IFERROR(VLOOKUP($A131,'งบทดลอง รพ.'!$A$2:$C$500,3,0),0)</f>
        <v>0</v>
      </c>
      <c r="D131" s="22"/>
      <c r="E131" s="79" t="s">
        <v>976</v>
      </c>
      <c r="F131" s="79" t="s">
        <v>16</v>
      </c>
      <c r="G131" s="125" t="s">
        <v>1046</v>
      </c>
      <c r="H131" s="16"/>
    </row>
    <row r="132" spans="1:8" ht="27.75" hidden="1" x14ac:dyDescent="0.65">
      <c r="A132" s="322" t="s">
        <v>139</v>
      </c>
      <c r="B132" s="129" t="s">
        <v>1100</v>
      </c>
      <c r="C132" s="127">
        <f>IFERROR(VLOOKUP($A132,'งบทดลอง รพ.'!$A$2:$C$500,3,0),0)</f>
        <v>10319921.939999999</v>
      </c>
      <c r="D132" s="22"/>
      <c r="E132" s="79" t="s">
        <v>975</v>
      </c>
      <c r="F132" s="79" t="s">
        <v>14</v>
      </c>
      <c r="G132" s="125" t="s">
        <v>1046</v>
      </c>
      <c r="H132" s="16"/>
    </row>
    <row r="133" spans="1:8" ht="27.75" hidden="1" x14ac:dyDescent="0.65">
      <c r="A133" s="322" t="s">
        <v>212</v>
      </c>
      <c r="B133" s="129" t="s">
        <v>1101</v>
      </c>
      <c r="C133" s="127">
        <f>IFERROR(VLOOKUP($A133,'งบทดลอง รพ.'!$A$2:$C$500,3,0),0)</f>
        <v>0</v>
      </c>
      <c r="D133" s="22"/>
      <c r="E133" s="79" t="s">
        <v>978</v>
      </c>
      <c r="F133" s="79" t="s">
        <v>18</v>
      </c>
      <c r="G133" s="125" t="s">
        <v>1046</v>
      </c>
      <c r="H133" s="16"/>
    </row>
    <row r="134" spans="1:8" ht="27.75" hidden="1" x14ac:dyDescent="0.65">
      <c r="A134" s="321" t="s">
        <v>175</v>
      </c>
      <c r="B134" s="128" t="s">
        <v>1102</v>
      </c>
      <c r="C134" s="127">
        <f>IFERROR(VLOOKUP($A134,'งบทดลอง รพ.'!$A$2:$C$500,3,0),0)</f>
        <v>0</v>
      </c>
      <c r="D134" s="22"/>
      <c r="E134" s="79" t="s">
        <v>976</v>
      </c>
      <c r="F134" s="79" t="s">
        <v>16</v>
      </c>
      <c r="G134" s="125" t="s">
        <v>1046</v>
      </c>
      <c r="H134" s="16"/>
    </row>
    <row r="135" spans="1:8" ht="27.75" hidden="1" x14ac:dyDescent="0.65">
      <c r="A135" s="321" t="s">
        <v>176</v>
      </c>
      <c r="B135" s="128" t="s">
        <v>1103</v>
      </c>
      <c r="C135" s="127">
        <f>IFERROR(VLOOKUP($A135,'งบทดลอง รพ.'!$A$2:$C$500,3,0),0)</f>
        <v>0</v>
      </c>
      <c r="D135" s="22"/>
      <c r="E135" s="79" t="s">
        <v>976</v>
      </c>
      <c r="F135" s="79" t="s">
        <v>16</v>
      </c>
      <c r="G135" s="125" t="s">
        <v>1046</v>
      </c>
      <c r="H135" s="16"/>
    </row>
    <row r="136" spans="1:8" ht="27.75" hidden="1" x14ac:dyDescent="0.65">
      <c r="A136" s="321" t="s">
        <v>177</v>
      </c>
      <c r="B136" s="128" t="s">
        <v>1104</v>
      </c>
      <c r="C136" s="127">
        <f>IFERROR(VLOOKUP($A136,'งบทดลอง รพ.'!$A$2:$C$500,3,0),0)</f>
        <v>0</v>
      </c>
      <c r="D136" s="22"/>
      <c r="E136" s="79" t="s">
        <v>976</v>
      </c>
      <c r="F136" s="79" t="s">
        <v>16</v>
      </c>
      <c r="G136" s="125" t="s">
        <v>1046</v>
      </c>
      <c r="H136" s="16"/>
    </row>
    <row r="137" spans="1:8" ht="27.75" hidden="1" x14ac:dyDescent="0.65">
      <c r="A137" s="321" t="s">
        <v>178</v>
      </c>
      <c r="B137" s="128" t="s">
        <v>1105</v>
      </c>
      <c r="C137" s="127">
        <f>IFERROR(VLOOKUP($A137,'งบทดลอง รพ.'!$A$2:$C$500,3,0),0)</f>
        <v>183126.04</v>
      </c>
      <c r="D137" s="22"/>
      <c r="E137" s="79" t="s">
        <v>976</v>
      </c>
      <c r="F137" s="79" t="s">
        <v>16</v>
      </c>
      <c r="G137" s="125" t="s">
        <v>1046</v>
      </c>
      <c r="H137" s="16"/>
    </row>
    <row r="138" spans="1:8" ht="27.75" hidden="1" x14ac:dyDescent="0.65">
      <c r="A138" s="321" t="s">
        <v>179</v>
      </c>
      <c r="B138" s="128" t="s">
        <v>1106</v>
      </c>
      <c r="C138" s="127">
        <f>IFERROR(VLOOKUP($A138,'งบทดลอง รพ.'!$A$2:$C$500,3,0),0)</f>
        <v>0</v>
      </c>
      <c r="D138" s="22"/>
      <c r="E138" s="79" t="s">
        <v>976</v>
      </c>
      <c r="F138" s="79" t="s">
        <v>16</v>
      </c>
      <c r="G138" s="125" t="s">
        <v>1046</v>
      </c>
      <c r="H138" s="16"/>
    </row>
    <row r="139" spans="1:8" ht="27.75" hidden="1" x14ac:dyDescent="0.65">
      <c r="A139" s="321" t="s">
        <v>846</v>
      </c>
      <c r="B139" s="128" t="s">
        <v>847</v>
      </c>
      <c r="C139" s="127">
        <f>IFERROR(VLOOKUP($A139,'งบทดลอง รพ.'!$A$2:$C$500,3,0),0)</f>
        <v>0</v>
      </c>
      <c r="D139" s="22"/>
      <c r="E139" s="79" t="s">
        <v>976</v>
      </c>
      <c r="F139" s="79" t="s">
        <v>1379</v>
      </c>
      <c r="G139" s="125" t="s">
        <v>1046</v>
      </c>
      <c r="H139" s="16"/>
    </row>
    <row r="140" spans="1:8" ht="27.75" hidden="1" x14ac:dyDescent="0.65">
      <c r="A140" s="321" t="s">
        <v>848</v>
      </c>
      <c r="B140" s="128" t="s">
        <v>849</v>
      </c>
      <c r="C140" s="127">
        <f>IFERROR(VLOOKUP($A140,'งบทดลอง รพ.'!$A$2:$C$500,3,0),0)</f>
        <v>0</v>
      </c>
      <c r="D140" s="22"/>
      <c r="E140" s="79" t="s">
        <v>976</v>
      </c>
      <c r="F140" s="79" t="s">
        <v>1379</v>
      </c>
      <c r="G140" s="125" t="s">
        <v>1046</v>
      </c>
      <c r="H140" s="16"/>
    </row>
    <row r="141" spans="1:8" ht="27.75" hidden="1" x14ac:dyDescent="0.65">
      <c r="A141" s="321" t="s">
        <v>850</v>
      </c>
      <c r="B141" s="128" t="s">
        <v>851</v>
      </c>
      <c r="C141" s="127">
        <f>IFERROR(VLOOKUP($A141,'งบทดลอง รพ.'!$A$2:$C$500,3,0),0)</f>
        <v>0</v>
      </c>
      <c r="D141" s="22"/>
      <c r="E141" s="79" t="s">
        <v>976</v>
      </c>
      <c r="F141" s="79" t="s">
        <v>1379</v>
      </c>
      <c r="G141" s="125" t="s">
        <v>1046</v>
      </c>
      <c r="H141" s="16"/>
    </row>
    <row r="142" spans="1:8" ht="27.75" hidden="1" x14ac:dyDescent="0.65">
      <c r="A142" s="321" t="s">
        <v>180</v>
      </c>
      <c r="B142" s="128" t="s">
        <v>1107</v>
      </c>
      <c r="C142" s="127">
        <f>IFERROR(VLOOKUP($A142,'งบทดลอง รพ.'!$A$2:$C$500,3,0),0)</f>
        <v>0</v>
      </c>
      <c r="D142" s="22"/>
      <c r="E142" s="79" t="s">
        <v>976</v>
      </c>
      <c r="F142" s="79" t="s">
        <v>1379</v>
      </c>
      <c r="G142" s="125" t="s">
        <v>1046</v>
      </c>
      <c r="H142" s="16"/>
    </row>
    <row r="143" spans="1:8" ht="27.75" hidden="1" x14ac:dyDescent="0.65">
      <c r="A143" s="322" t="s">
        <v>852</v>
      </c>
      <c r="B143" s="129" t="s">
        <v>853</v>
      </c>
      <c r="C143" s="127">
        <f>IFERROR(VLOOKUP($A143,'งบทดลอง รพ.'!$A$2:$C$500,3,0),0)</f>
        <v>0</v>
      </c>
      <c r="D143" s="22"/>
      <c r="E143" s="79" t="s">
        <v>976</v>
      </c>
      <c r="F143" s="79" t="s">
        <v>1379</v>
      </c>
      <c r="G143" s="125" t="s">
        <v>1046</v>
      </c>
      <c r="H143" s="16"/>
    </row>
    <row r="144" spans="1:8" ht="27.75" hidden="1" x14ac:dyDescent="0.65">
      <c r="A144" s="321" t="s">
        <v>181</v>
      </c>
      <c r="B144" s="128" t="s">
        <v>1108</v>
      </c>
      <c r="C144" s="127">
        <f>IFERROR(VLOOKUP($A144,'งบทดลอง รพ.'!$A$2:$C$500,3,0),0)</f>
        <v>0</v>
      </c>
      <c r="D144" s="22"/>
      <c r="E144" s="79" t="s">
        <v>976</v>
      </c>
      <c r="F144" s="79" t="s">
        <v>1379</v>
      </c>
      <c r="G144" s="125" t="s">
        <v>1046</v>
      </c>
      <c r="H144" s="16"/>
    </row>
    <row r="145" spans="1:8" ht="27.75" hidden="1" x14ac:dyDescent="0.65">
      <c r="A145" s="321" t="s">
        <v>182</v>
      </c>
      <c r="B145" s="128" t="s">
        <v>183</v>
      </c>
      <c r="C145" s="127">
        <f>IFERROR(VLOOKUP($A145,'งบทดลอง รพ.'!$A$2:$C$500,3,0),0)</f>
        <v>0</v>
      </c>
      <c r="D145" s="22"/>
      <c r="E145" s="79" t="s">
        <v>976</v>
      </c>
      <c r="F145" s="79" t="s">
        <v>16</v>
      </c>
      <c r="G145" s="125" t="s">
        <v>1046</v>
      </c>
      <c r="H145" s="16"/>
    </row>
    <row r="146" spans="1:8" ht="27.75" hidden="1" x14ac:dyDescent="0.65">
      <c r="A146" s="321" t="s">
        <v>184</v>
      </c>
      <c r="B146" s="128" t="s">
        <v>185</v>
      </c>
      <c r="C146" s="127">
        <f>IFERROR(VLOOKUP($A146,'งบทดลอง รพ.'!$A$2:$C$500,3,0),0)</f>
        <v>0</v>
      </c>
      <c r="D146" s="22"/>
      <c r="E146" s="79" t="s">
        <v>976</v>
      </c>
      <c r="F146" s="79" t="s">
        <v>16</v>
      </c>
      <c r="G146" s="125" t="s">
        <v>1046</v>
      </c>
      <c r="H146" s="16"/>
    </row>
    <row r="147" spans="1:8" ht="27.75" hidden="1" x14ac:dyDescent="0.65">
      <c r="A147" s="321" t="s">
        <v>135</v>
      </c>
      <c r="B147" s="128" t="s">
        <v>136</v>
      </c>
      <c r="C147" s="127">
        <f>IFERROR(VLOOKUP($A147,'งบทดลอง รพ.'!$A$2:$C$500,3,0),0)</f>
        <v>0</v>
      </c>
      <c r="D147" s="22"/>
      <c r="E147" s="79" t="s">
        <v>969</v>
      </c>
      <c r="F147" s="79" t="s">
        <v>12</v>
      </c>
      <c r="G147" s="125" t="s">
        <v>1046</v>
      </c>
      <c r="H147" s="16"/>
    </row>
    <row r="148" spans="1:8" ht="27.75" hidden="1" x14ac:dyDescent="0.65">
      <c r="A148" s="321" t="s">
        <v>137</v>
      </c>
      <c r="B148" s="128" t="s">
        <v>138</v>
      </c>
      <c r="C148" s="127">
        <f>IFERROR(VLOOKUP($A148,'งบทดลอง รพ.'!$A$2:$C$500,3,0),0)</f>
        <v>0</v>
      </c>
      <c r="D148" s="22"/>
      <c r="E148" s="79" t="s">
        <v>969</v>
      </c>
      <c r="F148" s="79" t="s">
        <v>12</v>
      </c>
      <c r="G148" s="125" t="s">
        <v>1046</v>
      </c>
      <c r="H148" s="16"/>
    </row>
    <row r="149" spans="1:8" ht="27.75" hidden="1" x14ac:dyDescent="0.65">
      <c r="A149" s="321" t="s">
        <v>186</v>
      </c>
      <c r="B149" s="128" t="s">
        <v>187</v>
      </c>
      <c r="C149" s="127">
        <f>IFERROR(VLOOKUP($A149,'งบทดลอง รพ.'!$A$2:$C$500,3,0),0)</f>
        <v>0</v>
      </c>
      <c r="D149" s="22"/>
      <c r="E149" s="79" t="s">
        <v>976</v>
      </c>
      <c r="F149" s="79" t="s">
        <v>16</v>
      </c>
      <c r="G149" s="125" t="s">
        <v>1046</v>
      </c>
      <c r="H149" s="16"/>
    </row>
    <row r="150" spans="1:8" ht="27.75" hidden="1" x14ac:dyDescent="0.65">
      <c r="A150" s="321" t="s">
        <v>188</v>
      </c>
      <c r="B150" s="128" t="s">
        <v>189</v>
      </c>
      <c r="C150" s="127">
        <f>IFERROR(VLOOKUP($A150,'งบทดลอง รพ.'!$A$2:$C$500,3,0),0)</f>
        <v>0</v>
      </c>
      <c r="D150" s="22"/>
      <c r="E150" s="79" t="s">
        <v>976</v>
      </c>
      <c r="F150" s="79" t="s">
        <v>16</v>
      </c>
      <c r="G150" s="125" t="s">
        <v>1046</v>
      </c>
      <c r="H150" s="16"/>
    </row>
    <row r="151" spans="1:8" ht="27.75" hidden="1" x14ac:dyDescent="0.65">
      <c r="A151" s="321" t="s">
        <v>190</v>
      </c>
      <c r="B151" s="128" t="s">
        <v>191</v>
      </c>
      <c r="C151" s="127">
        <f>IFERROR(VLOOKUP($A151,'งบทดลอง รพ.'!$A$2:$C$500,3,0),0)</f>
        <v>0</v>
      </c>
      <c r="D151" s="22"/>
      <c r="E151" s="79" t="s">
        <v>976</v>
      </c>
      <c r="F151" s="79" t="s">
        <v>16</v>
      </c>
      <c r="G151" s="125" t="s">
        <v>1046</v>
      </c>
      <c r="H151" s="16"/>
    </row>
    <row r="152" spans="1:8" ht="27.75" hidden="1" x14ac:dyDescent="0.65">
      <c r="A152" s="321" t="s">
        <v>192</v>
      </c>
      <c r="B152" s="128" t="s">
        <v>193</v>
      </c>
      <c r="C152" s="127">
        <f>IFERROR(VLOOKUP($A152,'งบทดลอง รพ.'!$A$2:$C$500,3,0),0)</f>
        <v>0</v>
      </c>
      <c r="D152" s="22"/>
      <c r="E152" s="79" t="s">
        <v>976</v>
      </c>
      <c r="F152" s="79" t="s">
        <v>16</v>
      </c>
      <c r="G152" s="125" t="s">
        <v>1046</v>
      </c>
      <c r="H152" s="16"/>
    </row>
    <row r="153" spans="1:8" ht="27.75" hidden="1" x14ac:dyDescent="0.65">
      <c r="A153" s="321" t="s">
        <v>194</v>
      </c>
      <c r="B153" s="128" t="s">
        <v>195</v>
      </c>
      <c r="C153" s="127">
        <f>IFERROR(VLOOKUP($A153,'งบทดลอง รพ.'!$A$2:$C$500,3,0),0)</f>
        <v>0</v>
      </c>
      <c r="D153" s="22"/>
      <c r="E153" s="79" t="s">
        <v>976</v>
      </c>
      <c r="F153" s="79" t="s">
        <v>16</v>
      </c>
      <c r="G153" s="125" t="s">
        <v>1046</v>
      </c>
      <c r="H153" s="16"/>
    </row>
    <row r="154" spans="1:8" ht="27.75" hidden="1" x14ac:dyDescent="0.65">
      <c r="A154" s="321" t="s">
        <v>196</v>
      </c>
      <c r="B154" s="128" t="s">
        <v>1109</v>
      </c>
      <c r="C154" s="127">
        <f>IFERROR(VLOOKUP($A154,'งบทดลอง รพ.'!$A$2:$C$500,3,0),0)</f>
        <v>0</v>
      </c>
      <c r="D154" s="22"/>
      <c r="E154" s="79" t="s">
        <v>976</v>
      </c>
      <c r="F154" s="79" t="s">
        <v>16</v>
      </c>
      <c r="G154" s="125" t="s">
        <v>1046</v>
      </c>
      <c r="H154" s="16"/>
    </row>
    <row r="155" spans="1:8" ht="27.75" hidden="1" x14ac:dyDescent="0.65">
      <c r="A155" s="321" t="s">
        <v>197</v>
      </c>
      <c r="B155" s="128" t="s">
        <v>1110</v>
      </c>
      <c r="C155" s="127">
        <f>IFERROR(VLOOKUP($A155,'งบทดลอง รพ.'!$A$2:$C$500,3,0),0)</f>
        <v>0</v>
      </c>
      <c r="D155" s="22"/>
      <c r="E155" s="79" t="s">
        <v>976</v>
      </c>
      <c r="F155" s="79" t="s">
        <v>16</v>
      </c>
      <c r="G155" s="125" t="s">
        <v>1046</v>
      </c>
      <c r="H155" s="16"/>
    </row>
    <row r="156" spans="1:8" ht="27.75" hidden="1" x14ac:dyDescent="0.65">
      <c r="A156" s="321" t="s">
        <v>198</v>
      </c>
      <c r="B156" s="128" t="s">
        <v>199</v>
      </c>
      <c r="C156" s="127">
        <f>IFERROR(VLOOKUP($A156,'งบทดลอง รพ.'!$A$2:$C$500,3,0),0)</f>
        <v>1995550</v>
      </c>
      <c r="D156" s="22"/>
      <c r="E156" s="79" t="s">
        <v>976</v>
      </c>
      <c r="F156" s="79" t="s">
        <v>16</v>
      </c>
      <c r="G156" s="125" t="s">
        <v>1046</v>
      </c>
      <c r="H156" s="16"/>
    </row>
    <row r="157" spans="1:8" ht="27.75" hidden="1" x14ac:dyDescent="0.65">
      <c r="A157" s="321" t="s">
        <v>200</v>
      </c>
      <c r="B157" s="128" t="s">
        <v>201</v>
      </c>
      <c r="C157" s="127">
        <f>IFERROR(VLOOKUP($A157,'งบทดลอง รพ.'!$A$2:$C$500,3,0),0)</f>
        <v>0</v>
      </c>
      <c r="D157" s="22"/>
      <c r="E157" s="79" t="s">
        <v>976</v>
      </c>
      <c r="F157" s="79" t="s">
        <v>16</v>
      </c>
      <c r="G157" s="125" t="s">
        <v>1046</v>
      </c>
      <c r="H157" s="16"/>
    </row>
    <row r="158" spans="1:8" ht="27.75" hidden="1" x14ac:dyDescent="0.65">
      <c r="A158" s="321" t="s">
        <v>213</v>
      </c>
      <c r="B158" s="128" t="s">
        <v>214</v>
      </c>
      <c r="C158" s="127">
        <f>IFERROR(VLOOKUP($A158,'งบทดลอง รพ.'!$A$2:$C$500,3,0),0)</f>
        <v>0</v>
      </c>
      <c r="D158" s="22"/>
      <c r="E158" s="79" t="s">
        <v>978</v>
      </c>
      <c r="F158" s="79" t="s">
        <v>18</v>
      </c>
      <c r="G158" s="125" t="s">
        <v>1046</v>
      </c>
      <c r="H158" s="16"/>
    </row>
    <row r="159" spans="1:8" ht="27.75" hidden="1" x14ac:dyDescent="0.65">
      <c r="A159" s="321" t="s">
        <v>202</v>
      </c>
      <c r="B159" s="128" t="s">
        <v>1111</v>
      </c>
      <c r="C159" s="127">
        <f>IFERROR(VLOOKUP($A159,'งบทดลอง รพ.'!$A$2:$C$500,3,0),0)</f>
        <v>1779590</v>
      </c>
      <c r="D159" s="22"/>
      <c r="E159" s="79" t="s">
        <v>976</v>
      </c>
      <c r="F159" s="79" t="s">
        <v>16</v>
      </c>
      <c r="G159" s="125" t="s">
        <v>1046</v>
      </c>
      <c r="H159" s="16"/>
    </row>
    <row r="160" spans="1:8" ht="27.75" hidden="1" x14ac:dyDescent="0.65">
      <c r="A160" s="321" t="s">
        <v>203</v>
      </c>
      <c r="B160" s="128" t="s">
        <v>204</v>
      </c>
      <c r="C160" s="127">
        <f>IFERROR(VLOOKUP($A160,'งบทดลอง รพ.'!$A$2:$C$500,3,0),0)</f>
        <v>0</v>
      </c>
      <c r="D160" s="22"/>
      <c r="E160" s="79" t="s">
        <v>976</v>
      </c>
      <c r="F160" s="79" t="s">
        <v>16</v>
      </c>
      <c r="G160" s="125" t="s">
        <v>1046</v>
      </c>
      <c r="H160" s="16"/>
    </row>
    <row r="161" spans="1:8" ht="27.75" hidden="1" x14ac:dyDescent="0.65">
      <c r="A161" s="321" t="s">
        <v>205</v>
      </c>
      <c r="B161" s="128" t="s">
        <v>1112</v>
      </c>
      <c r="C161" s="127">
        <f>IFERROR(VLOOKUP($A161,'งบทดลอง รพ.'!$A$2:$C$500,3,0),0)</f>
        <v>0</v>
      </c>
      <c r="D161" s="22"/>
      <c r="E161" s="79" t="s">
        <v>976</v>
      </c>
      <c r="F161" s="79" t="s">
        <v>16</v>
      </c>
      <c r="G161" s="125" t="s">
        <v>1046</v>
      </c>
      <c r="H161" s="16"/>
    </row>
    <row r="162" spans="1:8" ht="27.75" hidden="1" x14ac:dyDescent="0.65">
      <c r="A162" s="321" t="s">
        <v>206</v>
      </c>
      <c r="B162" s="128" t="s">
        <v>207</v>
      </c>
      <c r="C162" s="127">
        <f>IFERROR(VLOOKUP($A162,'งบทดลอง รพ.'!$A$2:$C$500,3,0),0)</f>
        <v>11750</v>
      </c>
      <c r="D162" s="22"/>
      <c r="E162" s="79" t="s">
        <v>976</v>
      </c>
      <c r="F162" s="79" t="s">
        <v>16</v>
      </c>
      <c r="G162" s="125" t="s">
        <v>1046</v>
      </c>
      <c r="H162" s="16"/>
    </row>
    <row r="163" spans="1:8" ht="27.75" hidden="1" x14ac:dyDescent="0.65">
      <c r="A163" s="321" t="s">
        <v>208</v>
      </c>
      <c r="B163" s="128" t="s">
        <v>209</v>
      </c>
      <c r="C163" s="127">
        <f>IFERROR(VLOOKUP($A163,'งบทดลอง รพ.'!$A$2:$C$500,3,0),0)</f>
        <v>0</v>
      </c>
      <c r="D163" s="22"/>
      <c r="E163" s="79" t="s">
        <v>976</v>
      </c>
      <c r="F163" s="79" t="s">
        <v>16</v>
      </c>
      <c r="G163" s="125" t="s">
        <v>1046</v>
      </c>
      <c r="H163" s="16"/>
    </row>
    <row r="164" spans="1:8" ht="27.75" hidden="1" x14ac:dyDescent="0.65">
      <c r="A164" s="321" t="s">
        <v>224</v>
      </c>
      <c r="B164" s="128" t="s">
        <v>225</v>
      </c>
      <c r="C164" s="127">
        <f>IFERROR(VLOOKUP($A164,'งบทดลอง รพ.'!$A$2:$C$500,3,0),0)</f>
        <v>9558421.9399999995</v>
      </c>
      <c r="D164" s="22"/>
      <c r="E164" s="79" t="s">
        <v>990</v>
      </c>
      <c r="F164" s="79" t="s">
        <v>25</v>
      </c>
      <c r="G164" s="125" t="s">
        <v>1046</v>
      </c>
      <c r="H164" s="16"/>
    </row>
    <row r="165" spans="1:8" ht="27.75" hidden="1" x14ac:dyDescent="0.65">
      <c r="A165" s="321" t="s">
        <v>226</v>
      </c>
      <c r="B165" s="128" t="s">
        <v>227</v>
      </c>
      <c r="C165" s="127">
        <f>IFERROR(VLOOKUP($A165,'งบทดลอง รพ.'!$A$2:$C$500,3,0),0)</f>
        <v>0</v>
      </c>
      <c r="D165" s="22"/>
      <c r="E165" s="79" t="s">
        <v>990</v>
      </c>
      <c r="F165" s="79" t="s">
        <v>25</v>
      </c>
      <c r="G165" s="125" t="s">
        <v>1046</v>
      </c>
      <c r="H165" s="16"/>
    </row>
    <row r="166" spans="1:8" ht="27.75" hidden="1" x14ac:dyDescent="0.65">
      <c r="A166" s="321" t="s">
        <v>228</v>
      </c>
      <c r="B166" s="128" t="s">
        <v>229</v>
      </c>
      <c r="C166" s="127">
        <f>IFERROR(VLOOKUP($A166,'งบทดลอง รพ.'!$A$2:$C$500,3,0),0)</f>
        <v>0</v>
      </c>
      <c r="D166" s="22"/>
      <c r="E166" s="79" t="s">
        <v>990</v>
      </c>
      <c r="F166" s="79" t="s">
        <v>25</v>
      </c>
      <c r="G166" s="125" t="s">
        <v>1046</v>
      </c>
      <c r="H166" s="16"/>
    </row>
    <row r="167" spans="1:8" ht="27.75" hidden="1" x14ac:dyDescent="0.65">
      <c r="A167" s="321" t="s">
        <v>230</v>
      </c>
      <c r="B167" s="128" t="s">
        <v>231</v>
      </c>
      <c r="C167" s="127">
        <f>IFERROR(VLOOKUP($A167,'งบทดลอง รพ.'!$A$2:$C$500,3,0),0)</f>
        <v>181500</v>
      </c>
      <c r="D167" s="22"/>
      <c r="E167" s="79" t="s">
        <v>990</v>
      </c>
      <c r="F167" s="79" t="s">
        <v>25</v>
      </c>
      <c r="G167" s="125" t="s">
        <v>1046</v>
      </c>
      <c r="H167" s="16"/>
    </row>
    <row r="168" spans="1:8" ht="27.75" hidden="1" x14ac:dyDescent="0.65">
      <c r="A168" s="322" t="s">
        <v>232</v>
      </c>
      <c r="B168" s="129" t="s">
        <v>233</v>
      </c>
      <c r="C168" s="127">
        <f>IFERROR(VLOOKUP($A168,'งบทดลอง รพ.'!$A$2:$C$500,3,0),0)</f>
        <v>0</v>
      </c>
      <c r="D168" s="22"/>
      <c r="E168" s="79" t="s">
        <v>990</v>
      </c>
      <c r="F168" s="79" t="s">
        <v>25</v>
      </c>
      <c r="G168" s="125" t="s">
        <v>1046</v>
      </c>
      <c r="H168" s="16"/>
    </row>
    <row r="169" spans="1:8" ht="27.75" hidden="1" x14ac:dyDescent="0.65">
      <c r="A169" s="321" t="s">
        <v>234</v>
      </c>
      <c r="B169" s="128" t="s">
        <v>235</v>
      </c>
      <c r="C169" s="127">
        <f>IFERROR(VLOOKUP($A169,'งบทดลอง รพ.'!$A$2:$C$500,3,0),0)</f>
        <v>0</v>
      </c>
      <c r="D169" s="22"/>
      <c r="E169" s="79" t="s">
        <v>992</v>
      </c>
      <c r="F169" s="79" t="s">
        <v>29</v>
      </c>
      <c r="G169" s="125" t="s">
        <v>1046</v>
      </c>
      <c r="H169" s="16"/>
    </row>
    <row r="170" spans="1:8" ht="27.75" hidden="1" x14ac:dyDescent="0.65">
      <c r="A170" s="321" t="s">
        <v>236</v>
      </c>
      <c r="B170" s="128" t="s">
        <v>237</v>
      </c>
      <c r="C170" s="127">
        <f>IFERROR(VLOOKUP($A170,'งบทดลอง รพ.'!$A$2:$C$500,3,0),0)</f>
        <v>148000</v>
      </c>
      <c r="D170" s="22"/>
      <c r="E170" s="79" t="s">
        <v>990</v>
      </c>
      <c r="F170" s="79" t="s">
        <v>25</v>
      </c>
      <c r="G170" s="125" t="s">
        <v>1046</v>
      </c>
      <c r="H170" s="16"/>
    </row>
    <row r="171" spans="1:8" ht="27.75" hidden="1" x14ac:dyDescent="0.65">
      <c r="A171" s="321" t="s">
        <v>238</v>
      </c>
      <c r="B171" s="128" t="s">
        <v>239</v>
      </c>
      <c r="C171" s="127">
        <f>IFERROR(VLOOKUP($A171,'งบทดลอง รพ.'!$A$2:$C$500,3,0),0)</f>
        <v>0</v>
      </c>
      <c r="D171" s="22"/>
      <c r="E171" s="79" t="s">
        <v>990</v>
      </c>
      <c r="F171" s="79" t="s">
        <v>25</v>
      </c>
      <c r="G171" s="125" t="s">
        <v>1046</v>
      </c>
      <c r="H171" s="16"/>
    </row>
    <row r="172" spans="1:8" ht="27.75" hidden="1" x14ac:dyDescent="0.65">
      <c r="A172" s="321" t="s">
        <v>240</v>
      </c>
      <c r="B172" s="128" t="s">
        <v>241</v>
      </c>
      <c r="C172" s="127">
        <f>IFERROR(VLOOKUP($A172,'งบทดลอง รพ.'!$A$2:$C$500,3,0),0)</f>
        <v>0</v>
      </c>
      <c r="D172" s="22"/>
      <c r="E172" s="79" t="s">
        <v>990</v>
      </c>
      <c r="F172" s="79" t="s">
        <v>25</v>
      </c>
      <c r="G172" s="125" t="s">
        <v>1046</v>
      </c>
      <c r="H172" s="16"/>
    </row>
    <row r="173" spans="1:8" ht="27.75" hidden="1" x14ac:dyDescent="0.65">
      <c r="A173" s="321" t="s">
        <v>242</v>
      </c>
      <c r="B173" s="128" t="s">
        <v>243</v>
      </c>
      <c r="C173" s="127">
        <f>IFERROR(VLOOKUP($A173,'งบทดลอง รพ.'!$A$2:$C$500,3,0),0)</f>
        <v>0</v>
      </c>
      <c r="D173" s="22"/>
      <c r="E173" s="79" t="s">
        <v>990</v>
      </c>
      <c r="F173" s="79" t="s">
        <v>25</v>
      </c>
      <c r="G173" s="125" t="s">
        <v>1046</v>
      </c>
      <c r="H173" s="16"/>
    </row>
    <row r="174" spans="1:8" ht="27.75" hidden="1" x14ac:dyDescent="0.65">
      <c r="A174" s="321" t="s">
        <v>244</v>
      </c>
      <c r="B174" s="128" t="s">
        <v>245</v>
      </c>
      <c r="C174" s="127">
        <f>IFERROR(VLOOKUP($A174,'งบทดลอง รพ.'!$A$2:$C$500,3,0),0)</f>
        <v>0</v>
      </c>
      <c r="D174" s="22"/>
      <c r="E174" s="79" t="s">
        <v>990</v>
      </c>
      <c r="F174" s="79" t="s">
        <v>25</v>
      </c>
      <c r="G174" s="125" t="s">
        <v>1046</v>
      </c>
      <c r="H174" s="16"/>
    </row>
    <row r="175" spans="1:8" ht="27.75" hidden="1" x14ac:dyDescent="0.65">
      <c r="A175" s="321" t="s">
        <v>246</v>
      </c>
      <c r="B175" s="128" t="s">
        <v>247</v>
      </c>
      <c r="C175" s="127">
        <f>IFERROR(VLOOKUP($A175,'งบทดลอง รพ.'!$A$2:$C$500,3,0),0)</f>
        <v>0</v>
      </c>
      <c r="D175" s="22"/>
      <c r="E175" s="79" t="s">
        <v>990</v>
      </c>
      <c r="F175" s="79" t="s">
        <v>25</v>
      </c>
      <c r="G175" s="125" t="s">
        <v>1046</v>
      </c>
      <c r="H175" s="16"/>
    </row>
    <row r="176" spans="1:8" ht="27.75" hidden="1" x14ac:dyDescent="0.65">
      <c r="A176" s="321" t="s">
        <v>256</v>
      </c>
      <c r="B176" s="128" t="s">
        <v>257</v>
      </c>
      <c r="C176" s="127">
        <f>IFERROR(VLOOKUP($A176,'งบทดลอง รพ.'!$A$2:$C$500,3,0),0)</f>
        <v>5289882</v>
      </c>
      <c r="D176" s="22"/>
      <c r="E176" s="79" t="s">
        <v>994</v>
      </c>
      <c r="F176" s="79" t="s">
        <v>27</v>
      </c>
      <c r="G176" s="125" t="s">
        <v>1046</v>
      </c>
      <c r="H176" s="16"/>
    </row>
    <row r="177" spans="1:8" ht="27.75" hidden="1" x14ac:dyDescent="0.65">
      <c r="A177" s="321" t="s">
        <v>258</v>
      </c>
      <c r="B177" s="128" t="s">
        <v>259</v>
      </c>
      <c r="C177" s="127">
        <f>IFERROR(VLOOKUP($A177,'งบทดลอง รพ.'!$A$2:$C$500,3,0),0)</f>
        <v>492304</v>
      </c>
      <c r="D177" s="22"/>
      <c r="E177" s="79" t="s">
        <v>994</v>
      </c>
      <c r="F177" s="79" t="s">
        <v>27</v>
      </c>
      <c r="G177" s="125" t="s">
        <v>1046</v>
      </c>
      <c r="H177" s="16"/>
    </row>
    <row r="178" spans="1:8" ht="27.75" hidden="1" x14ac:dyDescent="0.65">
      <c r="A178" s="321" t="s">
        <v>260</v>
      </c>
      <c r="B178" s="128" t="s">
        <v>1113</v>
      </c>
      <c r="C178" s="127">
        <f>IFERROR(VLOOKUP($A178,'งบทดลอง รพ.'!$A$2:$C$500,3,0),0)</f>
        <v>318434</v>
      </c>
      <c r="D178" s="22"/>
      <c r="E178" s="79" t="s">
        <v>996</v>
      </c>
      <c r="F178" s="79" t="s">
        <v>27</v>
      </c>
      <c r="G178" s="125" t="s">
        <v>1046</v>
      </c>
      <c r="H178" s="16"/>
    </row>
    <row r="179" spans="1:8" ht="27.75" hidden="1" x14ac:dyDescent="0.65">
      <c r="A179" s="321" t="s">
        <v>261</v>
      </c>
      <c r="B179" s="128" t="s">
        <v>262</v>
      </c>
      <c r="C179" s="127">
        <f>IFERROR(VLOOKUP($A179,'งบทดลอง รพ.'!$A$2:$C$500,3,0),0)</f>
        <v>65400</v>
      </c>
      <c r="D179" s="22"/>
      <c r="E179" s="79" t="s">
        <v>996</v>
      </c>
      <c r="F179" s="79" t="s">
        <v>27</v>
      </c>
      <c r="G179" s="125" t="s">
        <v>1046</v>
      </c>
      <c r="H179" s="16"/>
    </row>
    <row r="180" spans="1:8" ht="27.75" hidden="1" x14ac:dyDescent="0.65">
      <c r="A180" s="321" t="s">
        <v>263</v>
      </c>
      <c r="B180" s="128" t="s">
        <v>264</v>
      </c>
      <c r="C180" s="127">
        <f>IFERROR(VLOOKUP($A180,'งบทดลอง รพ.'!$A$2:$C$500,3,0),0)</f>
        <v>0</v>
      </c>
      <c r="D180" s="22"/>
      <c r="E180" s="79" t="s">
        <v>998</v>
      </c>
      <c r="F180" s="79" t="s">
        <v>27</v>
      </c>
      <c r="G180" s="125" t="s">
        <v>1046</v>
      </c>
      <c r="H180" s="16"/>
    </row>
    <row r="181" spans="1:8" ht="27.75" hidden="1" x14ac:dyDescent="0.65">
      <c r="A181" s="321" t="s">
        <v>265</v>
      </c>
      <c r="B181" s="128" t="s">
        <v>607</v>
      </c>
      <c r="C181" s="127">
        <f>IFERROR(VLOOKUP($A181,'งบทดลอง รพ.'!$A$2:$C$500,3,0),0)</f>
        <v>0</v>
      </c>
      <c r="D181" s="22"/>
      <c r="E181" s="79" t="s">
        <v>998</v>
      </c>
      <c r="F181" s="79" t="s">
        <v>27</v>
      </c>
      <c r="G181" s="125" t="s">
        <v>1046</v>
      </c>
      <c r="H181" s="16"/>
    </row>
    <row r="182" spans="1:8" ht="27.75" hidden="1" x14ac:dyDescent="0.65">
      <c r="A182" s="321" t="s">
        <v>248</v>
      </c>
      <c r="B182" s="128" t="s">
        <v>1114</v>
      </c>
      <c r="C182" s="127">
        <f>IFERROR(VLOOKUP($A182,'งบทดลอง รพ.'!$A$2:$C$500,3,0),0)</f>
        <v>432000</v>
      </c>
      <c r="D182" s="22"/>
      <c r="E182" s="79" t="s">
        <v>990</v>
      </c>
      <c r="F182" s="79" t="s">
        <v>25</v>
      </c>
      <c r="G182" s="125" t="s">
        <v>1046</v>
      </c>
      <c r="H182" s="16"/>
    </row>
    <row r="183" spans="1:8" ht="27.75" hidden="1" x14ac:dyDescent="0.65">
      <c r="A183" s="321" t="s">
        <v>249</v>
      </c>
      <c r="B183" s="128" t="s">
        <v>1115</v>
      </c>
      <c r="C183" s="127">
        <f>IFERROR(VLOOKUP($A183,'งบทดลอง รพ.'!$A$2:$C$500,3,0),0)</f>
        <v>0</v>
      </c>
      <c r="D183" s="22"/>
      <c r="E183" s="79" t="s">
        <v>990</v>
      </c>
      <c r="F183" s="79" t="s">
        <v>25</v>
      </c>
      <c r="G183" s="125" t="s">
        <v>1046</v>
      </c>
      <c r="H183" s="16"/>
    </row>
    <row r="184" spans="1:8" ht="27.75" hidden="1" x14ac:dyDescent="0.65">
      <c r="A184" s="321" t="s">
        <v>250</v>
      </c>
      <c r="B184" s="128" t="s">
        <v>1116</v>
      </c>
      <c r="C184" s="127">
        <f>IFERROR(VLOOKUP($A184,'งบทดลอง รพ.'!$A$2:$C$500,3,0),0)</f>
        <v>0</v>
      </c>
      <c r="D184" s="22"/>
      <c r="E184" s="79" t="s">
        <v>990</v>
      </c>
      <c r="F184" s="79" t="s">
        <v>25</v>
      </c>
      <c r="G184" s="125" t="s">
        <v>1046</v>
      </c>
      <c r="H184" s="16"/>
    </row>
    <row r="185" spans="1:8" ht="27.75" hidden="1" x14ac:dyDescent="0.65">
      <c r="A185" s="321" t="s">
        <v>251</v>
      </c>
      <c r="B185" s="128" t="s">
        <v>1117</v>
      </c>
      <c r="C185" s="127">
        <f>IFERROR(VLOOKUP($A185,'งบทดลอง รพ.'!$A$2:$C$500,3,0),0)</f>
        <v>0</v>
      </c>
      <c r="D185" s="22"/>
      <c r="E185" s="79" t="s">
        <v>990</v>
      </c>
      <c r="F185" s="79" t="s">
        <v>25</v>
      </c>
      <c r="G185" s="125" t="s">
        <v>1046</v>
      </c>
      <c r="H185" s="16"/>
    </row>
    <row r="186" spans="1:8" ht="27.75" hidden="1" x14ac:dyDescent="0.65">
      <c r="A186" s="321" t="s">
        <v>252</v>
      </c>
      <c r="B186" s="128" t="s">
        <v>1118</v>
      </c>
      <c r="C186" s="127">
        <f>IFERROR(VLOOKUP($A186,'งบทดลอง รพ.'!$A$2:$C$500,3,0),0)</f>
        <v>0</v>
      </c>
      <c r="D186" s="22"/>
      <c r="E186" s="79" t="s">
        <v>990</v>
      </c>
      <c r="F186" s="79" t="s">
        <v>25</v>
      </c>
      <c r="G186" s="125" t="s">
        <v>1046</v>
      </c>
      <c r="H186" s="16"/>
    </row>
    <row r="187" spans="1:8" ht="27.75" hidden="1" x14ac:dyDescent="0.65">
      <c r="A187" s="321" t="s">
        <v>253</v>
      </c>
      <c r="B187" s="128" t="s">
        <v>1119</v>
      </c>
      <c r="C187" s="127">
        <f>IFERROR(VLOOKUP($A187,'งบทดลอง รพ.'!$A$2:$C$500,3,0),0)</f>
        <v>0</v>
      </c>
      <c r="D187" s="22"/>
      <c r="E187" s="79" t="s">
        <v>990</v>
      </c>
      <c r="F187" s="79" t="s">
        <v>25</v>
      </c>
      <c r="G187" s="125" t="s">
        <v>1046</v>
      </c>
      <c r="H187" s="16"/>
    </row>
    <row r="188" spans="1:8" ht="27.75" hidden="1" x14ac:dyDescent="0.65">
      <c r="A188" s="321" t="s">
        <v>254</v>
      </c>
      <c r="B188" s="128" t="s">
        <v>1120</v>
      </c>
      <c r="C188" s="127">
        <f>IFERROR(VLOOKUP($A188,'งบทดลอง รพ.'!$A$2:$C$500,3,0),0)</f>
        <v>0</v>
      </c>
      <c r="D188" s="22"/>
      <c r="E188" s="79" t="s">
        <v>990</v>
      </c>
      <c r="F188" s="79" t="s">
        <v>25</v>
      </c>
      <c r="G188" s="125" t="s">
        <v>1046</v>
      </c>
      <c r="H188" s="16"/>
    </row>
    <row r="189" spans="1:8" ht="27.75" hidden="1" x14ac:dyDescent="0.65">
      <c r="A189" s="321" t="s">
        <v>255</v>
      </c>
      <c r="B189" s="128" t="s">
        <v>1121</v>
      </c>
      <c r="C189" s="127">
        <f>IFERROR(VLOOKUP($A189,'งบทดลอง รพ.'!$A$2:$C$500,3,0),0)</f>
        <v>0</v>
      </c>
      <c r="D189" s="22"/>
      <c r="E189" s="79" t="s">
        <v>990</v>
      </c>
      <c r="F189" s="79" t="s">
        <v>25</v>
      </c>
      <c r="G189" s="125" t="s">
        <v>1046</v>
      </c>
      <c r="H189" s="16"/>
    </row>
    <row r="190" spans="1:8" ht="27.75" hidden="1" x14ac:dyDescent="0.65">
      <c r="A190" s="321" t="s">
        <v>854</v>
      </c>
      <c r="B190" s="128" t="s">
        <v>855</v>
      </c>
      <c r="C190" s="127">
        <f>IFERROR(VLOOKUP($A190,'งบทดลอง รพ.'!$A$2:$C$500,3,0),0)</f>
        <v>0</v>
      </c>
      <c r="D190" s="22"/>
      <c r="E190" s="79" t="s">
        <v>990</v>
      </c>
      <c r="F190" s="79" t="s">
        <v>25</v>
      </c>
      <c r="G190" s="125" t="s">
        <v>1046</v>
      </c>
      <c r="H190" s="16"/>
    </row>
    <row r="191" spans="1:8" ht="27.75" hidden="1" x14ac:dyDescent="0.65">
      <c r="A191" s="321" t="s">
        <v>856</v>
      </c>
      <c r="B191" s="128" t="s">
        <v>857</v>
      </c>
      <c r="C191" s="127">
        <f>IFERROR(VLOOKUP($A191,'งบทดลอง รพ.'!$A$2:$C$500,3,0),0)</f>
        <v>0</v>
      </c>
      <c r="D191" s="22"/>
      <c r="E191" s="79" t="s">
        <v>990</v>
      </c>
      <c r="F191" s="79" t="s">
        <v>25</v>
      </c>
      <c r="G191" s="125" t="s">
        <v>1046</v>
      </c>
      <c r="H191" s="16"/>
    </row>
    <row r="192" spans="1:8" ht="27.75" hidden="1" x14ac:dyDescent="0.65">
      <c r="A192" s="321" t="s">
        <v>858</v>
      </c>
      <c r="B192" s="128" t="s">
        <v>1150</v>
      </c>
      <c r="C192" s="127">
        <f>IFERROR(VLOOKUP($A192,'งบทดลอง รพ.'!$A$2:$C$500,3,0),0)</f>
        <v>529920</v>
      </c>
      <c r="D192" s="22"/>
      <c r="E192" s="79" t="s">
        <v>992</v>
      </c>
      <c r="F192" s="79" t="s">
        <v>29</v>
      </c>
      <c r="G192" s="125" t="s">
        <v>1046</v>
      </c>
      <c r="H192" s="16"/>
    </row>
    <row r="193" spans="1:8" ht="27.75" hidden="1" x14ac:dyDescent="0.65">
      <c r="A193" s="321" t="s">
        <v>276</v>
      </c>
      <c r="B193" s="128" t="s">
        <v>277</v>
      </c>
      <c r="C193" s="127">
        <f>IFERROR(VLOOKUP($A193,'งบทดลอง รพ.'!$A$2:$C$500,3,0),0)</f>
        <v>0</v>
      </c>
      <c r="D193" s="22"/>
      <c r="E193" s="79" t="s">
        <v>1000</v>
      </c>
      <c r="F193" s="79" t="s">
        <v>31</v>
      </c>
      <c r="G193" s="125" t="s">
        <v>1046</v>
      </c>
      <c r="H193" s="16"/>
    </row>
    <row r="194" spans="1:8" ht="27.75" hidden="1" x14ac:dyDescent="0.65">
      <c r="A194" s="321" t="s">
        <v>278</v>
      </c>
      <c r="B194" s="128" t="s">
        <v>279</v>
      </c>
      <c r="C194" s="127">
        <f>IFERROR(VLOOKUP($A194,'งบทดลอง รพ.'!$A$2:$C$500,3,0),0)</f>
        <v>0</v>
      </c>
      <c r="D194" s="22"/>
      <c r="E194" s="79" t="s">
        <v>1000</v>
      </c>
      <c r="F194" s="79" t="s">
        <v>31</v>
      </c>
      <c r="G194" s="125" t="s">
        <v>1046</v>
      </c>
      <c r="H194" s="16"/>
    </row>
    <row r="195" spans="1:8" ht="27.75" hidden="1" x14ac:dyDescent="0.65">
      <c r="A195" s="321" t="s">
        <v>280</v>
      </c>
      <c r="B195" s="128" t="s">
        <v>281</v>
      </c>
      <c r="C195" s="127">
        <f>IFERROR(VLOOKUP($A195,'งบทดลอง รพ.'!$A$2:$C$500,3,0),0)</f>
        <v>183126.04</v>
      </c>
      <c r="D195" s="22"/>
      <c r="E195" s="79" t="s">
        <v>1000</v>
      </c>
      <c r="F195" s="79" t="s">
        <v>31</v>
      </c>
      <c r="G195" s="125" t="s">
        <v>1046</v>
      </c>
      <c r="H195" s="16"/>
    </row>
    <row r="196" spans="1:8" ht="27.75" hidden="1" x14ac:dyDescent="0.65">
      <c r="A196" s="321" t="s">
        <v>282</v>
      </c>
      <c r="B196" s="128" t="s">
        <v>283</v>
      </c>
      <c r="C196" s="127">
        <f>IFERROR(VLOOKUP($A196,'งบทดลอง รพ.'!$A$2:$C$500,3,0),0)</f>
        <v>274689.03999999998</v>
      </c>
      <c r="D196" s="22"/>
      <c r="E196" s="79" t="s">
        <v>1000</v>
      </c>
      <c r="F196" s="79" t="s">
        <v>31</v>
      </c>
      <c r="G196" s="125" t="s">
        <v>1046</v>
      </c>
      <c r="H196" s="16"/>
    </row>
    <row r="197" spans="1:8" ht="27.75" hidden="1" x14ac:dyDescent="0.65">
      <c r="A197" s="321" t="s">
        <v>284</v>
      </c>
      <c r="B197" s="128" t="s">
        <v>285</v>
      </c>
      <c r="C197" s="127">
        <f>IFERROR(VLOOKUP($A197,'งบทดลอง รพ.'!$A$2:$C$500,3,0),0)</f>
        <v>0</v>
      </c>
      <c r="D197" s="22"/>
      <c r="E197" s="79" t="s">
        <v>1000</v>
      </c>
      <c r="F197" s="79" t="s">
        <v>31</v>
      </c>
      <c r="G197" s="125" t="s">
        <v>1046</v>
      </c>
      <c r="H197" s="16"/>
    </row>
    <row r="198" spans="1:8" ht="27.75" hidden="1" x14ac:dyDescent="0.65">
      <c r="A198" s="321" t="s">
        <v>1334</v>
      </c>
      <c r="B198" s="128" t="s">
        <v>1292</v>
      </c>
      <c r="C198" s="127">
        <f>IFERROR(VLOOKUP($A198,'งบทดลอง รพ.'!$A$2:$C$500,3,0),0)</f>
        <v>0</v>
      </c>
      <c r="D198" s="22"/>
      <c r="E198" s="79" t="s">
        <v>1000</v>
      </c>
      <c r="F198" s="79" t="s">
        <v>31</v>
      </c>
      <c r="G198" s="125" t="s">
        <v>1046</v>
      </c>
      <c r="H198" s="16"/>
    </row>
    <row r="199" spans="1:8" ht="27.75" hidden="1" x14ac:dyDescent="0.65">
      <c r="A199" s="321" t="s">
        <v>1335</v>
      </c>
      <c r="B199" s="128" t="s">
        <v>1293</v>
      </c>
      <c r="C199" s="127">
        <f>IFERROR(VLOOKUP($A199,'งบทดลอง รพ.'!$A$2:$C$500,3,0),0)</f>
        <v>0</v>
      </c>
      <c r="D199" s="22"/>
      <c r="E199" s="79" t="s">
        <v>1000</v>
      </c>
      <c r="F199" s="79" t="s">
        <v>31</v>
      </c>
      <c r="G199" s="125" t="s">
        <v>1046</v>
      </c>
      <c r="H199" s="16"/>
    </row>
    <row r="200" spans="1:8" ht="27.75" hidden="1" x14ac:dyDescent="0.65">
      <c r="A200" s="321" t="s">
        <v>286</v>
      </c>
      <c r="B200" s="128" t="s">
        <v>287</v>
      </c>
      <c r="C200" s="127">
        <f>IFERROR(VLOOKUP($A200,'งบทดลอง รพ.'!$A$2:$C$500,3,0),0)</f>
        <v>0</v>
      </c>
      <c r="D200" s="22"/>
      <c r="E200" s="79" t="s">
        <v>1000</v>
      </c>
      <c r="F200" s="79" t="s">
        <v>31</v>
      </c>
      <c r="G200" s="125" t="s">
        <v>1046</v>
      </c>
      <c r="H200" s="16"/>
    </row>
    <row r="201" spans="1:8" ht="27.75" hidden="1" x14ac:dyDescent="0.65">
      <c r="A201" s="321" t="s">
        <v>288</v>
      </c>
      <c r="B201" s="128" t="s">
        <v>289</v>
      </c>
      <c r="C201" s="127">
        <f>IFERROR(VLOOKUP($A201,'งบทดลอง รพ.'!$A$2:$C$500,3,0),0)</f>
        <v>0</v>
      </c>
      <c r="D201" s="22"/>
      <c r="E201" s="79" t="s">
        <v>1000</v>
      </c>
      <c r="F201" s="79" t="s">
        <v>31</v>
      </c>
      <c r="G201" s="125" t="s">
        <v>1046</v>
      </c>
      <c r="H201" s="16"/>
    </row>
    <row r="202" spans="1:8" ht="27.75" hidden="1" x14ac:dyDescent="0.65">
      <c r="A202" s="321" t="s">
        <v>269</v>
      </c>
      <c r="B202" s="128" t="s">
        <v>270</v>
      </c>
      <c r="C202" s="127">
        <f>IFERROR(VLOOKUP($A202,'งบทดลอง รพ.'!$A$2:$C$500,3,0),0)</f>
        <v>613000</v>
      </c>
      <c r="D202" s="22"/>
      <c r="E202" s="79" t="s">
        <v>1004</v>
      </c>
      <c r="F202" s="79" t="s">
        <v>29</v>
      </c>
      <c r="G202" s="125" t="s">
        <v>1046</v>
      </c>
      <c r="H202" s="16"/>
    </row>
    <row r="203" spans="1:8" ht="27.75" hidden="1" x14ac:dyDescent="0.65">
      <c r="A203" s="321" t="s">
        <v>272</v>
      </c>
      <c r="B203" s="128" t="s">
        <v>273</v>
      </c>
      <c r="C203" s="127">
        <f>IFERROR(VLOOKUP($A203,'งบทดลอง รพ.'!$A$2:$C$500,3,0),0)</f>
        <v>169000</v>
      </c>
      <c r="D203" s="22"/>
      <c r="E203" s="79" t="s">
        <v>1004</v>
      </c>
      <c r="F203" s="79" t="s">
        <v>29</v>
      </c>
      <c r="G203" s="125" t="s">
        <v>1046</v>
      </c>
      <c r="H203" s="16"/>
    </row>
    <row r="204" spans="1:8" ht="27.75" hidden="1" x14ac:dyDescent="0.65">
      <c r="A204" s="321" t="s">
        <v>274</v>
      </c>
      <c r="B204" s="128" t="s">
        <v>1339</v>
      </c>
      <c r="C204" s="127">
        <f>IFERROR(VLOOKUP($A204,'งบทดลอง รพ.'!$A$2:$C$500,3,0),0)</f>
        <v>0</v>
      </c>
      <c r="D204" s="22"/>
      <c r="E204" s="79" t="s">
        <v>1006</v>
      </c>
      <c r="F204" s="79" t="s">
        <v>29</v>
      </c>
      <c r="G204" s="125" t="s">
        <v>1046</v>
      </c>
      <c r="H204" s="16"/>
    </row>
    <row r="205" spans="1:8" ht="27.75" hidden="1" x14ac:dyDescent="0.65">
      <c r="A205" s="321" t="s">
        <v>275</v>
      </c>
      <c r="B205" s="128" t="s">
        <v>1340</v>
      </c>
      <c r="C205" s="127">
        <f>IFERROR(VLOOKUP($A205,'งบทดลอง รพ.'!$A$2:$C$500,3,0),0)</f>
        <v>0</v>
      </c>
      <c r="D205" s="22"/>
      <c r="E205" s="79" t="s">
        <v>1006</v>
      </c>
      <c r="F205" s="79" t="s">
        <v>29</v>
      </c>
      <c r="G205" s="125" t="s">
        <v>1046</v>
      </c>
      <c r="H205" s="16"/>
    </row>
    <row r="206" spans="1:8" ht="27.75" hidden="1" x14ac:dyDescent="0.65">
      <c r="A206" s="321" t="s">
        <v>859</v>
      </c>
      <c r="B206" s="128" t="s">
        <v>1341</v>
      </c>
      <c r="C206" s="127">
        <f>IFERROR(VLOOKUP($A206,'งบทดลอง รพ.'!$A$2:$C$500,3,0),0)</f>
        <v>2411685</v>
      </c>
      <c r="D206" s="22"/>
      <c r="E206" s="79" t="s">
        <v>1002</v>
      </c>
      <c r="F206" s="79" t="s">
        <v>29</v>
      </c>
      <c r="G206" s="125" t="s">
        <v>1046</v>
      </c>
      <c r="H206" s="16"/>
    </row>
    <row r="207" spans="1:8" ht="27.75" hidden="1" x14ac:dyDescent="0.65">
      <c r="A207" s="321" t="s">
        <v>860</v>
      </c>
      <c r="B207" s="128" t="s">
        <v>1342</v>
      </c>
      <c r="C207" s="127">
        <f>IFERROR(VLOOKUP($A207,'งบทดลอง รพ.'!$A$2:$C$500,3,0),0)</f>
        <v>0</v>
      </c>
      <c r="D207" s="22"/>
      <c r="E207" s="79" t="s">
        <v>1002</v>
      </c>
      <c r="F207" s="79" t="s">
        <v>29</v>
      </c>
      <c r="G207" s="125" t="s">
        <v>1046</v>
      </c>
      <c r="H207" s="16"/>
    </row>
    <row r="208" spans="1:8" ht="27.75" hidden="1" x14ac:dyDescent="0.65">
      <c r="A208" s="321" t="s">
        <v>1298</v>
      </c>
      <c r="B208" s="128" t="s">
        <v>1343</v>
      </c>
      <c r="C208" s="127">
        <f>IFERROR(VLOOKUP($A208,'งบทดลอง รพ.'!$A$2:$C$500,3,0),0)</f>
        <v>0</v>
      </c>
      <c r="D208" s="22"/>
      <c r="E208" s="79" t="s">
        <v>1006</v>
      </c>
      <c r="F208" s="79" t="s">
        <v>29</v>
      </c>
      <c r="G208" s="125" t="s">
        <v>1046</v>
      </c>
      <c r="H208" s="16"/>
    </row>
    <row r="209" spans="1:8" ht="27.75" hidden="1" x14ac:dyDescent="0.65">
      <c r="A209" s="321" t="s">
        <v>1299</v>
      </c>
      <c r="B209" s="128" t="s">
        <v>1344</v>
      </c>
      <c r="C209" s="127">
        <f>IFERROR(VLOOKUP($A209,'งบทดลอง รพ.'!$A$2:$C$500,3,0),0)</f>
        <v>0</v>
      </c>
      <c r="D209" s="22"/>
      <c r="E209" s="79" t="s">
        <v>1006</v>
      </c>
      <c r="F209" s="79" t="s">
        <v>29</v>
      </c>
      <c r="G209" s="125" t="s">
        <v>1046</v>
      </c>
      <c r="H209" s="16"/>
    </row>
    <row r="210" spans="1:8" ht="27.75" hidden="1" x14ac:dyDescent="0.65">
      <c r="A210" s="321" t="s">
        <v>1300</v>
      </c>
      <c r="B210" s="128" t="s">
        <v>1345</v>
      </c>
      <c r="C210" s="127">
        <f>IFERROR(VLOOKUP($A210,'งบทดลอง รพ.'!$A$2:$C$500,3,0),0)</f>
        <v>0</v>
      </c>
      <c r="D210" s="22"/>
      <c r="E210" s="79" t="s">
        <v>1002</v>
      </c>
      <c r="F210" s="79" t="s">
        <v>29</v>
      </c>
      <c r="G210" s="125" t="s">
        <v>1046</v>
      </c>
      <c r="H210" s="16"/>
    </row>
    <row r="211" spans="1:8" ht="27.75" hidden="1" x14ac:dyDescent="0.65">
      <c r="A211" s="321" t="s">
        <v>1303</v>
      </c>
      <c r="B211" s="128" t="s">
        <v>1346</v>
      </c>
      <c r="C211" s="127">
        <f>IFERROR(VLOOKUP($A211,'งบทดลอง รพ.'!$A$2:$C$500,3,0),0)</f>
        <v>0</v>
      </c>
      <c r="D211" s="22"/>
      <c r="E211" s="79" t="s">
        <v>1002</v>
      </c>
      <c r="F211" s="79" t="s">
        <v>29</v>
      </c>
      <c r="G211" s="125" t="s">
        <v>1046</v>
      </c>
      <c r="H211" s="16"/>
    </row>
    <row r="212" spans="1:8" ht="27.75" hidden="1" x14ac:dyDescent="0.65">
      <c r="A212" s="321" t="s">
        <v>861</v>
      </c>
      <c r="B212" s="128" t="s">
        <v>862</v>
      </c>
      <c r="C212" s="127">
        <f>IFERROR(VLOOKUP($A212,'งบทดลอง รพ.'!$A$2:$C$500,3,0),0)</f>
        <v>0</v>
      </c>
      <c r="D212" s="22"/>
      <c r="E212" s="79" t="s">
        <v>1006</v>
      </c>
      <c r="F212" s="79" t="s">
        <v>29</v>
      </c>
      <c r="G212" s="125" t="s">
        <v>1046</v>
      </c>
      <c r="H212" s="16"/>
    </row>
    <row r="213" spans="1:8" ht="27.75" hidden="1" x14ac:dyDescent="0.65">
      <c r="A213" s="323" t="s">
        <v>1373</v>
      </c>
      <c r="B213" s="128" t="s">
        <v>1374</v>
      </c>
      <c r="C213" s="127">
        <f>IFERROR(VLOOKUP($A213,'งบทดลอง รพ.'!$A$2:$C$500,3,0),0)</f>
        <v>0</v>
      </c>
      <c r="D213" s="22"/>
      <c r="E213" s="79" t="s">
        <v>1000</v>
      </c>
      <c r="F213" s="79" t="s">
        <v>31</v>
      </c>
      <c r="G213" s="125" t="s">
        <v>1046</v>
      </c>
      <c r="H213" s="16"/>
    </row>
    <row r="214" spans="1:8" ht="27.75" hidden="1" x14ac:dyDescent="0.65">
      <c r="A214" s="323" t="s">
        <v>1375</v>
      </c>
      <c r="B214" s="128" t="s">
        <v>1376</v>
      </c>
      <c r="C214" s="127">
        <f>IFERROR(VLOOKUP($A214,'งบทดลอง รพ.'!$A$2:$C$500,3,0),0)</f>
        <v>0</v>
      </c>
      <c r="D214" s="22"/>
      <c r="E214" s="79" t="s">
        <v>1000</v>
      </c>
      <c r="F214" s="79" t="s">
        <v>31</v>
      </c>
      <c r="G214" s="125" t="s">
        <v>1046</v>
      </c>
      <c r="H214" s="16"/>
    </row>
    <row r="215" spans="1:8" ht="27.75" hidden="1" x14ac:dyDescent="0.65">
      <c r="A215" s="321" t="s">
        <v>863</v>
      </c>
      <c r="B215" s="128" t="s">
        <v>864</v>
      </c>
      <c r="C215" s="127">
        <f>IFERROR(VLOOKUP($A215,'งบทดลอง รพ.'!$A$2:$C$500,3,0),0)</f>
        <v>0</v>
      </c>
      <c r="D215" s="22"/>
      <c r="E215" s="79" t="s">
        <v>1006</v>
      </c>
      <c r="F215" s="79" t="s">
        <v>29</v>
      </c>
      <c r="G215" s="125" t="s">
        <v>1046</v>
      </c>
      <c r="H215" s="16"/>
    </row>
    <row r="216" spans="1:8" ht="27.75" hidden="1" x14ac:dyDescent="0.65">
      <c r="A216" s="321" t="s">
        <v>865</v>
      </c>
      <c r="B216" s="128" t="s">
        <v>866</v>
      </c>
      <c r="C216" s="127">
        <f>IFERROR(VLOOKUP($A216,'งบทดลอง รพ.'!$A$2:$C$500,3,0),0)</f>
        <v>0</v>
      </c>
      <c r="D216" s="22"/>
      <c r="E216" s="79" t="s">
        <v>1006</v>
      </c>
      <c r="F216" s="79" t="s">
        <v>29</v>
      </c>
      <c r="G216" s="125" t="s">
        <v>1046</v>
      </c>
      <c r="H216" s="16"/>
    </row>
    <row r="217" spans="1:8" ht="27.75" hidden="1" x14ac:dyDescent="0.65">
      <c r="A217" s="321" t="s">
        <v>290</v>
      </c>
      <c r="B217" s="128" t="s">
        <v>291</v>
      </c>
      <c r="C217" s="127">
        <f>IFERROR(VLOOKUP($A217,'งบทดลอง รพ.'!$A$2:$C$500,3,0),0)</f>
        <v>0</v>
      </c>
      <c r="D217" s="22"/>
      <c r="E217" s="79" t="s">
        <v>1000</v>
      </c>
      <c r="F217" s="79" t="s">
        <v>31</v>
      </c>
      <c r="G217" s="125" t="s">
        <v>1046</v>
      </c>
      <c r="H217" s="16"/>
    </row>
    <row r="218" spans="1:8" ht="27.75" hidden="1" x14ac:dyDescent="0.65">
      <c r="A218" s="321" t="s">
        <v>292</v>
      </c>
      <c r="B218" s="128" t="s">
        <v>293</v>
      </c>
      <c r="C218" s="127">
        <f>IFERROR(VLOOKUP($A218,'งบทดลอง รพ.'!$A$2:$C$500,3,0),0)</f>
        <v>11750</v>
      </c>
      <c r="D218" s="22"/>
      <c r="E218" s="79" t="s">
        <v>1000</v>
      </c>
      <c r="F218" s="79" t="s">
        <v>31</v>
      </c>
      <c r="G218" s="125" t="s">
        <v>1046</v>
      </c>
      <c r="H218" s="16"/>
    </row>
    <row r="219" spans="1:8" ht="27.75" hidden="1" x14ac:dyDescent="0.65">
      <c r="A219" s="321" t="s">
        <v>867</v>
      </c>
      <c r="B219" s="128" t="s">
        <v>868</v>
      </c>
      <c r="C219" s="127">
        <f>IFERROR(VLOOKUP($A219,'งบทดลอง รพ.'!$A$2:$C$500,3,0),0)</f>
        <v>0</v>
      </c>
      <c r="D219" s="22"/>
      <c r="E219" s="79" t="s">
        <v>1000</v>
      </c>
      <c r="F219" s="79" t="s">
        <v>31</v>
      </c>
      <c r="G219" s="125" t="s">
        <v>1046</v>
      </c>
      <c r="H219" s="16"/>
    </row>
    <row r="220" spans="1:8" ht="27.75" hidden="1" x14ac:dyDescent="0.65">
      <c r="A220" s="321" t="s">
        <v>294</v>
      </c>
      <c r="B220" s="128" t="s">
        <v>295</v>
      </c>
      <c r="C220" s="127">
        <f>IFERROR(VLOOKUP($A220,'งบทดลอง รพ.'!$A$2:$C$500,3,0),0)</f>
        <v>0</v>
      </c>
      <c r="D220" s="22"/>
      <c r="E220" s="79" t="s">
        <v>1000</v>
      </c>
      <c r="F220" s="79" t="s">
        <v>31</v>
      </c>
      <c r="G220" s="125" t="s">
        <v>1046</v>
      </c>
      <c r="H220" s="16"/>
    </row>
    <row r="221" spans="1:8" ht="27.75" hidden="1" x14ac:dyDescent="0.65">
      <c r="A221" s="321" t="s">
        <v>296</v>
      </c>
      <c r="B221" s="128" t="s">
        <v>297</v>
      </c>
      <c r="C221" s="127">
        <f>IFERROR(VLOOKUP($A221,'งบทดลอง รพ.'!$A$2:$C$500,3,0),0)</f>
        <v>0</v>
      </c>
      <c r="D221" s="22"/>
      <c r="E221" s="79" t="s">
        <v>1000</v>
      </c>
      <c r="F221" s="79" t="s">
        <v>31</v>
      </c>
      <c r="G221" s="125" t="s">
        <v>1046</v>
      </c>
      <c r="H221" s="16"/>
    </row>
    <row r="222" spans="1:8" ht="27.75" hidden="1" x14ac:dyDescent="0.65">
      <c r="A222" s="321" t="s">
        <v>298</v>
      </c>
      <c r="B222" s="128" t="s">
        <v>1122</v>
      </c>
      <c r="C222" s="127">
        <f>IFERROR(VLOOKUP($A222,'งบทดลอง รพ.'!$A$2:$C$500,3,0),0)</f>
        <v>0</v>
      </c>
      <c r="D222" s="22"/>
      <c r="E222" s="79" t="s">
        <v>1000</v>
      </c>
      <c r="F222" s="79" t="s">
        <v>31</v>
      </c>
      <c r="G222" s="125" t="s">
        <v>1046</v>
      </c>
      <c r="H222" s="16"/>
    </row>
    <row r="223" spans="1:8" ht="27.75" hidden="1" x14ac:dyDescent="0.65">
      <c r="A223" s="321" t="s">
        <v>299</v>
      </c>
      <c r="B223" s="128" t="s">
        <v>300</v>
      </c>
      <c r="C223" s="127">
        <f>IFERROR(VLOOKUP($A223,'งบทดลอง รพ.'!$A$2:$C$500,3,0),0)</f>
        <v>0</v>
      </c>
      <c r="D223" s="22"/>
      <c r="E223" s="79" t="s">
        <v>1000</v>
      </c>
      <c r="F223" s="79" t="s">
        <v>31</v>
      </c>
      <c r="G223" s="125" t="s">
        <v>1046</v>
      </c>
      <c r="H223" s="16"/>
    </row>
    <row r="224" spans="1:8" ht="27.75" hidden="1" x14ac:dyDescent="0.65">
      <c r="A224" s="321" t="s">
        <v>301</v>
      </c>
      <c r="B224" s="128" t="s">
        <v>302</v>
      </c>
      <c r="C224" s="127">
        <f>IFERROR(VLOOKUP($A224,'งบทดลอง รพ.'!$A$2:$C$500,3,0),0)</f>
        <v>0</v>
      </c>
      <c r="D224" s="22"/>
      <c r="E224" s="79" t="s">
        <v>1000</v>
      </c>
      <c r="F224" s="79" t="s">
        <v>31</v>
      </c>
      <c r="G224" s="125" t="s">
        <v>1046</v>
      </c>
      <c r="H224" s="16"/>
    </row>
    <row r="225" spans="1:8" ht="27.75" hidden="1" x14ac:dyDescent="0.65">
      <c r="A225" s="321" t="s">
        <v>303</v>
      </c>
      <c r="B225" s="128" t="s">
        <v>304</v>
      </c>
      <c r="C225" s="127">
        <f>IFERROR(VLOOKUP($A225,'งบทดลอง รพ.'!$A$2:$C$500,3,0),0)</f>
        <v>0</v>
      </c>
      <c r="D225" s="22"/>
      <c r="E225" s="79" t="s">
        <v>1000</v>
      </c>
      <c r="F225" s="79" t="s">
        <v>31</v>
      </c>
      <c r="G225" s="125" t="s">
        <v>1046</v>
      </c>
      <c r="H225" s="16"/>
    </row>
    <row r="226" spans="1:8" ht="27.75" hidden="1" x14ac:dyDescent="0.65">
      <c r="A226" s="321" t="s">
        <v>305</v>
      </c>
      <c r="B226" s="128" t="s">
        <v>291</v>
      </c>
      <c r="C226" s="127">
        <f>IFERROR(VLOOKUP($A226,'งบทดลอง รพ.'!$A$2:$C$500,3,0),0)</f>
        <v>0</v>
      </c>
      <c r="D226" s="22"/>
      <c r="E226" s="79" t="s">
        <v>1000</v>
      </c>
      <c r="F226" s="79" t="s">
        <v>31</v>
      </c>
      <c r="G226" s="125" t="s">
        <v>1046</v>
      </c>
      <c r="H226" s="16"/>
    </row>
    <row r="227" spans="1:8" ht="27.75" hidden="1" x14ac:dyDescent="0.65">
      <c r="A227" s="321" t="s">
        <v>306</v>
      </c>
      <c r="B227" s="128" t="s">
        <v>307</v>
      </c>
      <c r="C227" s="127">
        <f>IFERROR(VLOOKUP($A227,'งบทดลอง รพ.'!$A$2:$C$500,3,0),0)</f>
        <v>0</v>
      </c>
      <c r="D227" s="22"/>
      <c r="E227" s="79" t="s">
        <v>1000</v>
      </c>
      <c r="F227" s="79" t="s">
        <v>31</v>
      </c>
      <c r="G227" s="125" t="s">
        <v>1046</v>
      </c>
      <c r="H227" s="16"/>
    </row>
    <row r="228" spans="1:8" ht="27.75" hidden="1" x14ac:dyDescent="0.65">
      <c r="A228" s="321" t="s">
        <v>869</v>
      </c>
      <c r="B228" s="128" t="s">
        <v>870</v>
      </c>
      <c r="C228" s="127">
        <f>IFERROR(VLOOKUP($A228,'งบทดลอง รพ.'!$A$2:$C$500,3,0),0)</f>
        <v>0</v>
      </c>
      <c r="D228" s="22"/>
      <c r="E228" s="79" t="s">
        <v>1000</v>
      </c>
      <c r="F228" s="79" t="s">
        <v>31</v>
      </c>
      <c r="G228" s="125" t="s">
        <v>1046</v>
      </c>
      <c r="H228" s="16"/>
    </row>
    <row r="229" spans="1:8" ht="27.75" hidden="1" x14ac:dyDescent="0.65">
      <c r="A229" s="321" t="s">
        <v>308</v>
      </c>
      <c r="B229" s="128" t="s">
        <v>309</v>
      </c>
      <c r="C229" s="127">
        <f>IFERROR(VLOOKUP($A229,'งบทดลอง รพ.'!$A$2:$C$500,3,0),0)</f>
        <v>0</v>
      </c>
      <c r="D229" s="22"/>
      <c r="E229" s="79" t="s">
        <v>1000</v>
      </c>
      <c r="F229" s="79" t="s">
        <v>31</v>
      </c>
      <c r="G229" s="125" t="s">
        <v>1046</v>
      </c>
      <c r="H229" s="16"/>
    </row>
    <row r="230" spans="1:8" ht="27.75" hidden="1" x14ac:dyDescent="0.65">
      <c r="A230" s="321" t="s">
        <v>310</v>
      </c>
      <c r="B230" s="128" t="s">
        <v>311</v>
      </c>
      <c r="C230" s="127">
        <f>IFERROR(VLOOKUP($A230,'งบทดลอง รพ.'!$A$2:$C$500,3,0),0)</f>
        <v>0</v>
      </c>
      <c r="D230" s="22"/>
      <c r="E230" s="79" t="s">
        <v>1000</v>
      </c>
      <c r="F230" s="79" t="s">
        <v>31</v>
      </c>
      <c r="G230" s="125" t="s">
        <v>1046</v>
      </c>
      <c r="H230" s="16"/>
    </row>
    <row r="231" spans="1:8" ht="27.75" hidden="1" x14ac:dyDescent="0.65">
      <c r="A231" s="321" t="s">
        <v>312</v>
      </c>
      <c r="B231" s="128" t="s">
        <v>313</v>
      </c>
      <c r="C231" s="127">
        <f>IFERROR(VLOOKUP($A231,'งบทดลอง รพ.'!$A$2:$C$500,3,0),0)</f>
        <v>0</v>
      </c>
      <c r="D231" s="22"/>
      <c r="E231" s="79" t="s">
        <v>1000</v>
      </c>
      <c r="F231" s="79" t="s">
        <v>31</v>
      </c>
      <c r="G231" s="125" t="s">
        <v>1046</v>
      </c>
      <c r="H231" s="16"/>
    </row>
    <row r="232" spans="1:8" ht="27.75" hidden="1" x14ac:dyDescent="0.65">
      <c r="A232" s="321" t="s">
        <v>314</v>
      </c>
      <c r="B232" s="128" t="s">
        <v>1311</v>
      </c>
      <c r="C232" s="127">
        <f>IFERROR(VLOOKUP($A232,'งบทดลอง รพ.'!$A$2:$C$500,3,0),0)</f>
        <v>0</v>
      </c>
      <c r="D232" s="22"/>
      <c r="E232" s="79" t="s">
        <v>1000</v>
      </c>
      <c r="F232" s="79" t="s">
        <v>31</v>
      </c>
      <c r="G232" s="125" t="s">
        <v>1046</v>
      </c>
      <c r="H232" s="16"/>
    </row>
    <row r="233" spans="1:8" ht="27.75" hidden="1" x14ac:dyDescent="0.65">
      <c r="A233" s="321" t="s">
        <v>1306</v>
      </c>
      <c r="B233" s="128" t="s">
        <v>1309</v>
      </c>
      <c r="C233" s="127">
        <f>IFERROR(VLOOKUP($A233,'งบทดลอง รพ.'!$A$2:$C$500,3,0),0)</f>
        <v>300000</v>
      </c>
      <c r="D233" s="22"/>
      <c r="E233" s="79" t="s">
        <v>1000</v>
      </c>
      <c r="F233" s="79" t="s">
        <v>31</v>
      </c>
      <c r="G233" s="125" t="s">
        <v>1046</v>
      </c>
      <c r="H233" s="16"/>
    </row>
    <row r="234" spans="1:8" ht="27.75" hidden="1" x14ac:dyDescent="0.65">
      <c r="A234" s="321" t="s">
        <v>315</v>
      </c>
      <c r="B234" s="128" t="s">
        <v>1310</v>
      </c>
      <c r="C234" s="127">
        <f>IFERROR(VLOOKUP($A234,'งบทดลอง รพ.'!$A$2:$C$500,3,0),0)</f>
        <v>0</v>
      </c>
      <c r="D234" s="22"/>
      <c r="E234" s="79" t="s">
        <v>1000</v>
      </c>
      <c r="F234" s="79" t="s">
        <v>31</v>
      </c>
      <c r="G234" s="125" t="s">
        <v>1046</v>
      </c>
      <c r="H234" s="16"/>
    </row>
    <row r="235" spans="1:8" ht="27.75" hidden="1" x14ac:dyDescent="0.65">
      <c r="A235" s="321" t="s">
        <v>1307</v>
      </c>
      <c r="B235" s="128" t="s">
        <v>1312</v>
      </c>
      <c r="C235" s="127">
        <f>IFERROR(VLOOKUP($A235,'งบทดลอง รพ.'!$A$2:$C$500,3,0),0)</f>
        <v>0</v>
      </c>
      <c r="D235" s="22"/>
      <c r="E235" s="79" t="s">
        <v>1000</v>
      </c>
      <c r="F235" s="79" t="s">
        <v>31</v>
      </c>
      <c r="G235" s="125" t="s">
        <v>1046</v>
      </c>
      <c r="H235" s="16"/>
    </row>
    <row r="236" spans="1:8" ht="27.75" hidden="1" x14ac:dyDescent="0.65">
      <c r="A236" s="321" t="s">
        <v>316</v>
      </c>
      <c r="B236" s="128" t="s">
        <v>1315</v>
      </c>
      <c r="C236" s="127">
        <f>IFERROR(VLOOKUP($A236,'งบทดลอง รพ.'!$A$2:$C$500,3,0),0)</f>
        <v>0</v>
      </c>
      <c r="D236" s="22"/>
      <c r="E236" s="79" t="s">
        <v>1008</v>
      </c>
      <c r="F236" s="79" t="s">
        <v>33</v>
      </c>
      <c r="G236" s="125" t="s">
        <v>1046</v>
      </c>
      <c r="H236" s="16"/>
    </row>
    <row r="237" spans="1:8" ht="27.75" hidden="1" x14ac:dyDescent="0.65">
      <c r="A237" s="321" t="s">
        <v>1308</v>
      </c>
      <c r="B237" s="128" t="s">
        <v>1316</v>
      </c>
      <c r="C237" s="127">
        <f>IFERROR(VLOOKUP($A237,'งบทดลอง รพ.'!$A$2:$C$500,3,0),0)</f>
        <v>0</v>
      </c>
      <c r="D237" s="22"/>
      <c r="E237" s="79" t="s">
        <v>1008</v>
      </c>
      <c r="F237" s="79" t="s">
        <v>33</v>
      </c>
      <c r="G237" s="125" t="s">
        <v>1046</v>
      </c>
      <c r="H237" s="16"/>
    </row>
    <row r="238" spans="1:8" ht="27.75" hidden="1" x14ac:dyDescent="0.65">
      <c r="A238" s="321" t="s">
        <v>317</v>
      </c>
      <c r="B238" s="128" t="s">
        <v>1317</v>
      </c>
      <c r="C238" s="127">
        <f>IFERROR(VLOOKUP($A238,'งบทดลอง รพ.'!$A$2:$C$500,3,0),0)</f>
        <v>0</v>
      </c>
      <c r="D238" s="22"/>
      <c r="E238" s="79" t="s">
        <v>1008</v>
      </c>
      <c r="F238" s="79" t="s">
        <v>33</v>
      </c>
      <c r="G238" s="125" t="s">
        <v>1046</v>
      </c>
      <c r="H238" s="16"/>
    </row>
    <row r="239" spans="1:8" ht="27.75" hidden="1" x14ac:dyDescent="0.65">
      <c r="A239" s="321" t="s">
        <v>1313</v>
      </c>
      <c r="B239" s="128" t="s">
        <v>1318</v>
      </c>
      <c r="C239" s="127">
        <f>IFERROR(VLOOKUP($A239,'งบทดลอง รพ.'!$A$2:$C$500,3,0),0)</f>
        <v>0</v>
      </c>
      <c r="D239" s="22"/>
      <c r="E239" s="79" t="s">
        <v>1008</v>
      </c>
      <c r="F239" s="79" t="s">
        <v>33</v>
      </c>
      <c r="G239" s="125" t="s">
        <v>1046</v>
      </c>
      <c r="H239" s="16"/>
    </row>
    <row r="240" spans="1:8" ht="27.75" hidden="1" x14ac:dyDescent="0.65">
      <c r="A240" s="321" t="s">
        <v>318</v>
      </c>
      <c r="B240" s="128" t="s">
        <v>1319</v>
      </c>
      <c r="C240" s="127">
        <f>IFERROR(VLOOKUP($A240,'งบทดลอง รพ.'!$A$2:$C$500,3,0),0)</f>
        <v>0</v>
      </c>
      <c r="D240" s="22"/>
      <c r="E240" s="79" t="s">
        <v>1008</v>
      </c>
      <c r="F240" s="79" t="s">
        <v>33</v>
      </c>
      <c r="G240" s="125" t="s">
        <v>1046</v>
      </c>
      <c r="H240" s="16"/>
    </row>
    <row r="241" spans="1:8" ht="27.75" hidden="1" x14ac:dyDescent="0.65">
      <c r="A241" s="321" t="s">
        <v>1314</v>
      </c>
      <c r="B241" s="128" t="s">
        <v>1320</v>
      </c>
      <c r="C241" s="127">
        <f>IFERROR(VLOOKUP($A241,'งบทดลอง รพ.'!$A$2:$C$500,3,0),0)</f>
        <v>0</v>
      </c>
      <c r="D241" s="22"/>
      <c r="E241" s="79" t="s">
        <v>1008</v>
      </c>
      <c r="F241" s="79" t="s">
        <v>33</v>
      </c>
      <c r="G241" s="125" t="s">
        <v>1046</v>
      </c>
      <c r="H241" s="16"/>
    </row>
    <row r="242" spans="1:8" ht="27.75" hidden="1" x14ac:dyDescent="0.65">
      <c r="A242" s="321" t="s">
        <v>871</v>
      </c>
      <c r="B242" s="128" t="s">
        <v>384</v>
      </c>
      <c r="C242" s="127">
        <f>IFERROR(VLOOKUP($A242,'งบทดลอง รพ.'!$A$2:$C$500,3,0),0)</f>
        <v>331917</v>
      </c>
      <c r="D242" s="22"/>
      <c r="E242" s="79" t="s">
        <v>1020</v>
      </c>
      <c r="F242" s="79" t="s">
        <v>37</v>
      </c>
      <c r="G242" s="125" t="s">
        <v>1046</v>
      </c>
      <c r="H242" s="16"/>
    </row>
    <row r="243" spans="1:8" ht="27.75" hidden="1" x14ac:dyDescent="0.65">
      <c r="A243" s="321" t="s">
        <v>872</v>
      </c>
      <c r="B243" s="128" t="s">
        <v>385</v>
      </c>
      <c r="C243" s="127">
        <f>IFERROR(VLOOKUP($A243,'งบทดลอง รพ.'!$A$2:$C$500,3,0),0)</f>
        <v>38641</v>
      </c>
      <c r="D243" s="22"/>
      <c r="E243" s="79" t="s">
        <v>1020</v>
      </c>
      <c r="F243" s="79" t="s">
        <v>37</v>
      </c>
      <c r="G243" s="125" t="s">
        <v>1046</v>
      </c>
      <c r="H243" s="16"/>
    </row>
    <row r="244" spans="1:8" ht="27.75" hidden="1" x14ac:dyDescent="0.65">
      <c r="A244" s="321" t="s">
        <v>873</v>
      </c>
      <c r="B244" s="128" t="s">
        <v>386</v>
      </c>
      <c r="C244" s="127">
        <f>IFERROR(VLOOKUP($A244,'งบทดลอง รพ.'!$A$2:$C$500,3,0),0)</f>
        <v>64702</v>
      </c>
      <c r="D244" s="22"/>
      <c r="E244" s="79" t="s">
        <v>1020</v>
      </c>
      <c r="F244" s="79" t="s">
        <v>37</v>
      </c>
      <c r="G244" s="125" t="s">
        <v>1046</v>
      </c>
      <c r="H244" s="16"/>
    </row>
    <row r="245" spans="1:8" ht="27.75" hidden="1" x14ac:dyDescent="0.65">
      <c r="A245" s="321" t="s">
        <v>874</v>
      </c>
      <c r="B245" s="128" t="s">
        <v>387</v>
      </c>
      <c r="C245" s="127">
        <f>IFERROR(VLOOKUP($A245,'งบทดลอง รพ.'!$A$2:$C$500,3,0),0)</f>
        <v>9000</v>
      </c>
      <c r="D245" s="22"/>
      <c r="E245" s="79" t="s">
        <v>1020</v>
      </c>
      <c r="F245" s="79" t="s">
        <v>37</v>
      </c>
      <c r="G245" s="125" t="s">
        <v>1046</v>
      </c>
      <c r="H245" s="16"/>
    </row>
    <row r="246" spans="1:8" ht="27.75" hidden="1" x14ac:dyDescent="0.65">
      <c r="A246" s="321" t="s">
        <v>875</v>
      </c>
      <c r="B246" s="128" t="s">
        <v>388</v>
      </c>
      <c r="C246" s="127">
        <f>IFERROR(VLOOKUP($A246,'งบทดลอง รพ.'!$A$2:$C$500,3,0),0)</f>
        <v>417706</v>
      </c>
      <c r="D246" s="22"/>
      <c r="E246" s="79" t="s">
        <v>1020</v>
      </c>
      <c r="F246" s="79" t="s">
        <v>37</v>
      </c>
      <c r="G246" s="125" t="s">
        <v>1046</v>
      </c>
      <c r="H246" s="16"/>
    </row>
    <row r="247" spans="1:8" ht="27.75" hidden="1" x14ac:dyDescent="0.65">
      <c r="A247" s="321" t="s">
        <v>876</v>
      </c>
      <c r="B247" s="128" t="s">
        <v>389</v>
      </c>
      <c r="C247" s="127">
        <f>IFERROR(VLOOKUP($A247,'งบทดลอง รพ.'!$A$2:$C$500,3,0),0)</f>
        <v>840018</v>
      </c>
      <c r="D247" s="22"/>
      <c r="E247" s="79" t="s">
        <v>1020</v>
      </c>
      <c r="F247" s="79" t="s">
        <v>37</v>
      </c>
      <c r="G247" s="125" t="s">
        <v>1046</v>
      </c>
      <c r="H247" s="16"/>
    </row>
    <row r="248" spans="1:8" ht="27.75" hidden="1" x14ac:dyDescent="0.65">
      <c r="A248" s="321" t="s">
        <v>877</v>
      </c>
      <c r="B248" s="128" t="s">
        <v>394</v>
      </c>
      <c r="C248" s="127">
        <f>IFERROR(VLOOKUP($A248,'งบทดลอง รพ.'!$A$2:$C$500,3,0),0)</f>
        <v>35000</v>
      </c>
      <c r="D248" s="22"/>
      <c r="E248" s="79" t="s">
        <v>1020</v>
      </c>
      <c r="F248" s="79" t="s">
        <v>37</v>
      </c>
      <c r="G248" s="125" t="s">
        <v>1046</v>
      </c>
      <c r="H248" s="16"/>
    </row>
    <row r="249" spans="1:8" ht="27.75" hidden="1" x14ac:dyDescent="0.65">
      <c r="A249" s="321" t="s">
        <v>878</v>
      </c>
      <c r="B249" s="128" t="s">
        <v>395</v>
      </c>
      <c r="C249" s="127">
        <f>IFERROR(VLOOKUP($A249,'งบทดลอง รพ.'!$A$2:$C$500,3,0),0)</f>
        <v>17000</v>
      </c>
      <c r="D249" s="22"/>
      <c r="E249" s="79" t="s">
        <v>1020</v>
      </c>
      <c r="F249" s="79" t="s">
        <v>37</v>
      </c>
      <c r="G249" s="125" t="s">
        <v>1046</v>
      </c>
      <c r="H249" s="16"/>
    </row>
    <row r="250" spans="1:8" ht="27.75" hidden="1" x14ac:dyDescent="0.65">
      <c r="A250" s="321" t="s">
        <v>879</v>
      </c>
      <c r="B250" s="128" t="s">
        <v>396</v>
      </c>
      <c r="C250" s="127">
        <f>IFERROR(VLOOKUP($A250,'งบทดลอง รพ.'!$A$2:$C$500,3,0),0)</f>
        <v>0</v>
      </c>
      <c r="D250" s="22"/>
      <c r="E250" s="79" t="s">
        <v>1020</v>
      </c>
      <c r="F250" s="79" t="s">
        <v>37</v>
      </c>
      <c r="G250" s="125" t="s">
        <v>1046</v>
      </c>
      <c r="H250" s="16"/>
    </row>
    <row r="251" spans="1:8" ht="27.75" hidden="1" x14ac:dyDescent="0.65">
      <c r="A251" s="321" t="s">
        <v>319</v>
      </c>
      <c r="B251" s="128" t="s">
        <v>320</v>
      </c>
      <c r="C251" s="127">
        <f>IFERROR(VLOOKUP($A251,'งบทดลอง รพ.'!$A$2:$C$500,3,0),0)</f>
        <v>481442.73</v>
      </c>
      <c r="D251" s="22"/>
      <c r="E251" s="79" t="s">
        <v>1010</v>
      </c>
      <c r="F251" s="79" t="s">
        <v>33</v>
      </c>
      <c r="G251" s="125" t="s">
        <v>1046</v>
      </c>
      <c r="H251" s="16"/>
    </row>
    <row r="252" spans="1:8" ht="27.75" hidden="1" x14ac:dyDescent="0.65">
      <c r="A252" s="321" t="s">
        <v>321</v>
      </c>
      <c r="B252" s="128" t="s">
        <v>322</v>
      </c>
      <c r="C252" s="127">
        <f>IFERROR(VLOOKUP($A252,'งบทดลอง รพ.'!$A$2:$C$500,3,0),0)</f>
        <v>0</v>
      </c>
      <c r="D252" s="22"/>
      <c r="E252" s="79" t="s">
        <v>1010</v>
      </c>
      <c r="F252" s="79" t="s">
        <v>33</v>
      </c>
      <c r="G252" s="125" t="s">
        <v>1046</v>
      </c>
      <c r="H252" s="16"/>
    </row>
    <row r="253" spans="1:8" ht="27.75" hidden="1" x14ac:dyDescent="0.65">
      <c r="A253" s="321" t="s">
        <v>323</v>
      </c>
      <c r="B253" s="128" t="s">
        <v>324</v>
      </c>
      <c r="C253" s="127">
        <f>IFERROR(VLOOKUP($A253,'งบทดลอง รพ.'!$A$2:$C$500,3,0),0)</f>
        <v>100000</v>
      </c>
      <c r="D253" s="22"/>
      <c r="E253" s="79" t="s">
        <v>1010</v>
      </c>
      <c r="F253" s="79" t="s">
        <v>33</v>
      </c>
      <c r="G253" s="125" t="s">
        <v>1046</v>
      </c>
      <c r="H253" s="16"/>
    </row>
    <row r="254" spans="1:8" ht="27.75" hidden="1" x14ac:dyDescent="0.65">
      <c r="A254" s="321" t="s">
        <v>325</v>
      </c>
      <c r="B254" s="128" t="s">
        <v>326</v>
      </c>
      <c r="C254" s="127">
        <f>IFERROR(VLOOKUP($A254,'งบทดลอง รพ.'!$A$2:$C$500,3,0),0)</f>
        <v>60000</v>
      </c>
      <c r="D254" s="22"/>
      <c r="E254" s="79" t="s">
        <v>1010</v>
      </c>
      <c r="F254" s="79" t="s">
        <v>33</v>
      </c>
      <c r="G254" s="125" t="s">
        <v>1046</v>
      </c>
      <c r="H254" s="16"/>
    </row>
    <row r="255" spans="1:8" ht="27.75" hidden="1" x14ac:dyDescent="0.65">
      <c r="A255" s="321" t="s">
        <v>327</v>
      </c>
      <c r="B255" s="128" t="s">
        <v>328</v>
      </c>
      <c r="C255" s="127">
        <f>IFERROR(VLOOKUP($A255,'งบทดลอง รพ.'!$A$2:$C$500,3,0),0)</f>
        <v>0</v>
      </c>
      <c r="D255" s="22"/>
      <c r="E255" s="79" t="s">
        <v>1010</v>
      </c>
      <c r="F255" s="79" t="s">
        <v>33</v>
      </c>
      <c r="G255" s="125" t="s">
        <v>1046</v>
      </c>
      <c r="H255" s="16"/>
    </row>
    <row r="256" spans="1:8" ht="27.75" hidden="1" x14ac:dyDescent="0.65">
      <c r="A256" s="321" t="s">
        <v>329</v>
      </c>
      <c r="B256" s="128" t="s">
        <v>330</v>
      </c>
      <c r="C256" s="127">
        <f>IFERROR(VLOOKUP($A256,'งบทดลอง รพ.'!$A$2:$C$500,3,0),0)</f>
        <v>100000</v>
      </c>
      <c r="D256" s="22"/>
      <c r="E256" s="79" t="s">
        <v>1010</v>
      </c>
      <c r="F256" s="79" t="s">
        <v>33</v>
      </c>
      <c r="G256" s="125" t="s">
        <v>1046</v>
      </c>
      <c r="H256" s="16"/>
    </row>
    <row r="257" spans="1:8" ht="27.75" hidden="1" x14ac:dyDescent="0.65">
      <c r="A257" s="321" t="s">
        <v>331</v>
      </c>
      <c r="B257" s="128" t="s">
        <v>332</v>
      </c>
      <c r="C257" s="127">
        <f>IFERROR(VLOOKUP($A257,'งบทดลอง รพ.'!$A$2:$C$500,3,0),0)</f>
        <v>5000</v>
      </c>
      <c r="D257" s="22"/>
      <c r="E257" s="79" t="s">
        <v>1010</v>
      </c>
      <c r="F257" s="79" t="s">
        <v>33</v>
      </c>
      <c r="G257" s="125" t="s">
        <v>1046</v>
      </c>
      <c r="H257" s="16"/>
    </row>
    <row r="258" spans="1:8" ht="27.75" hidden="1" x14ac:dyDescent="0.65">
      <c r="A258" s="321" t="s">
        <v>333</v>
      </c>
      <c r="B258" s="128" t="s">
        <v>334</v>
      </c>
      <c r="C258" s="127">
        <f>IFERROR(VLOOKUP($A258,'งบทดลอง รพ.'!$A$2:$C$500,3,0),0)</f>
        <v>0</v>
      </c>
      <c r="D258" s="22"/>
      <c r="E258" s="79" t="s">
        <v>1010</v>
      </c>
      <c r="F258" s="79" t="s">
        <v>33</v>
      </c>
      <c r="G258" s="125" t="s">
        <v>1046</v>
      </c>
      <c r="H258" s="16"/>
    </row>
    <row r="259" spans="1:8" ht="27.75" hidden="1" x14ac:dyDescent="0.65">
      <c r="A259" s="321" t="s">
        <v>335</v>
      </c>
      <c r="B259" s="128" t="s">
        <v>336</v>
      </c>
      <c r="C259" s="127">
        <f>IFERROR(VLOOKUP($A259,'งบทดลอง รพ.'!$A$2:$C$500,3,0),0)</f>
        <v>0</v>
      </c>
      <c r="D259" s="22"/>
      <c r="E259" s="79" t="s">
        <v>1012</v>
      </c>
      <c r="F259" s="79" t="s">
        <v>33</v>
      </c>
      <c r="G259" s="125" t="s">
        <v>1046</v>
      </c>
      <c r="H259" s="16"/>
    </row>
    <row r="260" spans="1:8" ht="27.75" hidden="1" x14ac:dyDescent="0.65">
      <c r="A260" s="321" t="s">
        <v>337</v>
      </c>
      <c r="B260" s="128" t="s">
        <v>338</v>
      </c>
      <c r="C260" s="127">
        <f>IFERROR(VLOOKUP($A260,'งบทดลอง รพ.'!$A$2:$C$500,3,0),0)</f>
        <v>0</v>
      </c>
      <c r="D260" s="22"/>
      <c r="E260" s="79" t="s">
        <v>1012</v>
      </c>
      <c r="F260" s="79" t="s">
        <v>33</v>
      </c>
      <c r="G260" s="125" t="s">
        <v>1046</v>
      </c>
      <c r="H260" s="16"/>
    </row>
    <row r="261" spans="1:8" ht="27.75" hidden="1" x14ac:dyDescent="0.65">
      <c r="A261" s="321" t="s">
        <v>339</v>
      </c>
      <c r="B261" s="128" t="s">
        <v>1123</v>
      </c>
      <c r="C261" s="127">
        <f>IFERROR(VLOOKUP($A261,'งบทดลอง รพ.'!$A$2:$C$500,3,0),0)</f>
        <v>0</v>
      </c>
      <c r="D261" s="22"/>
      <c r="E261" s="79" t="s">
        <v>1012</v>
      </c>
      <c r="F261" s="79" t="s">
        <v>33</v>
      </c>
      <c r="G261" s="125" t="s">
        <v>1046</v>
      </c>
      <c r="H261" s="16"/>
    </row>
    <row r="262" spans="1:8" ht="27.75" hidden="1" x14ac:dyDescent="0.65">
      <c r="A262" s="321" t="s">
        <v>340</v>
      </c>
      <c r="B262" s="128" t="s">
        <v>341</v>
      </c>
      <c r="C262" s="127">
        <f>IFERROR(VLOOKUP($A262,'งบทดลอง รพ.'!$A$2:$C$500,3,0),0)</f>
        <v>76000</v>
      </c>
      <c r="D262" s="22"/>
      <c r="E262" s="79" t="s">
        <v>1012</v>
      </c>
      <c r="F262" s="79" t="s">
        <v>33</v>
      </c>
      <c r="G262" s="125" t="s">
        <v>1046</v>
      </c>
      <c r="H262" s="16"/>
    </row>
    <row r="263" spans="1:8" ht="27.75" hidden="1" x14ac:dyDescent="0.65">
      <c r="A263" s="321" t="s">
        <v>342</v>
      </c>
      <c r="B263" s="128" t="s">
        <v>343</v>
      </c>
      <c r="C263" s="127">
        <f>IFERROR(VLOOKUP($A263,'งบทดลอง รพ.'!$A$2:$C$500,3,0),0)</f>
        <v>0</v>
      </c>
      <c r="D263" s="22"/>
      <c r="E263" s="79" t="s">
        <v>1012</v>
      </c>
      <c r="F263" s="79" t="s">
        <v>33</v>
      </c>
      <c r="G263" s="125" t="s">
        <v>1046</v>
      </c>
      <c r="H263" s="16"/>
    </row>
    <row r="264" spans="1:8" ht="27.75" hidden="1" x14ac:dyDescent="0.65">
      <c r="A264" s="321" t="s">
        <v>880</v>
      </c>
      <c r="B264" s="128" t="s">
        <v>881</v>
      </c>
      <c r="C264" s="127">
        <f>IFERROR(VLOOKUP($A264,'งบทดลอง รพ.'!$A$2:$C$500,3,0),0)</f>
        <v>380000</v>
      </c>
      <c r="D264" s="22"/>
      <c r="E264" s="79" t="s">
        <v>1020</v>
      </c>
      <c r="F264" s="79" t="s">
        <v>37</v>
      </c>
      <c r="G264" s="125" t="s">
        <v>1046</v>
      </c>
      <c r="H264" s="16"/>
    </row>
    <row r="265" spans="1:8" ht="27.75" hidden="1" x14ac:dyDescent="0.65">
      <c r="A265" s="321" t="s">
        <v>344</v>
      </c>
      <c r="B265" s="128" t="s">
        <v>345</v>
      </c>
      <c r="C265" s="127">
        <f>IFERROR(VLOOKUP($A265,'งบทดลอง รพ.'!$A$2:$C$500,3,0),0)</f>
        <v>0</v>
      </c>
      <c r="D265" s="22"/>
      <c r="E265" s="79" t="s">
        <v>1014</v>
      </c>
      <c r="F265" s="79" t="s">
        <v>33</v>
      </c>
      <c r="G265" s="125" t="s">
        <v>1046</v>
      </c>
      <c r="H265" s="16"/>
    </row>
    <row r="266" spans="1:8" ht="27.75" hidden="1" x14ac:dyDescent="0.65">
      <c r="A266" s="321" t="s">
        <v>346</v>
      </c>
      <c r="B266" s="128" t="s">
        <v>347</v>
      </c>
      <c r="C266" s="127">
        <f>IFERROR(VLOOKUP($A266,'งบทดลอง รพ.'!$A$2:$C$500,3,0),0)</f>
        <v>400000</v>
      </c>
      <c r="D266" s="22"/>
      <c r="E266" s="79" t="s">
        <v>1014</v>
      </c>
      <c r="F266" s="79" t="s">
        <v>33</v>
      </c>
      <c r="G266" s="125" t="s">
        <v>1046</v>
      </c>
      <c r="H266" s="16"/>
    </row>
    <row r="267" spans="1:8" ht="27.75" hidden="1" x14ac:dyDescent="0.65">
      <c r="A267" s="321" t="s">
        <v>348</v>
      </c>
      <c r="B267" s="128" t="s">
        <v>349</v>
      </c>
      <c r="C267" s="127">
        <f>IFERROR(VLOOKUP($A267,'งบทดลอง รพ.'!$A$2:$C$500,3,0),0)</f>
        <v>0</v>
      </c>
      <c r="D267" s="22"/>
      <c r="E267" s="79" t="s">
        <v>1014</v>
      </c>
      <c r="F267" s="79" t="s">
        <v>33</v>
      </c>
      <c r="G267" s="125" t="s">
        <v>1046</v>
      </c>
      <c r="H267" s="16"/>
    </row>
    <row r="268" spans="1:8" ht="27.75" hidden="1" x14ac:dyDescent="0.65">
      <c r="A268" s="321" t="s">
        <v>350</v>
      </c>
      <c r="B268" s="128" t="s">
        <v>351</v>
      </c>
      <c r="C268" s="127">
        <f>IFERROR(VLOOKUP($A268,'งบทดลอง รพ.'!$A$2:$C$500,3,0),0)</f>
        <v>0</v>
      </c>
      <c r="D268" s="22"/>
      <c r="E268" s="79" t="s">
        <v>1014</v>
      </c>
      <c r="F268" s="79" t="s">
        <v>33</v>
      </c>
      <c r="G268" s="125" t="s">
        <v>1046</v>
      </c>
      <c r="H268" s="16"/>
    </row>
    <row r="269" spans="1:8" ht="27.75" hidden="1" x14ac:dyDescent="0.65">
      <c r="A269" s="321" t="s">
        <v>352</v>
      </c>
      <c r="B269" s="128" t="s">
        <v>353</v>
      </c>
      <c r="C269" s="127">
        <f>IFERROR(VLOOKUP($A269,'งบทดลอง รพ.'!$A$2:$C$500,3,0),0)</f>
        <v>0</v>
      </c>
      <c r="D269" s="22"/>
      <c r="E269" s="79" t="s">
        <v>1014</v>
      </c>
      <c r="F269" s="79" t="s">
        <v>33</v>
      </c>
      <c r="G269" s="125" t="s">
        <v>1046</v>
      </c>
      <c r="H269" s="16"/>
    </row>
    <row r="270" spans="1:8" ht="27.75" hidden="1" x14ac:dyDescent="0.65">
      <c r="A270" s="321" t="s">
        <v>354</v>
      </c>
      <c r="B270" s="128" t="s">
        <v>355</v>
      </c>
      <c r="C270" s="127">
        <f>IFERROR(VLOOKUP($A270,'งบทดลอง รพ.'!$A$2:$C$500,3,0),0)</f>
        <v>122252</v>
      </c>
      <c r="D270" s="22"/>
      <c r="E270" s="79" t="s">
        <v>1014</v>
      </c>
      <c r="F270" s="79" t="s">
        <v>33</v>
      </c>
      <c r="G270" s="125" t="s">
        <v>1046</v>
      </c>
      <c r="H270" s="16"/>
    </row>
    <row r="271" spans="1:8" ht="27.75" hidden="1" x14ac:dyDescent="0.65">
      <c r="A271" s="321" t="s">
        <v>356</v>
      </c>
      <c r="B271" s="128" t="s">
        <v>1124</v>
      </c>
      <c r="C271" s="127">
        <f>IFERROR(VLOOKUP($A271,'งบทดลอง รพ.'!$A$2:$C$500,3,0),0)</f>
        <v>0</v>
      </c>
      <c r="D271" s="22"/>
      <c r="E271" s="79" t="s">
        <v>1016</v>
      </c>
      <c r="F271" s="79" t="s">
        <v>33</v>
      </c>
      <c r="G271" s="125" t="s">
        <v>1046</v>
      </c>
      <c r="H271" s="16"/>
    </row>
    <row r="272" spans="1:8" ht="27.75" hidden="1" x14ac:dyDescent="0.65">
      <c r="A272" s="321" t="s">
        <v>358</v>
      </c>
      <c r="B272" s="128" t="s">
        <v>1125</v>
      </c>
      <c r="C272" s="127">
        <f>IFERROR(VLOOKUP($A272,'งบทดลอง รพ.'!$A$2:$C$500,3,0),0)</f>
        <v>436763.03</v>
      </c>
      <c r="D272" s="22"/>
      <c r="E272" s="79" t="s">
        <v>1014</v>
      </c>
      <c r="F272" s="79" t="s">
        <v>33</v>
      </c>
      <c r="G272" s="125" t="s">
        <v>1046</v>
      </c>
      <c r="H272" s="16"/>
    </row>
    <row r="273" spans="1:8" ht="27.75" hidden="1" x14ac:dyDescent="0.65">
      <c r="A273" s="321" t="s">
        <v>359</v>
      </c>
      <c r="B273" s="128" t="s">
        <v>360</v>
      </c>
      <c r="C273" s="127">
        <f>IFERROR(VLOOKUP($A273,'งบทดลอง รพ.'!$A$2:$C$500,3,0),0)</f>
        <v>372000</v>
      </c>
      <c r="D273" s="22"/>
      <c r="E273" s="79" t="s">
        <v>1016</v>
      </c>
      <c r="F273" s="79" t="s">
        <v>33</v>
      </c>
      <c r="G273" s="125" t="s">
        <v>1046</v>
      </c>
      <c r="H273" s="16"/>
    </row>
    <row r="274" spans="1:8" ht="27.75" hidden="1" x14ac:dyDescent="0.65">
      <c r="A274" s="321" t="s">
        <v>361</v>
      </c>
      <c r="B274" s="128" t="s">
        <v>362</v>
      </c>
      <c r="C274" s="127">
        <f>IFERROR(VLOOKUP($A274,'งบทดลอง รพ.'!$A$2:$C$500,3,0),0)</f>
        <v>185040</v>
      </c>
      <c r="D274" s="22"/>
      <c r="E274" s="79" t="s">
        <v>1016</v>
      </c>
      <c r="F274" s="79" t="s">
        <v>33</v>
      </c>
      <c r="G274" s="125" t="s">
        <v>1046</v>
      </c>
      <c r="H274" s="16"/>
    </row>
    <row r="275" spans="1:8" ht="27.75" hidden="1" x14ac:dyDescent="0.65">
      <c r="A275" s="321" t="s">
        <v>363</v>
      </c>
      <c r="B275" s="128" t="s">
        <v>364</v>
      </c>
      <c r="C275" s="127">
        <f>IFERROR(VLOOKUP($A275,'งบทดลอง รพ.'!$A$2:$C$500,3,0),0)</f>
        <v>0</v>
      </c>
      <c r="D275" s="22"/>
      <c r="E275" s="79" t="s">
        <v>1008</v>
      </c>
      <c r="F275" s="79" t="s">
        <v>33</v>
      </c>
      <c r="G275" s="125" t="s">
        <v>1046</v>
      </c>
      <c r="H275" s="16"/>
    </row>
    <row r="276" spans="1:8" ht="27.75" hidden="1" x14ac:dyDescent="0.65">
      <c r="A276" s="321" t="s">
        <v>365</v>
      </c>
      <c r="B276" s="128" t="s">
        <v>366</v>
      </c>
      <c r="C276" s="127">
        <f>IFERROR(VLOOKUP($A276,'งบทดลอง รพ.'!$A$2:$C$500,3,0),0)</f>
        <v>0</v>
      </c>
      <c r="D276" s="22"/>
      <c r="E276" s="79" t="s">
        <v>1008</v>
      </c>
      <c r="F276" s="79" t="s">
        <v>33</v>
      </c>
      <c r="G276" s="125" t="s">
        <v>1046</v>
      </c>
      <c r="H276" s="16"/>
    </row>
    <row r="277" spans="1:8" ht="27.75" hidden="1" x14ac:dyDescent="0.65">
      <c r="A277" s="321" t="s">
        <v>375</v>
      </c>
      <c r="B277" s="128" t="s">
        <v>376</v>
      </c>
      <c r="C277" s="127">
        <f>IFERROR(VLOOKUP($A277,'งบทดลอง รพ.'!$A$2:$C$500,3,0),0)</f>
        <v>1013506.98</v>
      </c>
      <c r="D277" s="22"/>
      <c r="E277" s="79" t="s">
        <v>1018</v>
      </c>
      <c r="F277" s="79" t="s">
        <v>35</v>
      </c>
      <c r="G277" s="125" t="s">
        <v>1046</v>
      </c>
      <c r="H277" s="16"/>
    </row>
    <row r="278" spans="1:8" ht="27.75" hidden="1" x14ac:dyDescent="0.65">
      <c r="A278" s="321" t="s">
        <v>377</v>
      </c>
      <c r="B278" s="128" t="s">
        <v>1126</v>
      </c>
      <c r="C278" s="127">
        <f>IFERROR(VLOOKUP($A278,'งบทดลอง รพ.'!$A$2:$C$500,3,0),0)</f>
        <v>0</v>
      </c>
      <c r="D278" s="22"/>
      <c r="E278" s="79" t="s">
        <v>1018</v>
      </c>
      <c r="F278" s="79" t="s">
        <v>35</v>
      </c>
      <c r="G278" s="125" t="s">
        <v>1046</v>
      </c>
      <c r="H278" s="16"/>
    </row>
    <row r="279" spans="1:8" ht="27.75" hidden="1" x14ac:dyDescent="0.65">
      <c r="A279" s="321" t="s">
        <v>378</v>
      </c>
      <c r="B279" s="128" t="s">
        <v>379</v>
      </c>
      <c r="C279" s="127">
        <f>IFERROR(VLOOKUP($A279,'งบทดลอง รพ.'!$A$2:$C$500,3,0),0)</f>
        <v>36000</v>
      </c>
      <c r="D279" s="22"/>
      <c r="E279" s="79" t="s">
        <v>1018</v>
      </c>
      <c r="F279" s="79" t="s">
        <v>35</v>
      </c>
      <c r="G279" s="125" t="s">
        <v>1046</v>
      </c>
      <c r="H279" s="16"/>
    </row>
    <row r="280" spans="1:8" ht="27.75" hidden="1" x14ac:dyDescent="0.65">
      <c r="A280" s="321" t="s">
        <v>380</v>
      </c>
      <c r="B280" s="128" t="s">
        <v>381</v>
      </c>
      <c r="C280" s="127">
        <f>IFERROR(VLOOKUP($A280,'งบทดลอง รพ.'!$A$2:$C$500,3,0),0)</f>
        <v>66000</v>
      </c>
      <c r="D280" s="22"/>
      <c r="E280" s="79" t="s">
        <v>1018</v>
      </c>
      <c r="F280" s="79" t="s">
        <v>35</v>
      </c>
      <c r="G280" s="125" t="s">
        <v>1046</v>
      </c>
      <c r="H280" s="16"/>
    </row>
    <row r="281" spans="1:8" ht="27.75" hidden="1" x14ac:dyDescent="0.65">
      <c r="A281" s="321" t="s">
        <v>382</v>
      </c>
      <c r="B281" s="128" t="s">
        <v>383</v>
      </c>
      <c r="C281" s="127">
        <f>IFERROR(VLOOKUP($A281,'งบทดลอง รพ.'!$A$2:$C$500,3,0),0)</f>
        <v>5000</v>
      </c>
      <c r="D281" s="22"/>
      <c r="E281" s="79" t="s">
        <v>1018</v>
      </c>
      <c r="F281" s="79" t="s">
        <v>35</v>
      </c>
      <c r="G281" s="125" t="s">
        <v>1046</v>
      </c>
      <c r="H281" s="16"/>
    </row>
    <row r="282" spans="1:8" ht="27.75" hidden="1" x14ac:dyDescent="0.65">
      <c r="A282" s="321" t="s">
        <v>367</v>
      </c>
      <c r="B282" s="128" t="s">
        <v>368</v>
      </c>
      <c r="C282" s="127">
        <f>IFERROR(VLOOKUP($A282,'งบทดลอง รพ.'!$A$2:$C$500,3,0),0)</f>
        <v>0</v>
      </c>
      <c r="D282" s="22"/>
      <c r="E282" s="79" t="s">
        <v>1008</v>
      </c>
      <c r="F282" s="79" t="s">
        <v>33</v>
      </c>
      <c r="G282" s="125" t="s">
        <v>1046</v>
      </c>
      <c r="H282" s="16"/>
    </row>
    <row r="283" spans="1:8" ht="27.75" hidden="1" x14ac:dyDescent="0.65">
      <c r="A283" s="321" t="s">
        <v>369</v>
      </c>
      <c r="B283" s="128" t="s">
        <v>370</v>
      </c>
      <c r="C283" s="127">
        <f>IFERROR(VLOOKUP($A283,'งบทดลอง รพ.'!$A$2:$C$500,3,0),0)</f>
        <v>120000</v>
      </c>
      <c r="D283" s="22"/>
      <c r="E283" s="79" t="s">
        <v>1008</v>
      </c>
      <c r="F283" s="79" t="s">
        <v>33</v>
      </c>
      <c r="G283" s="125" t="s">
        <v>1046</v>
      </c>
      <c r="H283" s="16"/>
    </row>
    <row r="284" spans="1:8" ht="27.75" hidden="1" x14ac:dyDescent="0.65">
      <c r="A284" s="321" t="s">
        <v>215</v>
      </c>
      <c r="B284" s="128" t="s">
        <v>216</v>
      </c>
      <c r="C284" s="127">
        <f>IFERROR(VLOOKUP($A284,'งบทดลอง รพ.'!$A$2:$C$500,3,0),0)</f>
        <v>3975867</v>
      </c>
      <c r="D284" s="22"/>
      <c r="E284" s="79" t="s">
        <v>980</v>
      </c>
      <c r="F284" s="79" t="s">
        <v>19</v>
      </c>
      <c r="G284" s="125" t="s">
        <v>1046</v>
      </c>
      <c r="H284" s="16"/>
    </row>
    <row r="285" spans="1:8" ht="27.75" hidden="1" x14ac:dyDescent="0.65">
      <c r="A285" s="321" t="s">
        <v>217</v>
      </c>
      <c r="B285" s="128" t="s">
        <v>1127</v>
      </c>
      <c r="C285" s="127">
        <f>IFERROR(VLOOKUP($A285,'งบทดลอง รพ.'!$A$2:$C$500,3,0),0)</f>
        <v>913128.6</v>
      </c>
      <c r="D285" s="22"/>
      <c r="E285" s="79" t="s">
        <v>982</v>
      </c>
      <c r="F285" s="79" t="s">
        <v>21</v>
      </c>
      <c r="G285" s="125" t="s">
        <v>1046</v>
      </c>
      <c r="H285" s="16"/>
    </row>
    <row r="286" spans="1:8" ht="27.75" hidden="1" x14ac:dyDescent="0.65">
      <c r="A286" s="321" t="s">
        <v>219</v>
      </c>
      <c r="B286" s="128" t="s">
        <v>1128</v>
      </c>
      <c r="C286" s="127">
        <f>IFERROR(VLOOKUP($A286,'งบทดลอง รพ.'!$A$2:$C$500,3,0),0)</f>
        <v>127090</v>
      </c>
      <c r="D286" s="22"/>
      <c r="E286" s="79" t="s">
        <v>984</v>
      </c>
      <c r="F286" s="79" t="s">
        <v>21</v>
      </c>
      <c r="G286" s="125" t="s">
        <v>1046</v>
      </c>
      <c r="H286" s="16"/>
    </row>
    <row r="287" spans="1:8" ht="27.75" hidden="1" x14ac:dyDescent="0.65">
      <c r="A287" s="321" t="s">
        <v>222</v>
      </c>
      <c r="B287" s="128" t="s">
        <v>223</v>
      </c>
      <c r="C287" s="127">
        <f>IFERROR(VLOOKUP($A287,'งบทดลอง รพ.'!$A$2:$C$500,3,0),0)</f>
        <v>1780255.4</v>
      </c>
      <c r="D287" s="22"/>
      <c r="E287" s="79" t="s">
        <v>988</v>
      </c>
      <c r="F287" s="79" t="s">
        <v>23</v>
      </c>
      <c r="G287" s="125" t="s">
        <v>1046</v>
      </c>
      <c r="H287" s="16"/>
    </row>
    <row r="288" spans="1:8" ht="27.75" hidden="1" x14ac:dyDescent="0.65">
      <c r="A288" s="321" t="s">
        <v>390</v>
      </c>
      <c r="B288" s="128" t="s">
        <v>391</v>
      </c>
      <c r="C288" s="127">
        <f>IFERROR(VLOOKUP($A288,'งบทดลอง รพ.'!$A$2:$C$500,3,0),0)</f>
        <v>55000</v>
      </c>
      <c r="D288" s="22"/>
      <c r="E288" s="79" t="s">
        <v>1020</v>
      </c>
      <c r="F288" s="79" t="s">
        <v>37</v>
      </c>
      <c r="G288" s="125" t="s">
        <v>1046</v>
      </c>
      <c r="H288" s="16"/>
    </row>
    <row r="289" spans="1:8" ht="27.75" hidden="1" x14ac:dyDescent="0.65">
      <c r="A289" s="321" t="s">
        <v>392</v>
      </c>
      <c r="B289" s="128" t="s">
        <v>393</v>
      </c>
      <c r="C289" s="127">
        <f>IFERROR(VLOOKUP($A289,'งบทดลอง รพ.'!$A$2:$C$500,3,0),0)</f>
        <v>412400</v>
      </c>
      <c r="D289" s="22"/>
      <c r="E289" s="79" t="s">
        <v>1020</v>
      </c>
      <c r="F289" s="79" t="s">
        <v>37</v>
      </c>
      <c r="G289" s="125" t="s">
        <v>1046</v>
      </c>
      <c r="H289" s="16"/>
    </row>
    <row r="290" spans="1:8" ht="27.75" hidden="1" x14ac:dyDescent="0.65">
      <c r="A290" s="321" t="s">
        <v>220</v>
      </c>
      <c r="B290" s="128" t="s">
        <v>221</v>
      </c>
      <c r="C290" s="127">
        <f>IFERROR(VLOOKUP($A290,'งบทดลอง รพ.'!$A$2:$C$500,3,0),0)</f>
        <v>269499</v>
      </c>
      <c r="D290" s="22"/>
      <c r="E290" s="79" t="s">
        <v>986</v>
      </c>
      <c r="F290" s="79" t="s">
        <v>703</v>
      </c>
      <c r="G290" s="125" t="s">
        <v>1046</v>
      </c>
      <c r="H290" s="16"/>
    </row>
    <row r="291" spans="1:8" ht="27.75" hidden="1" x14ac:dyDescent="0.65">
      <c r="A291" s="321" t="s">
        <v>882</v>
      </c>
      <c r="B291" s="128" t="s">
        <v>883</v>
      </c>
      <c r="C291" s="127">
        <f>IFERROR(VLOOKUP($A291,'งบทดลอง รพ.'!$A$2:$C$500,3,0),0)</f>
        <v>0</v>
      </c>
      <c r="D291" s="22"/>
      <c r="E291" s="79" t="s">
        <v>982</v>
      </c>
      <c r="F291" s="79" t="s">
        <v>21</v>
      </c>
      <c r="G291" s="125" t="s">
        <v>1046</v>
      </c>
      <c r="H291" s="16"/>
    </row>
    <row r="292" spans="1:8" ht="27.75" hidden="1" x14ac:dyDescent="0.65">
      <c r="A292" s="322" t="s">
        <v>397</v>
      </c>
      <c r="B292" s="129" t="s">
        <v>1129</v>
      </c>
      <c r="C292" s="127">
        <f>IFERROR(VLOOKUP($A292,'งบทดลอง รพ.'!$A$2:$C$500,3,0),0)</f>
        <v>0</v>
      </c>
      <c r="D292" s="22"/>
      <c r="E292" s="79" t="s">
        <v>1020</v>
      </c>
      <c r="F292" s="79" t="s">
        <v>37</v>
      </c>
      <c r="G292" s="125" t="s">
        <v>1046</v>
      </c>
      <c r="H292" s="16"/>
    </row>
    <row r="293" spans="1:8" ht="27.75" hidden="1" x14ac:dyDescent="0.65">
      <c r="A293" s="321" t="s">
        <v>371</v>
      </c>
      <c r="B293" s="128" t="s">
        <v>372</v>
      </c>
      <c r="C293" s="127">
        <f>IFERROR(VLOOKUP($A293,'งบทดลอง รพ.'!$A$2:$C$500,3,0),0)</f>
        <v>0</v>
      </c>
      <c r="D293" s="22"/>
      <c r="E293" s="79" t="s">
        <v>1008</v>
      </c>
      <c r="F293" s="79" t="s">
        <v>33</v>
      </c>
      <c r="G293" s="125" t="s">
        <v>1046</v>
      </c>
      <c r="H293" s="16"/>
    </row>
    <row r="294" spans="1:8" ht="27.75" hidden="1" x14ac:dyDescent="0.65">
      <c r="A294" s="321" t="s">
        <v>373</v>
      </c>
      <c r="B294" s="128" t="s">
        <v>374</v>
      </c>
      <c r="C294" s="127">
        <f>IFERROR(VLOOKUP($A294,'งบทดลอง รพ.'!$A$2:$C$500,3,0),0)</f>
        <v>0</v>
      </c>
      <c r="D294" s="22"/>
      <c r="E294" s="79" t="s">
        <v>1008</v>
      </c>
      <c r="F294" s="79" t="s">
        <v>33</v>
      </c>
      <c r="G294" s="125" t="s">
        <v>1046</v>
      </c>
      <c r="H294" s="16"/>
    </row>
    <row r="295" spans="1:8" ht="27.75" hidden="1" x14ac:dyDescent="0.65">
      <c r="A295" s="321" t="s">
        <v>488</v>
      </c>
      <c r="B295" s="128" t="s">
        <v>1130</v>
      </c>
      <c r="C295" s="127">
        <f>IFERROR(VLOOKUP($A295,'งบทดลอง รพ.'!$A$2:$C$500,3,0),0)</f>
        <v>0</v>
      </c>
      <c r="D295" s="22"/>
      <c r="E295" s="79" t="s">
        <v>1008</v>
      </c>
      <c r="F295" s="79" t="s">
        <v>33</v>
      </c>
      <c r="G295" s="125" t="s">
        <v>1046</v>
      </c>
      <c r="H295" s="16"/>
    </row>
    <row r="296" spans="1:8" ht="27.75" hidden="1" x14ac:dyDescent="0.65">
      <c r="A296" s="321" t="s">
        <v>884</v>
      </c>
      <c r="B296" s="128" t="s">
        <v>885</v>
      </c>
      <c r="C296" s="127">
        <f>IFERROR(VLOOKUP($A296,'งบทดลอง รพ.'!$A$2:$C$500,3,0),0)</f>
        <v>0</v>
      </c>
      <c r="D296" s="22"/>
      <c r="E296" s="79" t="s">
        <v>1008</v>
      </c>
      <c r="F296" s="79" t="s">
        <v>33</v>
      </c>
      <c r="G296" s="125" t="s">
        <v>1046</v>
      </c>
      <c r="H296" s="16"/>
    </row>
    <row r="297" spans="1:8" ht="27.75" hidden="1" x14ac:dyDescent="0.65">
      <c r="A297" s="321" t="s">
        <v>489</v>
      </c>
      <c r="B297" s="128" t="s">
        <v>490</v>
      </c>
      <c r="C297" s="127">
        <f>IFERROR(VLOOKUP($A297,'งบทดลอง รพ.'!$A$2:$C$500,3,0),0)</f>
        <v>0</v>
      </c>
      <c r="D297" s="22"/>
      <c r="E297" s="79" t="s">
        <v>1008</v>
      </c>
      <c r="F297" s="79" t="s">
        <v>33</v>
      </c>
      <c r="G297" s="125" t="s">
        <v>1046</v>
      </c>
      <c r="H297" s="16"/>
    </row>
    <row r="298" spans="1:8" ht="27.75" hidden="1" x14ac:dyDescent="0.65">
      <c r="A298" s="321" t="s">
        <v>886</v>
      </c>
      <c r="B298" s="128" t="s">
        <v>887</v>
      </c>
      <c r="C298" s="127">
        <f>IFERROR(VLOOKUP($A298,'งบทดลอง รพ.'!$A$2:$C$500,3,0),0)</f>
        <v>0</v>
      </c>
      <c r="D298" s="22"/>
      <c r="E298" s="79" t="s">
        <v>1034</v>
      </c>
      <c r="F298" s="79" t="s">
        <v>41</v>
      </c>
      <c r="G298" s="125" t="s">
        <v>1046</v>
      </c>
      <c r="H298" s="16"/>
    </row>
    <row r="299" spans="1:8" ht="27.75" hidden="1" x14ac:dyDescent="0.65">
      <c r="A299" s="321" t="s">
        <v>491</v>
      </c>
      <c r="B299" s="128" t="s">
        <v>492</v>
      </c>
      <c r="C299" s="127">
        <f>IFERROR(VLOOKUP($A299,'งบทดลอง รพ.'!$A$2:$C$500,3,0),0)</f>
        <v>0</v>
      </c>
      <c r="D299" s="22"/>
      <c r="E299" s="79" t="s">
        <v>1008</v>
      </c>
      <c r="F299" s="79" t="s">
        <v>33</v>
      </c>
      <c r="G299" s="125" t="s">
        <v>1046</v>
      </c>
      <c r="H299" s="16"/>
    </row>
    <row r="300" spans="1:8" ht="27.75" hidden="1" x14ac:dyDescent="0.65">
      <c r="A300" s="322" t="s">
        <v>493</v>
      </c>
      <c r="B300" s="129" t="s">
        <v>494</v>
      </c>
      <c r="C300" s="127">
        <f>IFERROR(VLOOKUP($A300,'งบทดลอง รพ.'!$A$2:$C$500,3,0),0)</f>
        <v>0</v>
      </c>
      <c r="D300" s="22"/>
      <c r="E300" s="79" t="s">
        <v>1008</v>
      </c>
      <c r="F300" s="79" t="s">
        <v>33</v>
      </c>
      <c r="G300" s="125" t="s">
        <v>1046</v>
      </c>
      <c r="H300" s="16"/>
    </row>
    <row r="301" spans="1:8" ht="27.75" hidden="1" x14ac:dyDescent="0.65">
      <c r="A301" s="321" t="s">
        <v>495</v>
      </c>
      <c r="B301" s="128" t="s">
        <v>1321</v>
      </c>
      <c r="C301" s="127">
        <f>IFERROR(VLOOKUP($A301,'งบทดลอง รพ.'!$A$2:$C$500,3,0),0)</f>
        <v>200000</v>
      </c>
      <c r="D301" s="22"/>
      <c r="E301" s="79" t="s">
        <v>1028</v>
      </c>
      <c r="F301" s="79" t="s">
        <v>41</v>
      </c>
      <c r="G301" s="125" t="s">
        <v>1046</v>
      </c>
      <c r="H301" s="16"/>
    </row>
    <row r="302" spans="1:8" ht="27.75" hidden="1" x14ac:dyDescent="0.65">
      <c r="A302" s="321" t="s">
        <v>496</v>
      </c>
      <c r="B302" s="128" t="s">
        <v>1322</v>
      </c>
      <c r="C302" s="127">
        <f>IFERROR(VLOOKUP($A302,'งบทดลอง รพ.'!$A$2:$C$500,3,0),0)</f>
        <v>439765</v>
      </c>
      <c r="D302" s="22"/>
      <c r="E302" s="79" t="s">
        <v>1030</v>
      </c>
      <c r="F302" s="79" t="s">
        <v>41</v>
      </c>
      <c r="G302" s="125" t="s">
        <v>1046</v>
      </c>
      <c r="H302" s="16"/>
    </row>
    <row r="303" spans="1:8" ht="27.75" hidden="1" x14ac:dyDescent="0.65">
      <c r="A303" s="321" t="s">
        <v>888</v>
      </c>
      <c r="B303" s="128" t="s">
        <v>889</v>
      </c>
      <c r="C303" s="127">
        <f>IFERROR(VLOOKUP($A303,'งบทดลอง รพ.'!$A$2:$C$500,3,0),0)</f>
        <v>0</v>
      </c>
      <c r="D303" s="22"/>
      <c r="E303" s="79" t="s">
        <v>1008</v>
      </c>
      <c r="F303" s="79" t="s">
        <v>33</v>
      </c>
      <c r="G303" s="125" t="s">
        <v>1046</v>
      </c>
      <c r="H303" s="16"/>
    </row>
    <row r="304" spans="1:8" ht="27.75" hidden="1" x14ac:dyDescent="0.65">
      <c r="A304" s="322" t="s">
        <v>1323</v>
      </c>
      <c r="B304" s="129" t="s">
        <v>1324</v>
      </c>
      <c r="C304" s="127">
        <f>IFERROR(VLOOKUP($A304,'งบทดลอง รพ.'!$A$2:$C$500,3,0),0)</f>
        <v>3174535.64</v>
      </c>
      <c r="D304" s="22"/>
      <c r="E304" s="79" t="s">
        <v>1030</v>
      </c>
      <c r="F304" s="79" t="s">
        <v>41</v>
      </c>
      <c r="G304" s="125" t="s">
        <v>1046</v>
      </c>
      <c r="H304" s="16"/>
    </row>
    <row r="305" spans="1:8" ht="27.75" hidden="1" x14ac:dyDescent="0.65">
      <c r="A305" s="322" t="s">
        <v>497</v>
      </c>
      <c r="B305" s="129" t="s">
        <v>1131</v>
      </c>
      <c r="C305" s="127">
        <f>IFERROR(VLOOKUP($A305,'งบทดลอง รพ.'!$A$2:$C$500,3,0),0)</f>
        <v>0</v>
      </c>
      <c r="D305" s="22"/>
      <c r="E305" s="79" t="s">
        <v>1032</v>
      </c>
      <c r="F305" s="79" t="s">
        <v>41</v>
      </c>
      <c r="G305" s="125" t="s">
        <v>1046</v>
      </c>
      <c r="H305" s="16"/>
    </row>
    <row r="306" spans="1:8" ht="27.75" hidden="1" x14ac:dyDescent="0.65">
      <c r="A306" s="321" t="s">
        <v>498</v>
      </c>
      <c r="B306" s="128" t="s">
        <v>1132</v>
      </c>
      <c r="C306" s="127">
        <f>IFERROR(VLOOKUP($A306,'งบทดลอง รพ.'!$A$2:$C$500,3,0),0)</f>
        <v>0</v>
      </c>
      <c r="D306" s="22"/>
      <c r="E306" s="79" t="s">
        <v>1032</v>
      </c>
      <c r="F306" s="79" t="s">
        <v>41</v>
      </c>
      <c r="G306" s="125" t="s">
        <v>1046</v>
      </c>
      <c r="H306" s="16"/>
    </row>
    <row r="307" spans="1:8" ht="27.75" hidden="1" x14ac:dyDescent="0.65">
      <c r="A307" s="322" t="s">
        <v>890</v>
      </c>
      <c r="B307" s="129" t="s">
        <v>891</v>
      </c>
      <c r="C307" s="127">
        <f>IFERROR(VLOOKUP($A307,'งบทดลอง รพ.'!$A$2:$C$500,3,0),0)</f>
        <v>0</v>
      </c>
      <c r="D307" s="22"/>
      <c r="E307" s="79" t="s">
        <v>1032</v>
      </c>
      <c r="F307" s="79" t="s">
        <v>41</v>
      </c>
      <c r="G307" s="125" t="s">
        <v>1046</v>
      </c>
      <c r="H307" s="16"/>
    </row>
    <row r="308" spans="1:8" ht="27.75" hidden="1" x14ac:dyDescent="0.65">
      <c r="A308" s="322" t="s">
        <v>499</v>
      </c>
      <c r="B308" s="129" t="s">
        <v>500</v>
      </c>
      <c r="C308" s="127">
        <f>IFERROR(VLOOKUP($A308,'งบทดลอง รพ.'!$A$2:$C$500,3,0),0)</f>
        <v>0</v>
      </c>
      <c r="D308" s="22"/>
      <c r="E308" s="79" t="s">
        <v>1028</v>
      </c>
      <c r="F308" s="79" t="s">
        <v>41</v>
      </c>
      <c r="G308" s="125" t="s">
        <v>1046</v>
      </c>
      <c r="H308" s="16"/>
    </row>
    <row r="309" spans="1:8" ht="27.75" hidden="1" x14ac:dyDescent="0.65">
      <c r="A309" s="322" t="s">
        <v>501</v>
      </c>
      <c r="B309" s="129" t="s">
        <v>502</v>
      </c>
      <c r="C309" s="127">
        <f>IFERROR(VLOOKUP($A309,'งบทดลอง รพ.'!$A$2:$C$500,3,0),0)</f>
        <v>0</v>
      </c>
      <c r="D309" s="22"/>
      <c r="E309" s="79" t="s">
        <v>1032</v>
      </c>
      <c r="F309" s="79" t="s">
        <v>41</v>
      </c>
      <c r="G309" s="125" t="s">
        <v>1046</v>
      </c>
      <c r="H309" s="16"/>
    </row>
    <row r="310" spans="1:8" ht="27.75" hidden="1" x14ac:dyDescent="0.65">
      <c r="A310" s="322" t="s">
        <v>892</v>
      </c>
      <c r="B310" s="129" t="s">
        <v>893</v>
      </c>
      <c r="C310" s="127">
        <f>IFERROR(VLOOKUP($A310,'งบทดลอง รพ.'!$A$2:$C$500,3,0),0)</f>
        <v>3999800</v>
      </c>
      <c r="D310" s="22"/>
      <c r="E310" s="79" t="s">
        <v>992</v>
      </c>
      <c r="F310" s="79" t="s">
        <v>29</v>
      </c>
      <c r="G310" s="125" t="s">
        <v>1046</v>
      </c>
      <c r="H310" s="16"/>
    </row>
    <row r="311" spans="1:8" ht="27.75" hidden="1" x14ac:dyDescent="0.65">
      <c r="A311" s="322" t="s">
        <v>894</v>
      </c>
      <c r="B311" s="129" t="s">
        <v>895</v>
      </c>
      <c r="C311" s="127">
        <f>IFERROR(VLOOKUP($A311,'งบทดลอง รพ.'!$A$2:$C$500,3,0),0)</f>
        <v>41360</v>
      </c>
      <c r="D311" s="22"/>
      <c r="E311" s="79" t="s">
        <v>992</v>
      </c>
      <c r="F311" s="79" t="s">
        <v>29</v>
      </c>
      <c r="G311" s="125" t="s">
        <v>1046</v>
      </c>
      <c r="H311" s="16"/>
    </row>
    <row r="312" spans="1:8" ht="27.75" hidden="1" x14ac:dyDescent="0.65">
      <c r="A312" s="321" t="s">
        <v>896</v>
      </c>
      <c r="B312" s="128" t="s">
        <v>897</v>
      </c>
      <c r="C312" s="127">
        <f>IFERROR(VLOOKUP($A312,'งบทดลอง รพ.'!$A$2:$C$500,3,0),0)</f>
        <v>0</v>
      </c>
      <c r="D312" s="22"/>
      <c r="E312" s="79" t="s">
        <v>992</v>
      </c>
      <c r="F312" s="79" t="s">
        <v>29</v>
      </c>
      <c r="G312" s="125" t="s">
        <v>1046</v>
      </c>
      <c r="H312" s="16"/>
    </row>
    <row r="313" spans="1:8" ht="27.75" hidden="1" x14ac:dyDescent="0.65">
      <c r="A313" s="321" t="s">
        <v>898</v>
      </c>
      <c r="B313" s="128" t="s">
        <v>1325</v>
      </c>
      <c r="C313" s="127">
        <f>IFERROR(VLOOKUP($A313,'งบทดลอง รพ.'!$A$2:$C$500,3,0),0)</f>
        <v>0</v>
      </c>
      <c r="D313" s="22"/>
      <c r="E313" s="79" t="s">
        <v>992</v>
      </c>
      <c r="F313" s="79" t="s">
        <v>29</v>
      </c>
      <c r="G313" s="125" t="s">
        <v>1046</v>
      </c>
      <c r="H313" s="16"/>
    </row>
    <row r="314" spans="1:8" ht="27.75" hidden="1" x14ac:dyDescent="0.65">
      <c r="A314" s="321" t="s">
        <v>899</v>
      </c>
      <c r="B314" s="128" t="s">
        <v>900</v>
      </c>
      <c r="C314" s="127">
        <f>IFERROR(VLOOKUP($A314,'งบทดลอง รพ.'!$A$2:$C$500,3,0),0)</f>
        <v>0</v>
      </c>
      <c r="D314" s="22"/>
      <c r="E314" s="79" t="s">
        <v>992</v>
      </c>
      <c r="F314" s="79" t="s">
        <v>29</v>
      </c>
      <c r="G314" s="125" t="s">
        <v>1046</v>
      </c>
      <c r="H314" s="16"/>
    </row>
    <row r="315" spans="1:8" ht="27.75" hidden="1" x14ac:dyDescent="0.65">
      <c r="A315" s="321" t="s">
        <v>901</v>
      </c>
      <c r="B315" s="128" t="s">
        <v>266</v>
      </c>
      <c r="C315" s="127">
        <f>IFERROR(VLOOKUP($A315,'งบทดลอง รพ.'!$A$2:$C$500,3,0),0)</f>
        <v>260000</v>
      </c>
      <c r="D315" s="22"/>
      <c r="E315" s="79" t="s">
        <v>992</v>
      </c>
      <c r="F315" s="79" t="s">
        <v>29</v>
      </c>
      <c r="G315" s="125" t="s">
        <v>1046</v>
      </c>
      <c r="H315" s="16"/>
    </row>
    <row r="316" spans="1:8" ht="27.75" hidden="1" x14ac:dyDescent="0.65">
      <c r="A316" s="321" t="s">
        <v>902</v>
      </c>
      <c r="B316" s="128" t="s">
        <v>267</v>
      </c>
      <c r="C316" s="127">
        <f>IFERROR(VLOOKUP($A316,'งบทดลอง รพ.'!$A$2:$C$500,3,0),0)</f>
        <v>0</v>
      </c>
      <c r="D316" s="22"/>
      <c r="E316" s="79" t="s">
        <v>992</v>
      </c>
      <c r="F316" s="79" t="s">
        <v>29</v>
      </c>
      <c r="G316" s="125" t="s">
        <v>1046</v>
      </c>
      <c r="H316" s="16"/>
    </row>
    <row r="317" spans="1:8" ht="27.75" hidden="1" x14ac:dyDescent="0.65">
      <c r="A317" s="321" t="s">
        <v>903</v>
      </c>
      <c r="B317" s="128" t="s">
        <v>268</v>
      </c>
      <c r="C317" s="127">
        <f>IFERROR(VLOOKUP($A317,'งบทดลอง รพ.'!$A$2:$C$500,3,0),0)</f>
        <v>60000</v>
      </c>
      <c r="D317" s="22"/>
      <c r="E317" s="79" t="s">
        <v>992</v>
      </c>
      <c r="F317" s="79" t="s">
        <v>29</v>
      </c>
      <c r="G317" s="125" t="s">
        <v>1046</v>
      </c>
      <c r="H317" s="16"/>
    </row>
    <row r="318" spans="1:8" ht="27.75" hidden="1" x14ac:dyDescent="0.65">
      <c r="A318" s="321" t="s">
        <v>904</v>
      </c>
      <c r="B318" s="128" t="s">
        <v>905</v>
      </c>
      <c r="C318" s="127">
        <f>IFERROR(VLOOKUP($A318,'งบทดลอง รพ.'!$A$2:$C$500,3,0),0)</f>
        <v>0</v>
      </c>
      <c r="D318" s="22"/>
      <c r="E318" s="79" t="s">
        <v>992</v>
      </c>
      <c r="F318" s="79" t="s">
        <v>29</v>
      </c>
      <c r="G318" s="125" t="s">
        <v>1046</v>
      </c>
      <c r="H318" s="16"/>
    </row>
    <row r="319" spans="1:8" ht="27.75" hidden="1" x14ac:dyDescent="0.65">
      <c r="A319" s="321" t="s">
        <v>906</v>
      </c>
      <c r="B319" s="128" t="s">
        <v>271</v>
      </c>
      <c r="C319" s="127">
        <f>IFERROR(VLOOKUP($A319,'งบทดลอง รพ.'!$A$2:$C$500,3,0),0)</f>
        <v>0</v>
      </c>
      <c r="D319" s="22"/>
      <c r="E319" s="79" t="s">
        <v>992</v>
      </c>
      <c r="F319" s="79" t="s">
        <v>29</v>
      </c>
      <c r="G319" s="125" t="s">
        <v>1046</v>
      </c>
      <c r="H319" s="16"/>
    </row>
    <row r="320" spans="1:8" ht="27.75" hidden="1" x14ac:dyDescent="0.65">
      <c r="A320" s="321" t="s">
        <v>1326</v>
      </c>
      <c r="B320" s="128" t="s">
        <v>1327</v>
      </c>
      <c r="C320" s="127">
        <f>IFERROR(VLOOKUP($A320,'งบทดลอง รพ.'!$A$2:$C$500,3,0),0)</f>
        <v>10000</v>
      </c>
      <c r="D320" s="22"/>
      <c r="E320" s="79" t="s">
        <v>992</v>
      </c>
      <c r="F320" s="79" t="s">
        <v>29</v>
      </c>
      <c r="G320" s="125" t="s">
        <v>1046</v>
      </c>
      <c r="H320" s="16"/>
    </row>
    <row r="321" spans="1:8" ht="27.75" hidden="1" x14ac:dyDescent="0.65">
      <c r="A321" s="321" t="s">
        <v>398</v>
      </c>
      <c r="B321" s="128" t="s">
        <v>399</v>
      </c>
      <c r="C321" s="127">
        <f>IFERROR(VLOOKUP($A321,'งบทดลอง รพ.'!$A$2:$C$500,3,0),0)</f>
        <v>1083751.3799999999</v>
      </c>
      <c r="D321" s="22"/>
      <c r="E321" s="79" t="s">
        <v>1022</v>
      </c>
      <c r="F321" s="79" t="s">
        <v>39</v>
      </c>
      <c r="G321" s="125" t="s">
        <v>1046</v>
      </c>
      <c r="H321" s="16"/>
    </row>
    <row r="322" spans="1:8" ht="27.75" hidden="1" x14ac:dyDescent="0.65">
      <c r="A322" s="321" t="s">
        <v>400</v>
      </c>
      <c r="B322" s="128" t="s">
        <v>401</v>
      </c>
      <c r="C322" s="127">
        <f>IFERROR(VLOOKUP($A322,'งบทดลอง รพ.'!$A$2:$C$500,3,0),0)</f>
        <v>23946.38</v>
      </c>
      <c r="D322" s="22"/>
      <c r="E322" s="79" t="s">
        <v>1022</v>
      </c>
      <c r="F322" s="79" t="s">
        <v>39</v>
      </c>
      <c r="G322" s="125" t="s">
        <v>1046</v>
      </c>
      <c r="H322" s="16"/>
    </row>
    <row r="323" spans="1:8" ht="27.75" hidden="1" x14ac:dyDescent="0.65">
      <c r="A323" s="321" t="s">
        <v>402</v>
      </c>
      <c r="B323" s="128" t="s">
        <v>403</v>
      </c>
      <c r="C323" s="127">
        <f>IFERROR(VLOOKUP($A323,'งบทดลอง รพ.'!$A$2:$C$500,3,0),0)</f>
        <v>103482.54</v>
      </c>
      <c r="D323" s="22"/>
      <c r="E323" s="79" t="s">
        <v>1022</v>
      </c>
      <c r="F323" s="79" t="s">
        <v>39</v>
      </c>
      <c r="G323" s="125" t="s">
        <v>1046</v>
      </c>
      <c r="H323" s="16"/>
    </row>
    <row r="324" spans="1:8" ht="27.75" hidden="1" x14ac:dyDescent="0.65">
      <c r="A324" s="321" t="s">
        <v>404</v>
      </c>
      <c r="B324" s="128" t="s">
        <v>405</v>
      </c>
      <c r="C324" s="127">
        <f>IFERROR(VLOOKUP($A324,'งบทดลอง รพ.'!$A$2:$C$500,3,0),0)</f>
        <v>1373443.86</v>
      </c>
      <c r="D324" s="22"/>
      <c r="E324" s="79" t="s">
        <v>1022</v>
      </c>
      <c r="F324" s="79" t="s">
        <v>39</v>
      </c>
      <c r="G324" s="125" t="s">
        <v>1046</v>
      </c>
      <c r="H324" s="16"/>
    </row>
    <row r="325" spans="1:8" ht="27.75" hidden="1" x14ac:dyDescent="0.65">
      <c r="A325" s="321" t="s">
        <v>406</v>
      </c>
      <c r="B325" s="128" t="s">
        <v>407</v>
      </c>
      <c r="C325" s="127">
        <f>IFERROR(VLOOKUP($A325,'งบทดลอง รพ.'!$A$2:$C$500,3,0),0)</f>
        <v>0</v>
      </c>
      <c r="D325" s="22"/>
      <c r="E325" s="79" t="s">
        <v>1022</v>
      </c>
      <c r="F325" s="79" t="s">
        <v>39</v>
      </c>
      <c r="G325" s="125" t="s">
        <v>1046</v>
      </c>
      <c r="H325" s="16"/>
    </row>
    <row r="326" spans="1:8" ht="27.75" hidden="1" x14ac:dyDescent="0.65">
      <c r="A326" s="321" t="s">
        <v>408</v>
      </c>
      <c r="B326" s="128" t="s">
        <v>409</v>
      </c>
      <c r="C326" s="127">
        <f>IFERROR(VLOOKUP($A326,'งบทดลอง รพ.'!$A$2:$C$500,3,0),0)</f>
        <v>0</v>
      </c>
      <c r="D326" s="22"/>
      <c r="E326" s="79" t="s">
        <v>1022</v>
      </c>
      <c r="F326" s="79" t="s">
        <v>39</v>
      </c>
      <c r="G326" s="125" t="s">
        <v>1046</v>
      </c>
      <c r="H326" s="16"/>
    </row>
    <row r="327" spans="1:8" ht="27.75" hidden="1" x14ac:dyDescent="0.65">
      <c r="A327" s="321" t="s">
        <v>410</v>
      </c>
      <c r="B327" s="128" t="s">
        <v>411</v>
      </c>
      <c r="C327" s="127">
        <f>IFERROR(VLOOKUP($A327,'งบทดลอง รพ.'!$A$2:$C$500,3,0),0)</f>
        <v>0</v>
      </c>
      <c r="D327" s="22"/>
      <c r="E327" s="79" t="s">
        <v>1022</v>
      </c>
      <c r="F327" s="79" t="s">
        <v>39</v>
      </c>
      <c r="G327" s="125" t="s">
        <v>1046</v>
      </c>
      <c r="H327" s="16"/>
    </row>
    <row r="328" spans="1:8" ht="27.75" hidden="1" x14ac:dyDescent="0.65">
      <c r="A328" s="321" t="s">
        <v>412</v>
      </c>
      <c r="B328" s="128" t="s">
        <v>413</v>
      </c>
      <c r="C328" s="127">
        <f>IFERROR(VLOOKUP($A328,'งบทดลอง รพ.'!$A$2:$C$500,3,0),0)</f>
        <v>0</v>
      </c>
      <c r="D328" s="22"/>
      <c r="E328" s="79" t="s">
        <v>1022</v>
      </c>
      <c r="F328" s="79" t="s">
        <v>39</v>
      </c>
      <c r="G328" s="125" t="s">
        <v>1046</v>
      </c>
      <c r="H328" s="16"/>
    </row>
    <row r="329" spans="1:8" ht="27.75" hidden="1" x14ac:dyDescent="0.65">
      <c r="A329" s="321" t="s">
        <v>414</v>
      </c>
      <c r="B329" s="128" t="s">
        <v>415</v>
      </c>
      <c r="C329" s="127">
        <f>IFERROR(VLOOKUP($A329,'งบทดลอง รพ.'!$A$2:$C$500,3,0),0)</f>
        <v>0</v>
      </c>
      <c r="D329" s="22"/>
      <c r="E329" s="79" t="s">
        <v>1022</v>
      </c>
      <c r="F329" s="79" t="s">
        <v>39</v>
      </c>
      <c r="G329" s="125" t="s">
        <v>1046</v>
      </c>
      <c r="H329" s="16"/>
    </row>
    <row r="330" spans="1:8" ht="27.75" hidden="1" x14ac:dyDescent="0.65">
      <c r="A330" s="321" t="s">
        <v>416</v>
      </c>
      <c r="B330" s="128" t="s">
        <v>417</v>
      </c>
      <c r="C330" s="127">
        <f>IFERROR(VLOOKUP($A330,'งบทดลอง รพ.'!$A$2:$C$500,3,0),0)</f>
        <v>3342</v>
      </c>
      <c r="D330" s="22"/>
      <c r="E330" s="79" t="s">
        <v>1024</v>
      </c>
      <c r="F330" s="79" t="s">
        <v>39</v>
      </c>
      <c r="G330" s="125" t="s">
        <v>1046</v>
      </c>
      <c r="H330" s="16"/>
    </row>
    <row r="331" spans="1:8" ht="27.75" hidden="1" x14ac:dyDescent="0.65">
      <c r="A331" s="321" t="s">
        <v>418</v>
      </c>
      <c r="B331" s="128" t="s">
        <v>419</v>
      </c>
      <c r="C331" s="127">
        <f>IFERROR(VLOOKUP($A331,'งบทดลอง รพ.'!$A$2:$C$500,3,0),0)</f>
        <v>401687.22</v>
      </c>
      <c r="D331" s="22"/>
      <c r="E331" s="79" t="s">
        <v>1024</v>
      </c>
      <c r="F331" s="79" t="s">
        <v>39</v>
      </c>
      <c r="G331" s="125" t="s">
        <v>1046</v>
      </c>
      <c r="H331" s="16"/>
    </row>
    <row r="332" spans="1:8" ht="27.75" hidden="1" x14ac:dyDescent="0.65">
      <c r="A332" s="321" t="s">
        <v>420</v>
      </c>
      <c r="B332" s="128" t="s">
        <v>421</v>
      </c>
      <c r="C332" s="127">
        <f>IFERROR(VLOOKUP($A332,'งบทดลอง รพ.'!$A$2:$C$500,3,0),0)</f>
        <v>122301.27</v>
      </c>
      <c r="D332" s="22"/>
      <c r="E332" s="79" t="s">
        <v>1024</v>
      </c>
      <c r="F332" s="79" t="s">
        <v>39</v>
      </c>
      <c r="G332" s="125" t="s">
        <v>1046</v>
      </c>
      <c r="H332" s="16"/>
    </row>
    <row r="333" spans="1:8" ht="27.75" hidden="1" x14ac:dyDescent="0.65">
      <c r="A333" s="321" t="s">
        <v>422</v>
      </c>
      <c r="B333" s="128" t="s">
        <v>423</v>
      </c>
      <c r="C333" s="127">
        <f>IFERROR(VLOOKUP($A333,'งบทดลอง รพ.'!$A$2:$C$500,3,0),0)</f>
        <v>0</v>
      </c>
      <c r="D333" s="22"/>
      <c r="E333" s="79" t="s">
        <v>1024</v>
      </c>
      <c r="F333" s="79" t="s">
        <v>39</v>
      </c>
      <c r="G333" s="125" t="s">
        <v>1046</v>
      </c>
      <c r="H333" s="16"/>
    </row>
    <row r="334" spans="1:8" ht="27.75" hidden="1" x14ac:dyDescent="0.65">
      <c r="A334" s="321" t="s">
        <v>424</v>
      </c>
      <c r="B334" s="128" t="s">
        <v>425</v>
      </c>
      <c r="C334" s="127">
        <f>IFERROR(VLOOKUP($A334,'งบทดลอง รพ.'!$A$2:$C$500,3,0),0)</f>
        <v>0</v>
      </c>
      <c r="D334" s="22"/>
      <c r="E334" s="79" t="s">
        <v>1024</v>
      </c>
      <c r="F334" s="79" t="s">
        <v>39</v>
      </c>
      <c r="G334" s="125" t="s">
        <v>1046</v>
      </c>
      <c r="H334" s="16"/>
    </row>
    <row r="335" spans="1:8" ht="27.75" hidden="1" x14ac:dyDescent="0.65">
      <c r="A335" s="321" t="s">
        <v>426</v>
      </c>
      <c r="B335" s="128" t="s">
        <v>427</v>
      </c>
      <c r="C335" s="127">
        <f>IFERROR(VLOOKUP($A335,'งบทดลอง รพ.'!$A$2:$C$500,3,0),0)</f>
        <v>0</v>
      </c>
      <c r="D335" s="22"/>
      <c r="E335" s="79" t="s">
        <v>1024</v>
      </c>
      <c r="F335" s="79" t="s">
        <v>39</v>
      </c>
      <c r="G335" s="125" t="s">
        <v>1046</v>
      </c>
      <c r="H335" s="16"/>
    </row>
    <row r="336" spans="1:8" ht="27.75" hidden="1" x14ac:dyDescent="0.65">
      <c r="A336" s="321" t="s">
        <v>428</v>
      </c>
      <c r="B336" s="128" t="s">
        <v>429</v>
      </c>
      <c r="C336" s="127">
        <f>IFERROR(VLOOKUP($A336,'งบทดลอง รพ.'!$A$2:$C$500,3,0),0)</f>
        <v>931241.2</v>
      </c>
      <c r="D336" s="22"/>
      <c r="E336" s="79" t="s">
        <v>1024</v>
      </c>
      <c r="F336" s="79" t="s">
        <v>39</v>
      </c>
      <c r="G336" s="125" t="s">
        <v>1046</v>
      </c>
      <c r="H336" s="16"/>
    </row>
    <row r="337" spans="1:8" ht="27.75" hidden="1" x14ac:dyDescent="0.65">
      <c r="A337" s="321" t="s">
        <v>430</v>
      </c>
      <c r="B337" s="128" t="s">
        <v>431</v>
      </c>
      <c r="C337" s="127">
        <f>IFERROR(VLOOKUP($A337,'งบทดลอง รพ.'!$A$2:$C$500,3,0),0)</f>
        <v>3162.57</v>
      </c>
      <c r="D337" s="22"/>
      <c r="E337" s="79" t="s">
        <v>1024</v>
      </c>
      <c r="F337" s="79" t="s">
        <v>39</v>
      </c>
      <c r="G337" s="125" t="s">
        <v>1046</v>
      </c>
      <c r="H337" s="16"/>
    </row>
    <row r="338" spans="1:8" ht="27.75" hidden="1" x14ac:dyDescent="0.65">
      <c r="A338" s="321" t="s">
        <v>907</v>
      </c>
      <c r="B338" s="128" t="s">
        <v>908</v>
      </c>
      <c r="C338" s="127">
        <f>IFERROR(VLOOKUP($A338,'งบทดลอง รพ.'!$A$2:$C$500,3,0),0)</f>
        <v>0</v>
      </c>
      <c r="D338" s="22"/>
      <c r="E338" s="79" t="s">
        <v>1024</v>
      </c>
      <c r="F338" s="79" t="s">
        <v>39</v>
      </c>
      <c r="G338" s="125" t="s">
        <v>1046</v>
      </c>
      <c r="H338" s="16"/>
    </row>
    <row r="339" spans="1:8" ht="27.75" hidden="1" x14ac:dyDescent="0.65">
      <c r="A339" s="321" t="s">
        <v>432</v>
      </c>
      <c r="B339" s="128" t="s">
        <v>433</v>
      </c>
      <c r="C339" s="127">
        <f>IFERROR(VLOOKUP($A339,'งบทดลอง รพ.'!$A$2:$C$500,3,0),0)</f>
        <v>0</v>
      </c>
      <c r="D339" s="22"/>
      <c r="E339" s="79" t="s">
        <v>1024</v>
      </c>
      <c r="F339" s="79" t="s">
        <v>39</v>
      </c>
      <c r="G339" s="125" t="s">
        <v>1046</v>
      </c>
      <c r="H339" s="16"/>
    </row>
    <row r="340" spans="1:8" ht="27.75" hidden="1" x14ac:dyDescent="0.65">
      <c r="A340" s="321" t="s">
        <v>909</v>
      </c>
      <c r="B340" s="128" t="s">
        <v>910</v>
      </c>
      <c r="C340" s="127">
        <f>IFERROR(VLOOKUP($A340,'งบทดลอง รพ.'!$A$2:$C$500,3,0),0)</f>
        <v>0</v>
      </c>
      <c r="D340" s="22"/>
      <c r="E340" s="79" t="s">
        <v>1024</v>
      </c>
      <c r="F340" s="79" t="s">
        <v>39</v>
      </c>
      <c r="G340" s="125" t="s">
        <v>1046</v>
      </c>
      <c r="H340" s="16"/>
    </row>
    <row r="341" spans="1:8" ht="27.75" hidden="1" x14ac:dyDescent="0.65">
      <c r="A341" s="321" t="s">
        <v>911</v>
      </c>
      <c r="B341" s="128" t="s">
        <v>912</v>
      </c>
      <c r="C341" s="127">
        <f>IFERROR(VLOOKUP($A341,'งบทดลอง รพ.'!$A$2:$C$500,3,0),0)</f>
        <v>0</v>
      </c>
      <c r="D341" s="22"/>
      <c r="E341" s="79" t="s">
        <v>1024</v>
      </c>
      <c r="F341" s="79" t="s">
        <v>39</v>
      </c>
      <c r="G341" s="125" t="s">
        <v>1046</v>
      </c>
      <c r="H341" s="16"/>
    </row>
    <row r="342" spans="1:8" ht="27.75" hidden="1" x14ac:dyDescent="0.65">
      <c r="A342" s="321" t="s">
        <v>913</v>
      </c>
      <c r="B342" s="128" t="s">
        <v>914</v>
      </c>
      <c r="C342" s="127">
        <f>IFERROR(VLOOKUP($A342,'งบทดลอง รพ.'!$A$2:$C$500,3,0),0)</f>
        <v>0</v>
      </c>
      <c r="D342" s="22"/>
      <c r="E342" s="79" t="s">
        <v>1024</v>
      </c>
      <c r="F342" s="79" t="s">
        <v>39</v>
      </c>
      <c r="G342" s="125" t="s">
        <v>1046</v>
      </c>
      <c r="H342" s="16"/>
    </row>
    <row r="343" spans="1:8" ht="27.75" hidden="1" x14ac:dyDescent="0.65">
      <c r="A343" s="322" t="s">
        <v>434</v>
      </c>
      <c r="B343" s="129" t="s">
        <v>435</v>
      </c>
      <c r="C343" s="127">
        <f>IFERROR(VLOOKUP($A343,'งบทดลอง รพ.'!$A$2:$C$500,3,0),0)</f>
        <v>0</v>
      </c>
      <c r="E343" s="79" t="s">
        <v>1024</v>
      </c>
      <c r="F343" s="79" t="s">
        <v>39</v>
      </c>
      <c r="G343" s="125" t="s">
        <v>1046</v>
      </c>
      <c r="H343" s="16"/>
    </row>
    <row r="344" spans="1:8" ht="27.75" hidden="1" x14ac:dyDescent="0.65">
      <c r="A344" s="321" t="s">
        <v>436</v>
      </c>
      <c r="B344" s="128" t="s">
        <v>437</v>
      </c>
      <c r="C344" s="127">
        <f>IFERROR(VLOOKUP($A344,'งบทดลอง รพ.'!$A$2:$C$500,3,0),0)</f>
        <v>0</v>
      </c>
      <c r="E344" s="79" t="s">
        <v>1026</v>
      </c>
      <c r="F344" s="79" t="s">
        <v>39</v>
      </c>
      <c r="G344" s="125" t="s">
        <v>1046</v>
      </c>
      <c r="H344" s="16"/>
    </row>
    <row r="345" spans="1:8" ht="27.75" hidden="1" x14ac:dyDescent="0.65">
      <c r="A345" s="321" t="s">
        <v>438</v>
      </c>
      <c r="B345" s="128" t="s">
        <v>439</v>
      </c>
      <c r="C345" s="127">
        <f>IFERROR(VLOOKUP($A345,'งบทดลอง รพ.'!$A$2:$C$500,3,0),0)</f>
        <v>0</v>
      </c>
      <c r="E345" s="79" t="s">
        <v>1026</v>
      </c>
      <c r="F345" s="79" t="s">
        <v>39</v>
      </c>
      <c r="G345" s="125" t="s">
        <v>1046</v>
      </c>
      <c r="H345" s="16"/>
    </row>
    <row r="346" spans="1:8" ht="27.75" hidden="1" x14ac:dyDescent="0.65">
      <c r="A346" s="321" t="s">
        <v>440</v>
      </c>
      <c r="B346" s="128" t="s">
        <v>441</v>
      </c>
      <c r="C346" s="127">
        <f>IFERROR(VLOOKUP($A346,'งบทดลอง รพ.'!$A$2:$C$500,3,0),0)</f>
        <v>0</v>
      </c>
      <c r="E346" s="79" t="s">
        <v>1022</v>
      </c>
      <c r="F346" s="79" t="s">
        <v>39</v>
      </c>
      <c r="G346" s="125" t="s">
        <v>1046</v>
      </c>
      <c r="H346" s="16"/>
    </row>
    <row r="347" spans="1:8" ht="27.75" hidden="1" x14ac:dyDescent="0.65">
      <c r="A347" s="321" t="s">
        <v>442</v>
      </c>
      <c r="B347" s="128" t="s">
        <v>443</v>
      </c>
      <c r="C347" s="127">
        <f>IFERROR(VLOOKUP($A347,'งบทดลอง รพ.'!$A$2:$C$500,3,0),0)</f>
        <v>47532.1</v>
      </c>
      <c r="E347" s="79" t="s">
        <v>1022</v>
      </c>
      <c r="F347" s="79" t="s">
        <v>39</v>
      </c>
      <c r="G347" s="125" t="s">
        <v>1046</v>
      </c>
      <c r="H347" s="16"/>
    </row>
    <row r="348" spans="1:8" ht="27.75" hidden="1" x14ac:dyDescent="0.65">
      <c r="A348" s="321" t="s">
        <v>444</v>
      </c>
      <c r="B348" s="128" t="s">
        <v>445</v>
      </c>
      <c r="C348" s="127">
        <f>IFERROR(VLOOKUP($A348,'งบทดลอง รพ.'!$A$2:$C$500,3,0),0)</f>
        <v>581.66</v>
      </c>
      <c r="E348" s="79" t="s">
        <v>1022</v>
      </c>
      <c r="F348" s="79" t="s">
        <v>39</v>
      </c>
      <c r="G348" s="125" t="s">
        <v>1046</v>
      </c>
      <c r="H348" s="16"/>
    </row>
    <row r="349" spans="1:8" ht="27.75" hidden="1" x14ac:dyDescent="0.65">
      <c r="A349" s="321" t="s">
        <v>446</v>
      </c>
      <c r="B349" s="128" t="s">
        <v>447</v>
      </c>
      <c r="C349" s="127">
        <f>IFERROR(VLOOKUP($A349,'งบทดลอง รพ.'!$A$2:$C$500,3,0),0)</f>
        <v>0</v>
      </c>
      <c r="E349" s="79" t="s">
        <v>1022</v>
      </c>
      <c r="F349" s="79" t="s">
        <v>39</v>
      </c>
      <c r="G349" s="125" t="s">
        <v>1046</v>
      </c>
      <c r="H349" s="16"/>
    </row>
    <row r="350" spans="1:8" ht="27.75" hidden="1" x14ac:dyDescent="0.65">
      <c r="A350" s="321" t="s">
        <v>448</v>
      </c>
      <c r="B350" s="128" t="s">
        <v>449</v>
      </c>
      <c r="C350" s="127">
        <f>IFERROR(VLOOKUP($A350,'งบทดลอง รพ.'!$A$2:$C$500,3,0),0)</f>
        <v>0</v>
      </c>
      <c r="E350" s="79" t="s">
        <v>1022</v>
      </c>
      <c r="F350" s="79" t="s">
        <v>39</v>
      </c>
      <c r="G350" s="125" t="s">
        <v>1046</v>
      </c>
      <c r="H350" s="16"/>
    </row>
    <row r="351" spans="1:8" ht="27.75" hidden="1" x14ac:dyDescent="0.65">
      <c r="A351" s="321" t="s">
        <v>450</v>
      </c>
      <c r="B351" s="128" t="s">
        <v>451</v>
      </c>
      <c r="C351" s="127">
        <f>IFERROR(VLOOKUP($A351,'งบทดลอง รพ.'!$A$2:$C$500,3,0),0)</f>
        <v>0</v>
      </c>
      <c r="E351" s="79" t="s">
        <v>1022</v>
      </c>
      <c r="F351" s="79" t="s">
        <v>39</v>
      </c>
      <c r="G351" s="125" t="s">
        <v>1046</v>
      </c>
      <c r="H351" s="16"/>
    </row>
    <row r="352" spans="1:8" ht="27.75" hidden="1" x14ac:dyDescent="0.65">
      <c r="A352" s="321" t="s">
        <v>452</v>
      </c>
      <c r="B352" s="128" t="s">
        <v>453</v>
      </c>
      <c r="C352" s="127">
        <f>IFERROR(VLOOKUP($A352,'งบทดลอง รพ.'!$A$2:$C$500,3,0),0)</f>
        <v>0</v>
      </c>
      <c r="E352" s="79" t="s">
        <v>1022</v>
      </c>
      <c r="F352" s="79" t="s">
        <v>39</v>
      </c>
      <c r="G352" s="125" t="s">
        <v>1046</v>
      </c>
      <c r="H352" s="16"/>
    </row>
    <row r="353" spans="1:8" ht="27.75" hidden="1" x14ac:dyDescent="0.65">
      <c r="A353" s="321" t="s">
        <v>454</v>
      </c>
      <c r="B353" s="128" t="s">
        <v>455</v>
      </c>
      <c r="C353" s="127">
        <f>IFERROR(VLOOKUP($A353,'งบทดลอง รพ.'!$A$2:$C$500,3,0),0)</f>
        <v>0</v>
      </c>
      <c r="E353" s="79" t="s">
        <v>1022</v>
      </c>
      <c r="F353" s="79" t="s">
        <v>39</v>
      </c>
      <c r="G353" s="125" t="s">
        <v>1046</v>
      </c>
      <c r="H353" s="16"/>
    </row>
    <row r="354" spans="1:8" ht="27.75" hidden="1" x14ac:dyDescent="0.65">
      <c r="A354" s="321" t="s">
        <v>456</v>
      </c>
      <c r="B354" s="128" t="s">
        <v>457</v>
      </c>
      <c r="C354" s="127">
        <f>IFERROR(VLOOKUP($A354,'งบทดลอง รพ.'!$A$2:$C$500,3,0),0)</f>
        <v>0</v>
      </c>
      <c r="E354" s="79" t="s">
        <v>1022</v>
      </c>
      <c r="F354" s="79" t="s">
        <v>39</v>
      </c>
      <c r="G354" s="125" t="s">
        <v>1046</v>
      </c>
      <c r="H354" s="16"/>
    </row>
    <row r="355" spans="1:8" ht="27.75" hidden="1" x14ac:dyDescent="0.65">
      <c r="A355" s="321" t="s">
        <v>458</v>
      </c>
      <c r="B355" s="128" t="s">
        <v>459</v>
      </c>
      <c r="C355" s="127">
        <f>IFERROR(VLOOKUP($A355,'งบทดลอง รพ.'!$A$2:$C$500,3,0),0)</f>
        <v>0</v>
      </c>
      <c r="E355" s="79" t="s">
        <v>1022</v>
      </c>
      <c r="F355" s="79" t="s">
        <v>39</v>
      </c>
      <c r="G355" s="125" t="s">
        <v>1046</v>
      </c>
      <c r="H355" s="16"/>
    </row>
    <row r="356" spans="1:8" ht="27.75" hidden="1" x14ac:dyDescent="0.65">
      <c r="A356" s="321" t="s">
        <v>460</v>
      </c>
      <c r="B356" s="128" t="s">
        <v>461</v>
      </c>
      <c r="C356" s="127">
        <f>IFERROR(VLOOKUP($A356,'งบทดลอง รพ.'!$A$2:$C$500,3,0),0)</f>
        <v>612074.59</v>
      </c>
      <c r="E356" s="79" t="s">
        <v>1024</v>
      </c>
      <c r="F356" s="79" t="s">
        <v>39</v>
      </c>
      <c r="G356" s="125" t="s">
        <v>1046</v>
      </c>
      <c r="H356" s="16"/>
    </row>
    <row r="357" spans="1:8" ht="27.75" hidden="1" x14ac:dyDescent="0.65">
      <c r="A357" s="321" t="s">
        <v>462</v>
      </c>
      <c r="B357" s="128" t="s">
        <v>463</v>
      </c>
      <c r="C357" s="127">
        <f>IFERROR(VLOOKUP($A357,'งบทดลอง รพ.'!$A$2:$C$500,3,0),0)</f>
        <v>2712.24</v>
      </c>
      <c r="E357" s="79" t="s">
        <v>1024</v>
      </c>
      <c r="F357" s="79" t="s">
        <v>39</v>
      </c>
      <c r="G357" s="125" t="s">
        <v>1046</v>
      </c>
      <c r="H357" s="16"/>
    </row>
    <row r="358" spans="1:8" ht="27.75" hidden="1" x14ac:dyDescent="0.65">
      <c r="A358" s="321" t="s">
        <v>464</v>
      </c>
      <c r="B358" s="128" t="s">
        <v>465</v>
      </c>
      <c r="C358" s="127">
        <f>IFERROR(VLOOKUP($A358,'งบทดลอง รพ.'!$A$2:$C$500,3,0),0)</f>
        <v>8130.58</v>
      </c>
      <c r="E358" s="79" t="s">
        <v>1024</v>
      </c>
      <c r="F358" s="79" t="s">
        <v>39</v>
      </c>
      <c r="G358" s="125" t="s">
        <v>1046</v>
      </c>
      <c r="H358" s="16"/>
    </row>
    <row r="359" spans="1:8" ht="27.75" hidden="1" x14ac:dyDescent="0.65">
      <c r="A359" s="321" t="s">
        <v>466</v>
      </c>
      <c r="B359" s="128" t="s">
        <v>467</v>
      </c>
      <c r="C359" s="127">
        <f>IFERROR(VLOOKUP($A359,'งบทดลอง รพ.'!$A$2:$C$500,3,0),0)</f>
        <v>23384.240000000002</v>
      </c>
      <c r="E359" s="79" t="s">
        <v>1024</v>
      </c>
      <c r="F359" s="79" t="s">
        <v>39</v>
      </c>
      <c r="G359" s="125" t="s">
        <v>1046</v>
      </c>
      <c r="H359" s="16"/>
    </row>
    <row r="360" spans="1:8" ht="27.75" hidden="1" x14ac:dyDescent="0.65">
      <c r="A360" s="321" t="s">
        <v>468</v>
      </c>
      <c r="B360" s="128" t="s">
        <v>469</v>
      </c>
      <c r="C360" s="127">
        <f>IFERROR(VLOOKUP($A360,'งบทดลอง รพ.'!$A$2:$C$500,3,0),0)</f>
        <v>0</v>
      </c>
      <c r="E360" s="79" t="s">
        <v>1024</v>
      </c>
      <c r="F360" s="79" t="s">
        <v>39</v>
      </c>
      <c r="G360" s="125" t="s">
        <v>1046</v>
      </c>
      <c r="H360" s="16"/>
    </row>
    <row r="361" spans="1:8" ht="27.75" hidden="1" x14ac:dyDescent="0.65">
      <c r="A361" s="321" t="s">
        <v>470</v>
      </c>
      <c r="B361" s="128" t="s">
        <v>471</v>
      </c>
      <c r="C361" s="127">
        <f>IFERROR(VLOOKUP($A361,'งบทดลอง รพ.'!$A$2:$C$500,3,0),0)</f>
        <v>3453.8</v>
      </c>
      <c r="E361" s="79" t="s">
        <v>1024</v>
      </c>
      <c r="F361" s="79" t="s">
        <v>39</v>
      </c>
      <c r="G361" s="125" t="s">
        <v>1046</v>
      </c>
      <c r="H361" s="16"/>
    </row>
    <row r="362" spans="1:8" ht="27.75" hidden="1" x14ac:dyDescent="0.65">
      <c r="A362" s="321" t="s">
        <v>472</v>
      </c>
      <c r="B362" s="128" t="s">
        <v>473</v>
      </c>
      <c r="C362" s="127">
        <f>IFERROR(VLOOKUP($A362,'งบทดลอง รพ.'!$A$2:$C$500,3,0),0)</f>
        <v>1388229.68</v>
      </c>
      <c r="E362" s="79" t="s">
        <v>1024</v>
      </c>
      <c r="F362" s="79" t="s">
        <v>39</v>
      </c>
      <c r="G362" s="125" t="s">
        <v>1046</v>
      </c>
      <c r="H362" s="16"/>
    </row>
    <row r="363" spans="1:8" ht="27.75" hidden="1" x14ac:dyDescent="0.65">
      <c r="A363" s="321" t="s">
        <v>474</v>
      </c>
      <c r="B363" s="128" t="s">
        <v>475</v>
      </c>
      <c r="C363" s="127">
        <f>IFERROR(VLOOKUP($A363,'งบทดลอง รพ.'!$A$2:$C$500,3,0),0)</f>
        <v>321818.67</v>
      </c>
      <c r="E363" s="79" t="s">
        <v>1024</v>
      </c>
      <c r="F363" s="79" t="s">
        <v>39</v>
      </c>
      <c r="G363" s="125" t="s">
        <v>1046</v>
      </c>
      <c r="H363" s="16"/>
    </row>
    <row r="364" spans="1:8" ht="27.75" hidden="1" x14ac:dyDescent="0.65">
      <c r="A364" s="321" t="s">
        <v>476</v>
      </c>
      <c r="B364" s="128" t="s">
        <v>477</v>
      </c>
      <c r="C364" s="127">
        <f>IFERROR(VLOOKUP($A364,'งบทดลอง รพ.'!$A$2:$C$500,3,0),0)</f>
        <v>393679.35999999999</v>
      </c>
      <c r="E364" s="79" t="s">
        <v>1024</v>
      </c>
      <c r="F364" s="79" t="s">
        <v>39</v>
      </c>
      <c r="G364" s="125" t="s">
        <v>1046</v>
      </c>
      <c r="H364" s="16"/>
    </row>
    <row r="365" spans="1:8" ht="27.75" hidden="1" x14ac:dyDescent="0.65">
      <c r="A365" s="321" t="s">
        <v>478</v>
      </c>
      <c r="B365" s="128" t="s">
        <v>479</v>
      </c>
      <c r="C365" s="127">
        <f>IFERROR(VLOOKUP($A365,'งบทดลอง รพ.'!$A$2:$C$500,3,0),0)</f>
        <v>1050.25</v>
      </c>
      <c r="E365" s="79" t="s">
        <v>1024</v>
      </c>
      <c r="F365" s="79" t="s">
        <v>39</v>
      </c>
      <c r="G365" s="125" t="s">
        <v>1046</v>
      </c>
      <c r="H365" s="16"/>
    </row>
    <row r="366" spans="1:8" ht="27.75" hidden="1" x14ac:dyDescent="0.65">
      <c r="A366" s="321" t="s">
        <v>480</v>
      </c>
      <c r="B366" s="128" t="s">
        <v>481</v>
      </c>
      <c r="C366" s="127">
        <f>IFERROR(VLOOKUP($A366,'งบทดลอง รพ.'!$A$2:$C$500,3,0),0)</f>
        <v>0</v>
      </c>
      <c r="E366" s="79" t="s">
        <v>1026</v>
      </c>
      <c r="F366" s="79" t="s">
        <v>39</v>
      </c>
      <c r="G366" s="125" t="s">
        <v>1046</v>
      </c>
      <c r="H366" s="16"/>
    </row>
    <row r="367" spans="1:8" ht="27.75" hidden="1" x14ac:dyDescent="0.65">
      <c r="A367" s="321" t="s">
        <v>482</v>
      </c>
      <c r="B367" s="128" t="s">
        <v>483</v>
      </c>
      <c r="C367" s="127">
        <f>IFERROR(VLOOKUP($A367,'งบทดลอง รพ.'!$A$2:$C$500,3,0),0)</f>
        <v>0</v>
      </c>
      <c r="E367" s="79" t="s">
        <v>1026</v>
      </c>
      <c r="F367" s="79" t="s">
        <v>39</v>
      </c>
      <c r="G367" s="125" t="s">
        <v>1046</v>
      </c>
      <c r="H367" s="16"/>
    </row>
    <row r="368" spans="1:8" ht="27.75" hidden="1" x14ac:dyDescent="0.65">
      <c r="A368" s="321" t="s">
        <v>484</v>
      </c>
      <c r="B368" s="128" t="s">
        <v>485</v>
      </c>
      <c r="C368" s="127">
        <f>IFERROR(VLOOKUP($A368,'งบทดลอง รพ.'!$A$2:$C$500,3,0),0)</f>
        <v>0</v>
      </c>
      <c r="E368" s="79" t="s">
        <v>1022</v>
      </c>
      <c r="F368" s="79" t="s">
        <v>39</v>
      </c>
      <c r="G368" s="125" t="s">
        <v>1046</v>
      </c>
      <c r="H368" s="16"/>
    </row>
    <row r="369" spans="1:8" ht="27.75" hidden="1" x14ac:dyDescent="0.65">
      <c r="A369" s="321" t="s">
        <v>486</v>
      </c>
      <c r="B369" s="128" t="s">
        <v>487</v>
      </c>
      <c r="C369" s="127">
        <f>IFERROR(VLOOKUP($A369,'งบทดลอง รพ.'!$A$2:$C$500,3,0),0)</f>
        <v>0</v>
      </c>
      <c r="E369" s="79" t="s">
        <v>1022</v>
      </c>
      <c r="F369" s="79" t="s">
        <v>39</v>
      </c>
      <c r="G369" s="125" t="s">
        <v>1046</v>
      </c>
      <c r="H369" s="16"/>
    </row>
    <row r="370" spans="1:8" ht="27.75" hidden="1" x14ac:dyDescent="0.65">
      <c r="A370" s="321" t="s">
        <v>503</v>
      </c>
      <c r="B370" s="128" t="s">
        <v>504</v>
      </c>
      <c r="C370" s="127">
        <f>IFERROR(VLOOKUP($A370,'งบทดลอง รพ.'!$A$2:$C$500,3,0),0)</f>
        <v>0</v>
      </c>
      <c r="E370" s="79" t="s">
        <v>1034</v>
      </c>
      <c r="F370" s="79" t="s">
        <v>41</v>
      </c>
      <c r="G370" s="125" t="s">
        <v>1046</v>
      </c>
      <c r="H370" s="16"/>
    </row>
    <row r="371" spans="1:8" ht="27.75" hidden="1" x14ac:dyDescent="0.65">
      <c r="A371" s="322" t="s">
        <v>505</v>
      </c>
      <c r="B371" s="129" t="s">
        <v>506</v>
      </c>
      <c r="C371" s="127">
        <f>IFERROR(VLOOKUP($A371,'งบทดลอง รพ.'!$A$2:$C$500,3,0),0)</f>
        <v>0</v>
      </c>
      <c r="E371" s="79" t="s">
        <v>1034</v>
      </c>
      <c r="F371" s="79" t="s">
        <v>41</v>
      </c>
      <c r="G371" s="125" t="s">
        <v>1046</v>
      </c>
      <c r="H371" s="16"/>
    </row>
    <row r="372" spans="1:8" ht="27.75" hidden="1" x14ac:dyDescent="0.65">
      <c r="A372" s="322" t="s">
        <v>915</v>
      </c>
      <c r="B372" s="129" t="s">
        <v>916</v>
      </c>
      <c r="C372" s="127">
        <f>IFERROR(VLOOKUP($A372,'งบทดลอง รพ.'!$A$2:$C$500,3,0),0)</f>
        <v>0</v>
      </c>
      <c r="E372" s="79" t="s">
        <v>1034</v>
      </c>
      <c r="F372" s="79" t="s">
        <v>1380</v>
      </c>
      <c r="G372" s="125" t="s">
        <v>1046</v>
      </c>
      <c r="H372" s="16"/>
    </row>
    <row r="373" spans="1:8" ht="27.75" hidden="1" x14ac:dyDescent="0.65">
      <c r="A373" s="322" t="s">
        <v>507</v>
      </c>
      <c r="B373" s="129" t="s">
        <v>1133</v>
      </c>
      <c r="C373" s="127">
        <f>IFERROR(VLOOKUP($A373,'งบทดลอง รพ.'!$A$2:$C$500,3,0),0)</f>
        <v>0</v>
      </c>
      <c r="E373" s="79" t="s">
        <v>1036</v>
      </c>
      <c r="F373" s="79" t="s">
        <v>705</v>
      </c>
      <c r="G373" s="125" t="s">
        <v>1046</v>
      </c>
      <c r="H373" s="16"/>
    </row>
    <row r="374" spans="1:8" ht="27.75" hidden="1" x14ac:dyDescent="0.65">
      <c r="A374" s="322" t="s">
        <v>508</v>
      </c>
      <c r="B374" s="129" t="s">
        <v>509</v>
      </c>
      <c r="C374" s="127">
        <f>IFERROR(VLOOKUP($A374,'งบทดลอง รพ.'!$A$2:$C$500,3,0),0)</f>
        <v>0</v>
      </c>
      <c r="E374" s="79" t="s">
        <v>1036</v>
      </c>
      <c r="F374" s="79" t="s">
        <v>705</v>
      </c>
      <c r="G374" s="125" t="s">
        <v>1046</v>
      </c>
      <c r="H374" s="16"/>
    </row>
    <row r="375" spans="1:8" ht="27.75" hidden="1" x14ac:dyDescent="0.65">
      <c r="A375" s="322" t="s">
        <v>510</v>
      </c>
      <c r="B375" s="129" t="s">
        <v>511</v>
      </c>
      <c r="C375" s="127">
        <f>IFERROR(VLOOKUP($A375,'งบทดลอง รพ.'!$A$2:$C$500,3,0),0)</f>
        <v>0</v>
      </c>
      <c r="E375" s="79" t="s">
        <v>1036</v>
      </c>
      <c r="F375" s="79" t="s">
        <v>705</v>
      </c>
      <c r="G375" s="125" t="s">
        <v>1046</v>
      </c>
      <c r="H375" s="16"/>
    </row>
    <row r="376" spans="1:8" ht="27.75" hidden="1" x14ac:dyDescent="0.65">
      <c r="A376" s="322" t="s">
        <v>512</v>
      </c>
      <c r="B376" s="129" t="s">
        <v>1134</v>
      </c>
      <c r="C376" s="127">
        <f>IFERROR(VLOOKUP($A376,'งบทดลอง รพ.'!$A$2:$C$500,3,0),0)</f>
        <v>0</v>
      </c>
      <c r="E376" s="79" t="s">
        <v>1036</v>
      </c>
      <c r="F376" s="79" t="s">
        <v>705</v>
      </c>
      <c r="G376" s="125" t="s">
        <v>1046</v>
      </c>
      <c r="H376" s="16"/>
    </row>
    <row r="377" spans="1:8" ht="27.75" hidden="1" x14ac:dyDescent="0.65">
      <c r="A377" s="322" t="s">
        <v>513</v>
      </c>
      <c r="B377" s="129" t="s">
        <v>1135</v>
      </c>
      <c r="C377" s="127">
        <f>IFERROR(VLOOKUP($A377,'งบทดลอง รพ.'!$A$2:$C$500,3,0),0)</f>
        <v>0</v>
      </c>
      <c r="E377" s="79" t="s">
        <v>1036</v>
      </c>
      <c r="F377" s="79" t="s">
        <v>705</v>
      </c>
      <c r="G377" s="125" t="s">
        <v>1046</v>
      </c>
      <c r="H377" s="16"/>
    </row>
    <row r="378" spans="1:8" ht="27.75" hidden="1" x14ac:dyDescent="0.65">
      <c r="A378" s="322" t="s">
        <v>917</v>
      </c>
      <c r="B378" s="129" t="s">
        <v>918</v>
      </c>
      <c r="C378" s="127">
        <f>IFERROR(VLOOKUP($A378,'งบทดลอง รพ.'!$A$2:$C$500,3,0),0)</f>
        <v>0</v>
      </c>
      <c r="E378" s="79" t="s">
        <v>1036</v>
      </c>
      <c r="F378" s="79" t="s">
        <v>705</v>
      </c>
      <c r="G378" s="125" t="s">
        <v>1046</v>
      </c>
      <c r="H378" s="16"/>
    </row>
    <row r="379" spans="1:8" ht="27.75" hidden="1" x14ac:dyDescent="0.65">
      <c r="A379" s="322" t="s">
        <v>514</v>
      </c>
      <c r="B379" s="129" t="s">
        <v>1336</v>
      </c>
      <c r="C379" s="127">
        <f>IFERROR(VLOOKUP($A379,'งบทดลอง รพ.'!$A$2:$C$500,3,0),0)</f>
        <v>0</v>
      </c>
      <c r="E379" s="79" t="s">
        <v>1036</v>
      </c>
      <c r="F379" s="79" t="s">
        <v>705</v>
      </c>
      <c r="G379" s="125" t="s">
        <v>1046</v>
      </c>
      <c r="H379" s="16"/>
    </row>
    <row r="380" spans="1:8" ht="27.75" hidden="1" x14ac:dyDescent="0.65">
      <c r="A380" s="322" t="s">
        <v>515</v>
      </c>
      <c r="B380" s="129" t="s">
        <v>1136</v>
      </c>
      <c r="C380" s="127">
        <f>IFERROR(VLOOKUP($A380,'งบทดลอง รพ.'!$A$2:$C$500,3,0),0)</f>
        <v>0</v>
      </c>
      <c r="E380" s="79" t="s">
        <v>1036</v>
      </c>
      <c r="F380" s="79" t="s">
        <v>705</v>
      </c>
      <c r="G380" s="125" t="s">
        <v>1046</v>
      </c>
      <c r="H380" s="16"/>
    </row>
    <row r="381" spans="1:8" ht="27.75" hidden="1" x14ac:dyDescent="0.65">
      <c r="A381" s="322" t="s">
        <v>516</v>
      </c>
      <c r="B381" s="129" t="s">
        <v>1137</v>
      </c>
      <c r="C381" s="127">
        <f>IFERROR(VLOOKUP($A381,'งบทดลอง รพ.'!$A$2:$C$500,3,0),0)</f>
        <v>0</v>
      </c>
      <c r="E381" s="79" t="s">
        <v>1036</v>
      </c>
      <c r="F381" s="79" t="s">
        <v>705</v>
      </c>
      <c r="G381" s="125" t="s">
        <v>1046</v>
      </c>
      <c r="H381" s="16"/>
    </row>
    <row r="382" spans="1:8" ht="27.75" hidden="1" x14ac:dyDescent="0.65">
      <c r="A382" s="322" t="s">
        <v>517</v>
      </c>
      <c r="B382" s="129" t="s">
        <v>1138</v>
      </c>
      <c r="C382" s="127">
        <f>IFERROR(VLOOKUP($A382,'งบทดลอง รพ.'!$A$2:$C$500,3,0),0)</f>
        <v>0</v>
      </c>
      <c r="E382" s="79" t="s">
        <v>1036</v>
      </c>
      <c r="F382" s="79" t="s">
        <v>705</v>
      </c>
      <c r="G382" s="125" t="s">
        <v>1046</v>
      </c>
      <c r="H382" s="16"/>
    </row>
    <row r="383" spans="1:8" ht="27.75" hidden="1" x14ac:dyDescent="0.65">
      <c r="A383" s="322" t="s">
        <v>518</v>
      </c>
      <c r="B383" s="129" t="s">
        <v>1139</v>
      </c>
      <c r="C383" s="127">
        <f>IFERROR(VLOOKUP($A383,'งบทดลอง รพ.'!$A$2:$C$500,3,0),0)</f>
        <v>0</v>
      </c>
      <c r="E383" s="79" t="s">
        <v>1036</v>
      </c>
      <c r="F383" s="79" t="s">
        <v>705</v>
      </c>
      <c r="G383" s="125" t="s">
        <v>1046</v>
      </c>
      <c r="H383" s="16"/>
    </row>
    <row r="384" spans="1:8" ht="27.75" hidden="1" x14ac:dyDescent="0.65">
      <c r="A384" s="322" t="s">
        <v>519</v>
      </c>
      <c r="B384" s="129" t="s">
        <v>520</v>
      </c>
      <c r="C384" s="127">
        <f>IFERROR(VLOOKUP($A384,'งบทดลอง รพ.'!$A$2:$C$500,3,0),0)</f>
        <v>0</v>
      </c>
      <c r="E384" s="79" t="s">
        <v>1036</v>
      </c>
      <c r="F384" s="79" t="s">
        <v>705</v>
      </c>
      <c r="G384" s="125" t="s">
        <v>1046</v>
      </c>
      <c r="H384" s="16"/>
    </row>
    <row r="385" spans="1:8" ht="27.75" hidden="1" x14ac:dyDescent="0.65">
      <c r="A385" s="322" t="s">
        <v>521</v>
      </c>
      <c r="B385" s="129" t="s">
        <v>522</v>
      </c>
      <c r="C385" s="127">
        <f>IFERROR(VLOOKUP($A385,'งบทดลอง รพ.'!$A$2:$C$500,3,0),0)</f>
        <v>0</v>
      </c>
      <c r="E385" s="79" t="s">
        <v>1036</v>
      </c>
      <c r="F385" s="79" t="s">
        <v>705</v>
      </c>
      <c r="G385" s="125" t="s">
        <v>1046</v>
      </c>
      <c r="H385" s="16"/>
    </row>
    <row r="386" spans="1:8" ht="27.75" hidden="1" x14ac:dyDescent="0.65">
      <c r="A386" s="322" t="s">
        <v>523</v>
      </c>
      <c r="B386" s="129" t="s">
        <v>1140</v>
      </c>
      <c r="C386" s="127">
        <f>IFERROR(VLOOKUP($A386,'งบทดลอง รพ.'!$A$2:$C$500,3,0),0)</f>
        <v>130750.67</v>
      </c>
      <c r="E386" s="79" t="s">
        <v>1036</v>
      </c>
      <c r="F386" s="79" t="s">
        <v>705</v>
      </c>
      <c r="G386" s="125" t="s">
        <v>1046</v>
      </c>
      <c r="H386" s="16"/>
    </row>
    <row r="387" spans="1:8" ht="27.75" hidden="1" x14ac:dyDescent="0.65">
      <c r="A387" s="322" t="s">
        <v>524</v>
      </c>
      <c r="B387" s="129" t="s">
        <v>1141</v>
      </c>
      <c r="C387" s="127">
        <f>IFERROR(VLOOKUP($A387,'งบทดลอง รพ.'!$A$2:$C$500,3,0),0)</f>
        <v>30018.06</v>
      </c>
      <c r="E387" s="79" t="s">
        <v>1036</v>
      </c>
      <c r="F387" s="79" t="s">
        <v>705</v>
      </c>
      <c r="G387" s="125" t="s">
        <v>1046</v>
      </c>
      <c r="H387" s="16"/>
    </row>
    <row r="388" spans="1:8" ht="27.75" hidden="1" x14ac:dyDescent="0.65">
      <c r="A388" s="322" t="s">
        <v>1337</v>
      </c>
      <c r="B388" s="129" t="s">
        <v>1328</v>
      </c>
      <c r="C388" s="127">
        <f>IFERROR(VLOOKUP($A388,'งบทดลอง รพ.'!$A$2:$C$500,3,0),0)</f>
        <v>0</v>
      </c>
      <c r="E388" s="79" t="s">
        <v>1034</v>
      </c>
      <c r="F388" s="79" t="s">
        <v>41</v>
      </c>
      <c r="G388" s="125" t="s">
        <v>1046</v>
      </c>
      <c r="H388" s="16"/>
    </row>
    <row r="389" spans="1:8" ht="27.75" hidden="1" x14ac:dyDescent="0.65">
      <c r="A389" s="322" t="s">
        <v>525</v>
      </c>
      <c r="B389" s="129" t="s">
        <v>526</v>
      </c>
      <c r="C389" s="127">
        <f>IFERROR(VLOOKUP($A389,'งบทดลอง รพ.'!$A$2:$C$500,3,0),0)</f>
        <v>0</v>
      </c>
      <c r="E389" s="79" t="s">
        <v>1034</v>
      </c>
      <c r="F389" s="79" t="s">
        <v>41</v>
      </c>
      <c r="G389" s="125" t="s">
        <v>1046</v>
      </c>
      <c r="H389" s="16"/>
    </row>
    <row r="390" spans="1:8" ht="27.75" hidden="1" x14ac:dyDescent="0.65">
      <c r="A390" s="322" t="s">
        <v>527</v>
      </c>
      <c r="B390" s="129" t="s">
        <v>528</v>
      </c>
      <c r="C390" s="127">
        <f>IFERROR(VLOOKUP($A390,'งบทดลอง รพ.'!$A$2:$C$500,3,0),0)</f>
        <v>0</v>
      </c>
      <c r="E390" s="79" t="s">
        <v>1034</v>
      </c>
      <c r="F390" s="79" t="s">
        <v>41</v>
      </c>
      <c r="G390" s="125" t="s">
        <v>1046</v>
      </c>
      <c r="H390" s="16"/>
    </row>
    <row r="391" spans="1:8" ht="27.75" hidden="1" x14ac:dyDescent="0.65">
      <c r="A391" s="322" t="s">
        <v>529</v>
      </c>
      <c r="B391" s="129" t="s">
        <v>530</v>
      </c>
      <c r="C391" s="127">
        <f>IFERROR(VLOOKUP($A391,'งบทดลอง รพ.'!$A$2:$C$500,3,0),0)</f>
        <v>0</v>
      </c>
      <c r="E391" s="79" t="s">
        <v>1034</v>
      </c>
      <c r="F391" s="79" t="s">
        <v>41</v>
      </c>
      <c r="G391" s="125" t="s">
        <v>1046</v>
      </c>
      <c r="H391" s="16"/>
    </row>
    <row r="392" spans="1:8" ht="27.75" hidden="1" x14ac:dyDescent="0.65">
      <c r="A392" s="322" t="s">
        <v>531</v>
      </c>
      <c r="B392" s="129" t="s">
        <v>532</v>
      </c>
      <c r="C392" s="127">
        <f>IFERROR(VLOOKUP($A392,'งบทดลอง รพ.'!$A$2:$C$500,3,0),0)</f>
        <v>0</v>
      </c>
      <c r="E392" s="79" t="s">
        <v>1034</v>
      </c>
      <c r="F392" s="79" t="s">
        <v>41</v>
      </c>
      <c r="G392" s="125" t="s">
        <v>1046</v>
      </c>
      <c r="H392" s="16"/>
    </row>
    <row r="393" spans="1:8" ht="27.75" hidden="1" x14ac:dyDescent="0.65">
      <c r="A393" s="322" t="s">
        <v>533</v>
      </c>
      <c r="B393" s="129" t="s">
        <v>534</v>
      </c>
      <c r="C393" s="127">
        <f>IFERROR(VLOOKUP($A393,'งบทดลอง รพ.'!$A$2:$C$500,3,0),0)</f>
        <v>0</v>
      </c>
      <c r="E393" s="79" t="s">
        <v>1034</v>
      </c>
      <c r="F393" s="79" t="s">
        <v>41</v>
      </c>
      <c r="G393" s="125" t="s">
        <v>1046</v>
      </c>
      <c r="H393" s="16"/>
    </row>
    <row r="394" spans="1:8" ht="27.75" hidden="1" x14ac:dyDescent="0.65">
      <c r="A394" s="322" t="s">
        <v>535</v>
      </c>
      <c r="B394" s="129" t="s">
        <v>536</v>
      </c>
      <c r="C394" s="127">
        <f>IFERROR(VLOOKUP($A394,'งบทดลอง รพ.'!$A$2:$C$500,3,0),0)</f>
        <v>0</v>
      </c>
      <c r="E394" s="79" t="s">
        <v>1034</v>
      </c>
      <c r="F394" s="79" t="s">
        <v>41</v>
      </c>
      <c r="G394" s="125" t="s">
        <v>1046</v>
      </c>
      <c r="H394" s="16"/>
    </row>
    <row r="395" spans="1:8" ht="27.75" hidden="1" x14ac:dyDescent="0.65">
      <c r="A395" s="322" t="s">
        <v>537</v>
      </c>
      <c r="B395" s="129" t="s">
        <v>538</v>
      </c>
      <c r="C395" s="127">
        <f>IFERROR(VLOOKUP($A395,'งบทดลอง รพ.'!$A$2:$C$500,3,0),0)</f>
        <v>0</v>
      </c>
      <c r="E395" s="79" t="s">
        <v>1034</v>
      </c>
      <c r="F395" s="79" t="s">
        <v>41</v>
      </c>
      <c r="G395" s="125" t="s">
        <v>1046</v>
      </c>
      <c r="H395" s="16"/>
    </row>
    <row r="396" spans="1:8" ht="27.75" hidden="1" x14ac:dyDescent="0.65">
      <c r="A396" s="322" t="s">
        <v>539</v>
      </c>
      <c r="B396" s="129" t="s">
        <v>540</v>
      </c>
      <c r="C396" s="127">
        <f>IFERROR(VLOOKUP($A396,'งบทดลอง รพ.'!$A$2:$C$500,3,0),0)</f>
        <v>0</v>
      </c>
      <c r="E396" s="79" t="s">
        <v>1034</v>
      </c>
      <c r="F396" s="79" t="s">
        <v>41</v>
      </c>
      <c r="G396" s="125" t="s">
        <v>1046</v>
      </c>
      <c r="H396" s="16"/>
    </row>
    <row r="397" spans="1:8" ht="27.75" hidden="1" x14ac:dyDescent="0.65">
      <c r="A397" s="322" t="s">
        <v>541</v>
      </c>
      <c r="B397" s="129" t="s">
        <v>542</v>
      </c>
      <c r="C397" s="127">
        <f>IFERROR(VLOOKUP($A397,'งบทดลอง รพ.'!$A$2:$C$500,3,0),0)</f>
        <v>0</v>
      </c>
      <c r="E397" s="79" t="s">
        <v>1034</v>
      </c>
      <c r="F397" s="79" t="s">
        <v>41</v>
      </c>
      <c r="G397" s="125" t="s">
        <v>1046</v>
      </c>
      <c r="H397" s="16"/>
    </row>
    <row r="398" spans="1:8" ht="27.75" hidden="1" x14ac:dyDescent="0.65">
      <c r="A398" s="322" t="s">
        <v>543</v>
      </c>
      <c r="B398" s="129" t="s">
        <v>544</v>
      </c>
      <c r="C398" s="127">
        <f>IFERROR(VLOOKUP($A398,'งบทดลอง รพ.'!$A$2:$C$500,3,0),0)</f>
        <v>0</v>
      </c>
      <c r="E398" s="79" t="s">
        <v>1034</v>
      </c>
      <c r="F398" s="79" t="s">
        <v>41</v>
      </c>
      <c r="G398" s="125" t="s">
        <v>1046</v>
      </c>
      <c r="H398" s="16"/>
    </row>
    <row r="399" spans="1:8" ht="27.75" hidden="1" x14ac:dyDescent="0.65">
      <c r="A399" s="322" t="s">
        <v>545</v>
      </c>
      <c r="B399" s="129" t="s">
        <v>546</v>
      </c>
      <c r="C399" s="127">
        <f>IFERROR(VLOOKUP($A399,'งบทดลอง รพ.'!$A$2:$C$500,3,0),0)</f>
        <v>0</v>
      </c>
      <c r="E399" s="79" t="s">
        <v>1034</v>
      </c>
      <c r="F399" s="79" t="s">
        <v>41</v>
      </c>
      <c r="G399" s="125" t="s">
        <v>1046</v>
      </c>
      <c r="H399" s="16"/>
    </row>
    <row r="400" spans="1:8" ht="27.75" hidden="1" x14ac:dyDescent="0.65">
      <c r="A400" s="322" t="s">
        <v>547</v>
      </c>
      <c r="B400" s="129" t="s">
        <v>548</v>
      </c>
      <c r="C400" s="127">
        <f>IFERROR(VLOOKUP($A400,'งบทดลอง รพ.'!$A$2:$C$500,3,0),0)</f>
        <v>0</v>
      </c>
      <c r="E400" s="79" t="s">
        <v>1034</v>
      </c>
      <c r="F400" s="79" t="s">
        <v>41</v>
      </c>
      <c r="G400" s="125" t="s">
        <v>1046</v>
      </c>
      <c r="H400" s="16"/>
    </row>
    <row r="401" spans="1:8" ht="27.75" hidden="1" x14ac:dyDescent="0.65">
      <c r="A401" s="322" t="s">
        <v>549</v>
      </c>
      <c r="B401" s="129" t="s">
        <v>550</v>
      </c>
      <c r="C401" s="127">
        <f>IFERROR(VLOOKUP($A401,'งบทดลอง รพ.'!$A$2:$C$500,3,0),0)</f>
        <v>0</v>
      </c>
      <c r="E401" s="79" t="s">
        <v>1034</v>
      </c>
      <c r="F401" s="79" t="s">
        <v>41</v>
      </c>
      <c r="G401" s="125" t="s">
        <v>1046</v>
      </c>
      <c r="H401" s="16"/>
    </row>
    <row r="402" spans="1:8" ht="27.75" hidden="1" x14ac:dyDescent="0.65">
      <c r="A402" s="322" t="s">
        <v>551</v>
      </c>
      <c r="B402" s="129" t="s">
        <v>552</v>
      </c>
      <c r="C402" s="127">
        <f>IFERROR(VLOOKUP($A402,'งบทดลอง รพ.'!$A$2:$C$500,3,0),0)</f>
        <v>0</v>
      </c>
      <c r="E402" s="79" t="s">
        <v>1034</v>
      </c>
      <c r="F402" s="79" t="s">
        <v>41</v>
      </c>
      <c r="G402" s="125" t="s">
        <v>1046</v>
      </c>
      <c r="H402" s="16"/>
    </row>
    <row r="403" spans="1:8" ht="27.75" hidden="1" x14ac:dyDescent="0.65">
      <c r="A403" s="322" t="s">
        <v>553</v>
      </c>
      <c r="B403" s="129" t="s">
        <v>554</v>
      </c>
      <c r="C403" s="127">
        <f>IFERROR(VLOOKUP($A403,'งบทดลอง รพ.'!$A$2:$C$500,3,0),0)</f>
        <v>0</v>
      </c>
      <c r="E403" s="79" t="s">
        <v>1034</v>
      </c>
      <c r="F403" s="79" t="s">
        <v>41</v>
      </c>
      <c r="G403" s="125" t="s">
        <v>1046</v>
      </c>
      <c r="H403" s="16"/>
    </row>
    <row r="404" spans="1:8" ht="27.75" hidden="1" x14ac:dyDescent="0.65">
      <c r="A404" s="322" t="s">
        <v>555</v>
      </c>
      <c r="B404" s="129" t="s">
        <v>556</v>
      </c>
      <c r="C404" s="127">
        <f>IFERROR(VLOOKUP($A404,'งบทดลอง รพ.'!$A$2:$C$500,3,0),0)</f>
        <v>0</v>
      </c>
      <c r="E404" s="79" t="s">
        <v>1034</v>
      </c>
      <c r="F404" s="79" t="s">
        <v>41</v>
      </c>
      <c r="G404" s="125" t="s">
        <v>1046</v>
      </c>
      <c r="H404" s="16"/>
    </row>
    <row r="405" spans="1:8" ht="27.75" hidden="1" x14ac:dyDescent="0.65">
      <c r="A405" s="322" t="s">
        <v>557</v>
      </c>
      <c r="B405" s="129" t="s">
        <v>558</v>
      </c>
      <c r="C405" s="127">
        <f>IFERROR(VLOOKUP($A405,'งบทดลอง รพ.'!$A$2:$C$500,3,0),0)</f>
        <v>0</v>
      </c>
      <c r="E405" s="79" t="s">
        <v>1034</v>
      </c>
      <c r="F405" s="79" t="s">
        <v>41</v>
      </c>
      <c r="G405" s="125" t="s">
        <v>1046</v>
      </c>
      <c r="H405" s="16"/>
    </row>
    <row r="406" spans="1:8" ht="27.75" hidden="1" x14ac:dyDescent="0.65">
      <c r="A406" s="322" t="s">
        <v>559</v>
      </c>
      <c r="B406" s="129" t="s">
        <v>560</v>
      </c>
      <c r="C406" s="127">
        <f>IFERROR(VLOOKUP($A406,'งบทดลอง รพ.'!$A$2:$C$500,3,0),0)</f>
        <v>0</v>
      </c>
      <c r="E406" s="79" t="s">
        <v>1034</v>
      </c>
      <c r="F406" s="79" t="s">
        <v>41</v>
      </c>
      <c r="G406" s="125" t="s">
        <v>1046</v>
      </c>
      <c r="H406" s="16"/>
    </row>
    <row r="407" spans="1:8" ht="27.75" hidden="1" x14ac:dyDescent="0.65">
      <c r="A407" s="322" t="s">
        <v>561</v>
      </c>
      <c r="B407" s="129" t="s">
        <v>562</v>
      </c>
      <c r="C407" s="127">
        <f>IFERROR(VLOOKUP($A407,'งบทดลอง รพ.'!$A$2:$C$500,3,0),0)</f>
        <v>0</v>
      </c>
      <c r="E407" s="79" t="s">
        <v>1034</v>
      </c>
      <c r="F407" s="79" t="s">
        <v>41</v>
      </c>
      <c r="G407" s="125" t="s">
        <v>1046</v>
      </c>
      <c r="H407" s="16"/>
    </row>
    <row r="408" spans="1:8" ht="27.75" hidden="1" x14ac:dyDescent="0.65">
      <c r="A408" s="322" t="s">
        <v>563</v>
      </c>
      <c r="B408" s="129" t="s">
        <v>564</v>
      </c>
      <c r="C408" s="127">
        <f>IFERROR(VLOOKUP($A408,'งบทดลอง รพ.'!$A$2:$C$500,3,0),0)</f>
        <v>0</v>
      </c>
      <c r="E408" s="79" t="s">
        <v>1034</v>
      </c>
      <c r="F408" s="79" t="s">
        <v>41</v>
      </c>
      <c r="G408" s="125" t="s">
        <v>1046</v>
      </c>
      <c r="H408" s="16"/>
    </row>
    <row r="409" spans="1:8" ht="27.75" hidden="1" x14ac:dyDescent="0.65">
      <c r="A409" s="322" t="s">
        <v>919</v>
      </c>
      <c r="B409" s="129" t="s">
        <v>920</v>
      </c>
      <c r="C409" s="127">
        <f>IFERROR(VLOOKUP($A409,'งบทดลอง รพ.'!$A$2:$C$500,3,0),0)</f>
        <v>0</v>
      </c>
      <c r="E409" s="79" t="s">
        <v>1034</v>
      </c>
      <c r="F409" s="79" t="s">
        <v>1380</v>
      </c>
      <c r="G409" s="125" t="s">
        <v>1046</v>
      </c>
      <c r="H409" s="16"/>
    </row>
    <row r="410" spans="1:8" ht="27.75" hidden="1" x14ac:dyDescent="0.65">
      <c r="A410" s="322" t="s">
        <v>921</v>
      </c>
      <c r="B410" s="129" t="s">
        <v>922</v>
      </c>
      <c r="C410" s="127">
        <f>IFERROR(VLOOKUP($A410,'งบทดลอง รพ.'!$A$2:$C$500,3,0),0)</f>
        <v>0</v>
      </c>
      <c r="E410" s="79" t="s">
        <v>1034</v>
      </c>
      <c r="F410" s="79" t="s">
        <v>1380</v>
      </c>
      <c r="G410" s="125" t="s">
        <v>1046</v>
      </c>
      <c r="H410" s="16"/>
    </row>
    <row r="411" spans="1:8" ht="27.75" hidden="1" x14ac:dyDescent="0.65">
      <c r="A411" s="322" t="s">
        <v>923</v>
      </c>
      <c r="B411" s="129" t="s">
        <v>924</v>
      </c>
      <c r="C411" s="127">
        <f>IFERROR(VLOOKUP($A411,'งบทดลอง รพ.'!$A$2:$C$500,3,0),0)</f>
        <v>0</v>
      </c>
      <c r="E411" s="79" t="s">
        <v>1034</v>
      </c>
      <c r="F411" s="79" t="s">
        <v>1380</v>
      </c>
      <c r="G411" s="125" t="s">
        <v>1046</v>
      </c>
      <c r="H411" s="16"/>
    </row>
    <row r="412" spans="1:8" ht="27.75" hidden="1" x14ac:dyDescent="0.65">
      <c r="A412" s="322" t="s">
        <v>565</v>
      </c>
      <c r="B412" s="129" t="s">
        <v>1142</v>
      </c>
      <c r="C412" s="127">
        <f>IFERROR(VLOOKUP($A412,'งบทดลอง รพ.'!$A$2:$C$500,3,0),0)</f>
        <v>0</v>
      </c>
      <c r="E412" s="79" t="s">
        <v>1034</v>
      </c>
      <c r="F412" s="79" t="s">
        <v>1380</v>
      </c>
      <c r="G412" s="125" t="s">
        <v>1046</v>
      </c>
      <c r="H412" s="16"/>
    </row>
    <row r="413" spans="1:8" ht="27.75" hidden="1" x14ac:dyDescent="0.65">
      <c r="A413" s="322" t="s">
        <v>925</v>
      </c>
      <c r="B413" s="129" t="s">
        <v>926</v>
      </c>
      <c r="C413" s="127">
        <f>IFERROR(VLOOKUP($A413,'งบทดลอง รพ.'!$A$2:$C$500,3,0),0)</f>
        <v>0</v>
      </c>
      <c r="E413" s="79" t="s">
        <v>1034</v>
      </c>
      <c r="F413" s="79" t="s">
        <v>1380</v>
      </c>
      <c r="G413" s="125" t="s">
        <v>1046</v>
      </c>
      <c r="H413" s="16"/>
    </row>
    <row r="414" spans="1:8" ht="27.75" hidden="1" x14ac:dyDescent="0.65">
      <c r="A414" s="322" t="s">
        <v>927</v>
      </c>
      <c r="B414" s="129" t="s">
        <v>928</v>
      </c>
      <c r="C414" s="127">
        <f>IFERROR(VLOOKUP($A414,'งบทดลอง รพ.'!$A$2:$C$500,3,0),0)</f>
        <v>0</v>
      </c>
      <c r="E414" s="79" t="s">
        <v>1034</v>
      </c>
      <c r="F414" s="79" t="s">
        <v>1380</v>
      </c>
      <c r="G414" s="125" t="s">
        <v>1046</v>
      </c>
      <c r="H414" s="16"/>
    </row>
    <row r="415" spans="1:8" ht="27.75" hidden="1" x14ac:dyDescent="0.65">
      <c r="A415" s="322" t="s">
        <v>566</v>
      </c>
      <c r="B415" s="129" t="s">
        <v>1143</v>
      </c>
      <c r="C415" s="127">
        <f>IFERROR(VLOOKUP($A415,'งบทดลอง รพ.'!$A$2:$C$500,3,0),0)</f>
        <v>0</v>
      </c>
      <c r="E415" s="79" t="s">
        <v>1034</v>
      </c>
      <c r="F415" s="79" t="s">
        <v>1380</v>
      </c>
      <c r="G415" s="125" t="s">
        <v>1046</v>
      </c>
      <c r="H415" s="16"/>
    </row>
    <row r="416" spans="1:8" ht="27.75" hidden="1" x14ac:dyDescent="0.65">
      <c r="A416" s="322" t="s">
        <v>929</v>
      </c>
      <c r="B416" s="129" t="s">
        <v>567</v>
      </c>
      <c r="C416" s="127">
        <f>IFERROR(VLOOKUP($A416,'งบทดลอง รพ.'!$A$2:$C$500,3,0),0)</f>
        <v>0</v>
      </c>
      <c r="E416" s="79" t="s">
        <v>1034</v>
      </c>
      <c r="F416" s="79" t="s">
        <v>41</v>
      </c>
      <c r="G416" s="125" t="s">
        <v>1046</v>
      </c>
      <c r="H416" s="16"/>
    </row>
    <row r="417" spans="1:8" ht="27.75" hidden="1" x14ac:dyDescent="0.65">
      <c r="A417" s="322" t="s">
        <v>568</v>
      </c>
      <c r="B417" s="129" t="s">
        <v>569</v>
      </c>
      <c r="C417" s="127">
        <f>IFERROR(VLOOKUP($A417,'งบทดลอง รพ.'!$A$2:$C$500,3,0),0)</f>
        <v>0</v>
      </c>
      <c r="E417" s="79" t="s">
        <v>1034</v>
      </c>
      <c r="F417" s="79" t="s">
        <v>41</v>
      </c>
      <c r="G417" s="125" t="s">
        <v>1046</v>
      </c>
      <c r="H417" s="16"/>
    </row>
    <row r="418" spans="1:8" ht="27.75" hidden="1" x14ac:dyDescent="0.65">
      <c r="A418" s="322" t="s">
        <v>570</v>
      </c>
      <c r="B418" s="129" t="s">
        <v>571</v>
      </c>
      <c r="C418" s="127">
        <f>IFERROR(VLOOKUP($A418,'งบทดลอง รพ.'!$A$2:$C$500,3,0),0)</f>
        <v>120000</v>
      </c>
      <c r="E418" s="79" t="s">
        <v>1034</v>
      </c>
      <c r="F418" s="79" t="s">
        <v>41</v>
      </c>
      <c r="G418" s="125" t="s">
        <v>1046</v>
      </c>
      <c r="H418" s="16"/>
    </row>
    <row r="419" spans="1:8" ht="27.75" hidden="1" x14ac:dyDescent="0.65">
      <c r="A419" s="322" t="s">
        <v>572</v>
      </c>
      <c r="B419" s="129" t="s">
        <v>573</v>
      </c>
      <c r="C419" s="127">
        <f>IFERROR(VLOOKUP($A419,'งบทดลอง รพ.'!$A$2:$C$500,3,0),0)</f>
        <v>0</v>
      </c>
      <c r="E419" s="79" t="s">
        <v>1034</v>
      </c>
      <c r="F419" s="79" t="s">
        <v>41</v>
      </c>
      <c r="G419" s="125" t="s">
        <v>1046</v>
      </c>
      <c r="H419" s="16"/>
    </row>
    <row r="420" spans="1:8" ht="27.75" hidden="1" x14ac:dyDescent="0.65">
      <c r="A420" s="322" t="s">
        <v>574</v>
      </c>
      <c r="B420" s="129" t="s">
        <v>575</v>
      </c>
      <c r="C420" s="127">
        <f>IFERROR(VLOOKUP($A420,'งบทดลอง รพ.'!$A$2:$C$500,3,0),0)</f>
        <v>0</v>
      </c>
      <c r="E420" s="79" t="s">
        <v>1034</v>
      </c>
      <c r="F420" s="79" t="s">
        <v>41</v>
      </c>
      <c r="G420" s="125" t="s">
        <v>1046</v>
      </c>
      <c r="H420" s="16"/>
    </row>
    <row r="421" spans="1:8" ht="27.75" hidden="1" x14ac:dyDescent="0.65">
      <c r="A421" s="322" t="s">
        <v>576</v>
      </c>
      <c r="B421" s="129" t="s">
        <v>1144</v>
      </c>
      <c r="C421" s="127">
        <f>IFERROR(VLOOKUP($A421,'งบทดลอง รพ.'!$A$2:$C$500,3,0),0)</f>
        <v>0</v>
      </c>
      <c r="E421" s="79" t="s">
        <v>1034</v>
      </c>
      <c r="F421" s="79" t="s">
        <v>41</v>
      </c>
      <c r="G421" s="125" t="s">
        <v>1046</v>
      </c>
      <c r="H421" s="16"/>
    </row>
    <row r="422" spans="1:8" ht="27.75" hidden="1" x14ac:dyDescent="0.65">
      <c r="A422" s="322" t="s">
        <v>577</v>
      </c>
      <c r="B422" s="129" t="s">
        <v>1145</v>
      </c>
      <c r="C422" s="127">
        <f>IFERROR(VLOOKUP($A422,'งบทดลอง รพ.'!$A$2:$C$500,3,0),0)</f>
        <v>0</v>
      </c>
      <c r="E422" s="79" t="s">
        <v>1034</v>
      </c>
      <c r="F422" s="79" t="s">
        <v>41</v>
      </c>
      <c r="G422" s="125" t="s">
        <v>1046</v>
      </c>
      <c r="H422" s="16"/>
    </row>
    <row r="423" spans="1:8" ht="27.75" hidden="1" x14ac:dyDescent="0.65">
      <c r="A423" s="322" t="s">
        <v>578</v>
      </c>
      <c r="B423" s="129" t="s">
        <v>579</v>
      </c>
      <c r="C423" s="127">
        <f>IFERROR(VLOOKUP($A423,'งบทดลอง รพ.'!$A$2:$C$500,3,0),0)</f>
        <v>0</v>
      </c>
      <c r="E423" s="79" t="s">
        <v>1034</v>
      </c>
      <c r="F423" s="79" t="s">
        <v>41</v>
      </c>
      <c r="G423" s="125" t="s">
        <v>1046</v>
      </c>
      <c r="H423" s="16"/>
    </row>
    <row r="424" spans="1:8" ht="27.75" hidden="1" x14ac:dyDescent="0.65">
      <c r="A424" s="322" t="s">
        <v>580</v>
      </c>
      <c r="B424" s="129" t="s">
        <v>581</v>
      </c>
      <c r="C424" s="127">
        <f>IFERROR(VLOOKUP($A424,'งบทดลอง รพ.'!$A$2:$C$500,3,0),0)</f>
        <v>0</v>
      </c>
      <c r="E424" s="79" t="s">
        <v>1034</v>
      </c>
      <c r="F424" s="79" t="s">
        <v>41</v>
      </c>
      <c r="G424" s="125" t="s">
        <v>1046</v>
      </c>
      <c r="H424" s="16"/>
    </row>
    <row r="425" spans="1:8" ht="27.75" hidden="1" x14ac:dyDescent="0.65">
      <c r="A425" s="322" t="s">
        <v>582</v>
      </c>
      <c r="B425" s="129" t="s">
        <v>583</v>
      </c>
      <c r="C425" s="127">
        <f>IFERROR(VLOOKUP($A425,'งบทดลอง รพ.'!$A$2:$C$500,3,0),0)</f>
        <v>0</v>
      </c>
      <c r="E425" s="79" t="s">
        <v>1034</v>
      </c>
      <c r="F425" s="79" t="s">
        <v>41</v>
      </c>
      <c r="G425" s="125" t="s">
        <v>1046</v>
      </c>
      <c r="H425" s="16"/>
    </row>
    <row r="426" spans="1:8" ht="27.75" hidden="1" x14ac:dyDescent="0.65">
      <c r="A426" s="322" t="s">
        <v>584</v>
      </c>
      <c r="B426" s="129" t="s">
        <v>585</v>
      </c>
      <c r="C426" s="127">
        <f>IFERROR(VLOOKUP($A426,'งบทดลอง รพ.'!$A$2:$C$500,3,0),0)</f>
        <v>0</v>
      </c>
      <c r="E426" s="79" t="s">
        <v>1034</v>
      </c>
      <c r="F426" s="79" t="s">
        <v>41</v>
      </c>
      <c r="G426" s="125" t="s">
        <v>1046</v>
      </c>
      <c r="H426" s="16"/>
    </row>
    <row r="427" spans="1:8" ht="27.75" hidden="1" x14ac:dyDescent="0.65">
      <c r="A427" s="322" t="s">
        <v>586</v>
      </c>
      <c r="B427" s="129" t="s">
        <v>587</v>
      </c>
      <c r="C427" s="127">
        <f>IFERROR(VLOOKUP($A427,'งบทดลอง รพ.'!$A$2:$C$500,3,0),0)</f>
        <v>0</v>
      </c>
      <c r="E427" s="79" t="s">
        <v>1034</v>
      </c>
      <c r="F427" s="79" t="s">
        <v>41</v>
      </c>
      <c r="G427" s="125" t="s">
        <v>1046</v>
      </c>
      <c r="H427" s="16"/>
    </row>
    <row r="428" spans="1:8" ht="27.75" hidden="1" x14ac:dyDescent="0.65">
      <c r="A428" s="322" t="s">
        <v>588</v>
      </c>
      <c r="B428" s="129" t="s">
        <v>589</v>
      </c>
      <c r="C428" s="127">
        <f>IFERROR(VLOOKUP($A428,'งบทดลอง รพ.'!$A$2:$C$500,3,0),0)</f>
        <v>0</v>
      </c>
      <c r="E428" s="79" t="s">
        <v>1034</v>
      </c>
      <c r="F428" s="79" t="s">
        <v>41</v>
      </c>
      <c r="G428" s="125" t="s">
        <v>1046</v>
      </c>
      <c r="H428" s="16"/>
    </row>
    <row r="429" spans="1:8" ht="27.75" hidden="1" x14ac:dyDescent="0.65">
      <c r="A429" s="322" t="s">
        <v>590</v>
      </c>
      <c r="B429" s="129" t="s">
        <v>591</v>
      </c>
      <c r="C429" s="127">
        <f>IFERROR(VLOOKUP($A429,'งบทดลอง รพ.'!$A$2:$C$500,3,0),0)</f>
        <v>0</v>
      </c>
      <c r="E429" s="79" t="s">
        <v>1034</v>
      </c>
      <c r="F429" s="79" t="s">
        <v>41</v>
      </c>
      <c r="G429" s="125" t="s">
        <v>1046</v>
      </c>
      <c r="H429" s="16"/>
    </row>
    <row r="430" spans="1:8" ht="27.75" hidden="1" x14ac:dyDescent="0.65">
      <c r="A430" s="322" t="s">
        <v>592</v>
      </c>
      <c r="B430" s="129" t="s">
        <v>593</v>
      </c>
      <c r="C430" s="127">
        <f>IFERROR(VLOOKUP($A430,'งบทดลอง รพ.'!$A$2:$C$500,3,0),0)</f>
        <v>0</v>
      </c>
      <c r="E430" s="79" t="s">
        <v>1034</v>
      </c>
      <c r="F430" s="79" t="s">
        <v>41</v>
      </c>
      <c r="G430" s="125" t="s">
        <v>1046</v>
      </c>
      <c r="H430" s="16"/>
    </row>
    <row r="431" spans="1:8" ht="14.25" hidden="1" x14ac:dyDescent="0.2">
      <c r="C431" s="131">
        <f>SUM(C3:C430)</f>
        <v>101023032.524</v>
      </c>
    </row>
    <row r="432" spans="1:8" ht="14.25" hidden="1" x14ac:dyDescent="0.2">
      <c r="C432"/>
    </row>
    <row r="433" spans="3:3" ht="14.25" x14ac:dyDescent="0.2">
      <c r="C433"/>
    </row>
    <row r="437" spans="3:3" x14ac:dyDescent="0.25">
      <c r="C437" s="339"/>
    </row>
  </sheetData>
  <autoFilter ref="A2:G432" xr:uid="{00000000-0009-0000-0000-000007000000}">
    <filterColumn colId="5">
      <filters>
        <filter val="P04"/>
      </filters>
    </filterColumn>
  </autoFilter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  <ignoredErrors>
    <ignoredError sqref="A2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theme="7" tint="-0.249977111117893"/>
  </sheetPr>
  <dimension ref="A1:G430"/>
  <sheetViews>
    <sheetView zoomScale="120" zoomScaleNormal="120" workbookViewId="0">
      <selection activeCell="A245" sqref="A245:XFD245"/>
    </sheetView>
  </sheetViews>
  <sheetFormatPr defaultColWidth="8.75" defaultRowHeight="24" x14ac:dyDescent="0.55000000000000004"/>
  <cols>
    <col min="1" max="1" width="16.25" style="338" customWidth="1"/>
    <col min="2" max="2" width="93.75" style="22" bestFit="1" customWidth="1"/>
    <col min="3" max="3" width="13.875" style="337" bestFit="1" customWidth="1"/>
    <col min="4" max="4" width="8" style="337" customWidth="1"/>
    <col min="5" max="5" width="14.125" style="22" bestFit="1" customWidth="1"/>
    <col min="6" max="6" width="8.75" style="22"/>
    <col min="7" max="7" width="13.375" style="22" bestFit="1" customWidth="1"/>
    <col min="8" max="16384" width="8.75" style="22"/>
  </cols>
  <sheetData>
    <row r="1" spans="1:5" x14ac:dyDescent="0.55000000000000004">
      <c r="A1" s="344" t="s">
        <v>1384</v>
      </c>
      <c r="B1" s="345" t="s">
        <v>1385</v>
      </c>
      <c r="C1" s="346" t="s">
        <v>1386</v>
      </c>
      <c r="D1" s="346"/>
      <c r="E1" s="22" t="s">
        <v>1347</v>
      </c>
    </row>
    <row r="2" spans="1:5" hidden="1" x14ac:dyDescent="0.55000000000000004">
      <c r="A2" s="338" t="s">
        <v>140</v>
      </c>
      <c r="B2" s="22" t="s">
        <v>141</v>
      </c>
      <c r="C2" s="337">
        <v>0</v>
      </c>
      <c r="E2" s="79" t="s">
        <v>16</v>
      </c>
    </row>
    <row r="3" spans="1:5" hidden="1" x14ac:dyDescent="0.55000000000000004">
      <c r="A3" s="338" t="s">
        <v>142</v>
      </c>
      <c r="B3" s="22" t="s">
        <v>143</v>
      </c>
      <c r="C3" s="260">
        <v>206.72</v>
      </c>
      <c r="D3" s="260"/>
      <c r="E3" s="79" t="s">
        <v>16</v>
      </c>
    </row>
    <row r="4" spans="1:5" hidden="1" x14ac:dyDescent="0.55000000000000004">
      <c r="A4" s="338" t="s">
        <v>144</v>
      </c>
      <c r="B4" s="22" t="s">
        <v>145</v>
      </c>
      <c r="E4" s="79" t="s">
        <v>16</v>
      </c>
    </row>
    <row r="5" spans="1:5" hidden="1" x14ac:dyDescent="0.55000000000000004">
      <c r="A5" s="338" t="s">
        <v>146</v>
      </c>
      <c r="B5" s="22" t="s">
        <v>147</v>
      </c>
      <c r="E5" s="79" t="s">
        <v>16</v>
      </c>
    </row>
    <row r="6" spans="1:5" hidden="1" x14ac:dyDescent="0.55000000000000004">
      <c r="A6" s="338" t="s">
        <v>148</v>
      </c>
      <c r="B6" s="22" t="s">
        <v>1047</v>
      </c>
      <c r="E6" s="79" t="s">
        <v>16</v>
      </c>
    </row>
    <row r="7" spans="1:5" hidden="1" x14ac:dyDescent="0.55000000000000004">
      <c r="A7" s="338" t="s">
        <v>149</v>
      </c>
      <c r="B7" s="22" t="s">
        <v>150</v>
      </c>
      <c r="C7" s="260">
        <v>43352.53</v>
      </c>
      <c r="D7" s="260"/>
      <c r="E7" s="79" t="s">
        <v>16</v>
      </c>
    </row>
    <row r="8" spans="1:5" hidden="1" x14ac:dyDescent="0.55000000000000004">
      <c r="A8" s="338" t="s">
        <v>151</v>
      </c>
      <c r="B8" s="22" t="s">
        <v>172</v>
      </c>
      <c r="E8" s="79" t="s">
        <v>16</v>
      </c>
    </row>
    <row r="9" spans="1:5" hidden="1" x14ac:dyDescent="0.55000000000000004">
      <c r="A9" s="338" t="s">
        <v>152</v>
      </c>
      <c r="B9" s="22" t="s">
        <v>174</v>
      </c>
      <c r="E9" s="79" t="s">
        <v>16</v>
      </c>
    </row>
    <row r="10" spans="1:5" hidden="1" x14ac:dyDescent="0.55000000000000004">
      <c r="A10" s="338" t="s">
        <v>153</v>
      </c>
      <c r="B10" s="22" t="s">
        <v>154</v>
      </c>
      <c r="E10" s="79" t="s">
        <v>16</v>
      </c>
    </row>
    <row r="11" spans="1:5" hidden="1" x14ac:dyDescent="0.55000000000000004">
      <c r="A11" s="338" t="s">
        <v>155</v>
      </c>
      <c r="B11" s="22" t="s">
        <v>156</v>
      </c>
      <c r="E11" s="79" t="s">
        <v>16</v>
      </c>
    </row>
    <row r="12" spans="1:5" ht="24" hidden="1" customHeight="1" x14ac:dyDescent="0.55000000000000004">
      <c r="A12" s="338" t="s">
        <v>113</v>
      </c>
      <c r="B12" s="22" t="s">
        <v>114</v>
      </c>
      <c r="E12" s="79" t="s">
        <v>12</v>
      </c>
    </row>
    <row r="13" spans="1:5" ht="24" hidden="1" customHeight="1" x14ac:dyDescent="0.55000000000000004">
      <c r="A13" s="338" t="s">
        <v>115</v>
      </c>
      <c r="B13" s="22" t="s">
        <v>116</v>
      </c>
      <c r="E13" s="79" t="s">
        <v>12</v>
      </c>
    </row>
    <row r="14" spans="1:5" ht="24" hidden="1" customHeight="1" x14ac:dyDescent="0.55000000000000004">
      <c r="A14" s="338" t="s">
        <v>797</v>
      </c>
      <c r="B14" s="22" t="s">
        <v>118</v>
      </c>
      <c r="E14" s="79" t="s">
        <v>12</v>
      </c>
    </row>
    <row r="15" spans="1:5" ht="24" hidden="1" customHeight="1" x14ac:dyDescent="0.55000000000000004">
      <c r="A15" s="338" t="s">
        <v>798</v>
      </c>
      <c r="B15" s="22" t="s">
        <v>119</v>
      </c>
      <c r="E15" s="79" t="s">
        <v>12</v>
      </c>
    </row>
    <row r="16" spans="1:5" ht="24" hidden="1" customHeight="1" x14ac:dyDescent="0.55000000000000004">
      <c r="A16" s="338" t="s">
        <v>120</v>
      </c>
      <c r="B16" s="22" t="s">
        <v>121</v>
      </c>
      <c r="E16" s="79" t="s">
        <v>12</v>
      </c>
    </row>
    <row r="17" spans="1:5" ht="24" hidden="1" customHeight="1" x14ac:dyDescent="0.55000000000000004">
      <c r="A17" s="338" t="s">
        <v>122</v>
      </c>
      <c r="B17" s="22" t="s">
        <v>123</v>
      </c>
      <c r="E17" s="79" t="s">
        <v>12</v>
      </c>
    </row>
    <row r="18" spans="1:5" ht="24" hidden="1" customHeight="1" x14ac:dyDescent="0.55000000000000004">
      <c r="A18" s="338" t="s">
        <v>799</v>
      </c>
      <c r="B18" s="22" t="s">
        <v>117</v>
      </c>
      <c r="E18" s="79" t="s">
        <v>12</v>
      </c>
    </row>
    <row r="19" spans="1:5" ht="24" hidden="1" customHeight="1" x14ac:dyDescent="0.55000000000000004">
      <c r="A19" s="338" t="s">
        <v>800</v>
      </c>
      <c r="B19" s="22" t="s">
        <v>80</v>
      </c>
      <c r="E19" s="79" t="s">
        <v>6</v>
      </c>
    </row>
    <row r="20" spans="1:5" ht="24" hidden="1" customHeight="1" x14ac:dyDescent="0.55000000000000004">
      <c r="A20" s="338" t="s">
        <v>801</v>
      </c>
      <c r="B20" s="22" t="s">
        <v>802</v>
      </c>
      <c r="C20" s="376">
        <v>65000</v>
      </c>
      <c r="D20" s="376"/>
      <c r="E20" s="79" t="s">
        <v>2</v>
      </c>
    </row>
    <row r="21" spans="1:5" ht="24" hidden="1" customHeight="1" x14ac:dyDescent="0.55000000000000004">
      <c r="A21" s="338" t="s">
        <v>803</v>
      </c>
      <c r="B21" s="22" t="s">
        <v>804</v>
      </c>
      <c r="C21" s="337">
        <f>59745.41*3</f>
        <v>179236.23</v>
      </c>
      <c r="E21" s="79" t="s">
        <v>12</v>
      </c>
    </row>
    <row r="22" spans="1:5" ht="24" hidden="1" customHeight="1" x14ac:dyDescent="0.55000000000000004">
      <c r="A22" s="338" t="s">
        <v>72</v>
      </c>
      <c r="B22" s="22" t="s">
        <v>1049</v>
      </c>
      <c r="C22" s="376">
        <v>5000</v>
      </c>
      <c r="D22" s="376"/>
      <c r="E22" s="79" t="s">
        <v>4</v>
      </c>
    </row>
    <row r="23" spans="1:5" ht="24" hidden="1" customHeight="1" x14ac:dyDescent="0.55000000000000004">
      <c r="A23" s="338" t="s">
        <v>73</v>
      </c>
      <c r="B23" s="22" t="s">
        <v>1050</v>
      </c>
      <c r="E23" s="79" t="s">
        <v>4</v>
      </c>
    </row>
    <row r="24" spans="1:5" ht="24" hidden="1" customHeight="1" x14ac:dyDescent="0.55000000000000004">
      <c r="A24" s="338" t="s">
        <v>124</v>
      </c>
      <c r="B24" s="22" t="s">
        <v>1051</v>
      </c>
      <c r="C24" s="260">
        <v>1568204.47</v>
      </c>
      <c r="D24" s="260"/>
      <c r="E24" s="79" t="s">
        <v>12</v>
      </c>
    </row>
    <row r="25" spans="1:5" ht="24" hidden="1" customHeight="1" x14ac:dyDescent="0.55000000000000004">
      <c r="A25" s="338" t="s">
        <v>125</v>
      </c>
      <c r="B25" s="22" t="s">
        <v>1052</v>
      </c>
      <c r="C25" s="260">
        <v>35099.4</v>
      </c>
      <c r="D25" s="260"/>
      <c r="E25" s="79" t="s">
        <v>12</v>
      </c>
    </row>
    <row r="26" spans="1:5" ht="24" hidden="1" customHeight="1" x14ac:dyDescent="0.55000000000000004">
      <c r="A26" s="338" t="s">
        <v>1329</v>
      </c>
      <c r="B26" s="22" t="s">
        <v>1280</v>
      </c>
      <c r="C26" s="260"/>
      <c r="D26" s="260"/>
      <c r="E26" s="79" t="s">
        <v>4</v>
      </c>
    </row>
    <row r="27" spans="1:5" ht="24" hidden="1" customHeight="1" x14ac:dyDescent="0.55000000000000004">
      <c r="A27" s="338" t="s">
        <v>1330</v>
      </c>
      <c r="B27" s="22" t="s">
        <v>1281</v>
      </c>
      <c r="C27" s="260"/>
      <c r="D27" s="260"/>
      <c r="E27" s="79" t="s">
        <v>4</v>
      </c>
    </row>
    <row r="28" spans="1:5" ht="24" hidden="1" customHeight="1" x14ac:dyDescent="0.55000000000000004">
      <c r="A28" s="338" t="s">
        <v>1331</v>
      </c>
      <c r="B28" s="22" t="s">
        <v>1282</v>
      </c>
      <c r="E28" s="79" t="s">
        <v>4</v>
      </c>
    </row>
    <row r="29" spans="1:5" ht="24" hidden="1" customHeight="1" x14ac:dyDescent="0.55000000000000004">
      <c r="A29" s="338" t="s">
        <v>1332</v>
      </c>
      <c r="B29" s="22" t="s">
        <v>1283</v>
      </c>
      <c r="E29" s="79" t="s">
        <v>4</v>
      </c>
    </row>
    <row r="30" spans="1:5" ht="24" hidden="1" customHeight="1" x14ac:dyDescent="0.55000000000000004">
      <c r="A30" s="338" t="s">
        <v>81</v>
      </c>
      <c r="B30" s="22" t="s">
        <v>1053</v>
      </c>
      <c r="C30" s="337">
        <v>1168500</v>
      </c>
      <c r="E30" s="79" t="s">
        <v>6</v>
      </c>
    </row>
    <row r="31" spans="1:5" ht="24" hidden="1" customHeight="1" x14ac:dyDescent="0.55000000000000004">
      <c r="A31" s="338" t="s">
        <v>82</v>
      </c>
      <c r="B31" s="22" t="s">
        <v>1054</v>
      </c>
      <c r="C31" s="337">
        <v>301474</v>
      </c>
      <c r="E31" s="79" t="s">
        <v>6</v>
      </c>
    </row>
    <row r="32" spans="1:5" ht="24" hidden="1" customHeight="1" x14ac:dyDescent="0.55000000000000004">
      <c r="A32" s="338" t="s">
        <v>83</v>
      </c>
      <c r="B32" s="22" t="s">
        <v>84</v>
      </c>
      <c r="E32" s="79" t="s">
        <v>6</v>
      </c>
    </row>
    <row r="33" spans="1:5" ht="24" hidden="1" customHeight="1" x14ac:dyDescent="0.55000000000000004">
      <c r="A33" s="338" t="s">
        <v>85</v>
      </c>
      <c r="B33" s="22" t="s">
        <v>86</v>
      </c>
      <c r="E33" s="79" t="s">
        <v>6</v>
      </c>
    </row>
    <row r="34" spans="1:5" ht="24" hidden="1" customHeight="1" x14ac:dyDescent="0.55000000000000004">
      <c r="A34" s="338" t="s">
        <v>126</v>
      </c>
      <c r="B34" s="22" t="s">
        <v>1055</v>
      </c>
      <c r="C34" s="337">
        <f>38473.13*0.8</f>
        <v>30778.504000000001</v>
      </c>
      <c r="E34" s="79" t="s">
        <v>12</v>
      </c>
    </row>
    <row r="35" spans="1:5" ht="24" hidden="1" customHeight="1" x14ac:dyDescent="0.55000000000000004">
      <c r="A35" s="338" t="s">
        <v>127</v>
      </c>
      <c r="B35" s="22" t="s">
        <v>1056</v>
      </c>
      <c r="C35" s="337">
        <f>37757.25*0.5</f>
        <v>18878.625</v>
      </c>
      <c r="E35" s="79" t="s">
        <v>12</v>
      </c>
    </row>
    <row r="36" spans="1:5" ht="24" hidden="1" customHeight="1" x14ac:dyDescent="0.55000000000000004">
      <c r="A36" s="338" t="s">
        <v>74</v>
      </c>
      <c r="B36" s="22" t="s">
        <v>1057</v>
      </c>
      <c r="C36" s="337">
        <f>72103.39*2</f>
        <v>144206.78</v>
      </c>
      <c r="E36" s="79" t="s">
        <v>942</v>
      </c>
    </row>
    <row r="37" spans="1:5" ht="24" hidden="1" customHeight="1" x14ac:dyDescent="0.55000000000000004">
      <c r="A37" s="338" t="s">
        <v>75</v>
      </c>
      <c r="B37" s="22" t="s">
        <v>1286</v>
      </c>
      <c r="C37" s="337">
        <v>7025</v>
      </c>
      <c r="E37" s="79" t="s">
        <v>942</v>
      </c>
    </row>
    <row r="38" spans="1:5" ht="24" hidden="1" customHeight="1" x14ac:dyDescent="0.55000000000000004">
      <c r="A38" s="338" t="s">
        <v>76</v>
      </c>
      <c r="B38" s="22" t="s">
        <v>77</v>
      </c>
      <c r="E38" s="79" t="s">
        <v>942</v>
      </c>
    </row>
    <row r="39" spans="1:5" ht="24" hidden="1" customHeight="1" x14ac:dyDescent="0.55000000000000004">
      <c r="A39" s="338" t="s">
        <v>78</v>
      </c>
      <c r="B39" s="22" t="s">
        <v>79</v>
      </c>
      <c r="E39" s="79" t="s">
        <v>942</v>
      </c>
    </row>
    <row r="40" spans="1:5" ht="24" hidden="1" customHeight="1" x14ac:dyDescent="0.55000000000000004">
      <c r="A40" s="338" t="s">
        <v>805</v>
      </c>
      <c r="B40" s="22" t="s">
        <v>1284</v>
      </c>
      <c r="E40" s="79" t="s">
        <v>942</v>
      </c>
    </row>
    <row r="41" spans="1:5" ht="24" hidden="1" customHeight="1" x14ac:dyDescent="0.55000000000000004">
      <c r="A41" s="338" t="s">
        <v>806</v>
      </c>
      <c r="B41" s="22" t="s">
        <v>1285</v>
      </c>
      <c r="E41" s="79" t="s">
        <v>942</v>
      </c>
    </row>
    <row r="42" spans="1:5" ht="24" hidden="1" customHeight="1" x14ac:dyDescent="0.55000000000000004">
      <c r="A42" s="338" t="s">
        <v>807</v>
      </c>
      <c r="B42" s="22" t="s">
        <v>1287</v>
      </c>
      <c r="E42" s="79" t="s">
        <v>942</v>
      </c>
    </row>
    <row r="43" spans="1:5" ht="24" hidden="1" customHeight="1" x14ac:dyDescent="0.55000000000000004">
      <c r="A43" s="338" t="s">
        <v>808</v>
      </c>
      <c r="B43" s="22" t="s">
        <v>1288</v>
      </c>
      <c r="E43" s="79" t="s">
        <v>942</v>
      </c>
    </row>
    <row r="44" spans="1:5" ht="24" hidden="1" customHeight="1" x14ac:dyDescent="0.55000000000000004">
      <c r="A44" s="338" t="s">
        <v>45</v>
      </c>
      <c r="B44" s="22" t="s">
        <v>1058</v>
      </c>
      <c r="E44" s="79" t="s">
        <v>0</v>
      </c>
    </row>
    <row r="45" spans="1:5" ht="24" hidden="1" customHeight="1" x14ac:dyDescent="0.55000000000000004">
      <c r="A45" s="338" t="s">
        <v>46</v>
      </c>
      <c r="B45" s="22" t="s">
        <v>1059</v>
      </c>
      <c r="C45" s="337">
        <f>6845356.86+307097.61</f>
        <v>7152454.4700000007</v>
      </c>
      <c r="E45" s="79" t="s">
        <v>0</v>
      </c>
    </row>
    <row r="46" spans="1:5" ht="24" hidden="1" customHeight="1" x14ac:dyDescent="0.55000000000000004">
      <c r="A46" s="338" t="s">
        <v>47</v>
      </c>
      <c r="B46" s="22" t="s">
        <v>1060</v>
      </c>
      <c r="C46" s="337">
        <v>69566</v>
      </c>
      <c r="E46" s="79" t="s">
        <v>0</v>
      </c>
    </row>
    <row r="47" spans="1:5" ht="24" hidden="1" customHeight="1" x14ac:dyDescent="0.55000000000000004">
      <c r="A47" s="338" t="s">
        <v>48</v>
      </c>
      <c r="B47" s="22" t="s">
        <v>1061</v>
      </c>
      <c r="C47" s="337">
        <v>1500</v>
      </c>
      <c r="E47" s="79" t="s">
        <v>0</v>
      </c>
    </row>
    <row r="48" spans="1:5" ht="24" hidden="1" customHeight="1" x14ac:dyDescent="0.55000000000000004">
      <c r="A48" s="338" t="s">
        <v>49</v>
      </c>
      <c r="B48" s="22" t="s">
        <v>1062</v>
      </c>
      <c r="C48" s="337">
        <v>1500</v>
      </c>
      <c r="E48" s="79" t="s">
        <v>0</v>
      </c>
    </row>
    <row r="49" spans="1:5" ht="24" hidden="1" customHeight="1" x14ac:dyDescent="0.55000000000000004">
      <c r="A49" s="338" t="s">
        <v>210</v>
      </c>
      <c r="B49" s="22" t="s">
        <v>211</v>
      </c>
      <c r="C49" s="337">
        <v>1481892.73</v>
      </c>
      <c r="E49" s="79" t="s">
        <v>18</v>
      </c>
    </row>
    <row r="50" spans="1:5" ht="24" hidden="1" customHeight="1" x14ac:dyDescent="0.55000000000000004">
      <c r="A50" s="338" t="s">
        <v>50</v>
      </c>
      <c r="B50" s="22" t="s">
        <v>1063</v>
      </c>
      <c r="C50" s="337">
        <f>9839090.21+7704675.15</f>
        <v>17543765.359999999</v>
      </c>
      <c r="E50" s="79" t="s">
        <v>0</v>
      </c>
    </row>
    <row r="51" spans="1:5" ht="24" hidden="1" customHeight="1" x14ac:dyDescent="0.55000000000000004">
      <c r="A51" s="338" t="s">
        <v>51</v>
      </c>
      <c r="B51" s="22" t="s">
        <v>1064</v>
      </c>
      <c r="C51" s="337">
        <f>1428500.39-928500</f>
        <v>500000.3899999999</v>
      </c>
      <c r="E51" s="79" t="s">
        <v>0</v>
      </c>
    </row>
    <row r="52" spans="1:5" ht="24" hidden="1" customHeight="1" x14ac:dyDescent="0.55000000000000004">
      <c r="A52" s="338" t="s">
        <v>52</v>
      </c>
      <c r="B52" s="22" t="s">
        <v>1065</v>
      </c>
      <c r="C52" s="337">
        <f>3781483.81-754460+1379591.39</f>
        <v>4406615.2</v>
      </c>
      <c r="E52" s="79" t="s">
        <v>0</v>
      </c>
    </row>
    <row r="53" spans="1:5" ht="24" hidden="1" customHeight="1" x14ac:dyDescent="0.55000000000000004">
      <c r="A53" s="338" t="s">
        <v>53</v>
      </c>
      <c r="B53" s="22" t="s">
        <v>54</v>
      </c>
      <c r="C53" s="337">
        <v>60000</v>
      </c>
      <c r="E53" s="79" t="s">
        <v>0</v>
      </c>
    </row>
    <row r="54" spans="1:5" ht="24" hidden="1" customHeight="1" x14ac:dyDescent="0.55000000000000004">
      <c r="A54" s="338" t="s">
        <v>55</v>
      </c>
      <c r="B54" s="22" t="s">
        <v>1066</v>
      </c>
      <c r="E54" s="79" t="s">
        <v>0</v>
      </c>
    </row>
    <row r="55" spans="1:5" ht="24" hidden="1" customHeight="1" x14ac:dyDescent="0.55000000000000004">
      <c r="A55" s="338" t="s">
        <v>56</v>
      </c>
      <c r="B55" s="22" t="s">
        <v>57</v>
      </c>
      <c r="C55" s="337">
        <f>50000+100000+900+900+155671.7+90000+90000+(1355.52*2)+8277.67</f>
        <v>498460.41</v>
      </c>
      <c r="E55" s="79" t="s">
        <v>0</v>
      </c>
    </row>
    <row r="56" spans="1:5" ht="24" hidden="1" customHeight="1" x14ac:dyDescent="0.55000000000000004">
      <c r="A56" s="338" t="s">
        <v>58</v>
      </c>
      <c r="B56" s="22" t="s">
        <v>1067</v>
      </c>
      <c r="E56" s="79" t="s">
        <v>0</v>
      </c>
    </row>
    <row r="57" spans="1:5" ht="24" hidden="1" customHeight="1" x14ac:dyDescent="0.55000000000000004">
      <c r="A57" s="338" t="s">
        <v>59</v>
      </c>
      <c r="B57" s="22" t="s">
        <v>1068</v>
      </c>
      <c r="E57" s="79" t="s">
        <v>0</v>
      </c>
    </row>
    <row r="58" spans="1:5" ht="24" hidden="1" customHeight="1" x14ac:dyDescent="0.55000000000000004">
      <c r="A58" s="338" t="s">
        <v>60</v>
      </c>
      <c r="B58" s="22" t="s">
        <v>1069</v>
      </c>
      <c r="E58" s="79" t="s">
        <v>0</v>
      </c>
    </row>
    <row r="59" spans="1:5" ht="24" hidden="1" customHeight="1" x14ac:dyDescent="0.55000000000000004">
      <c r="A59" s="338" t="s">
        <v>61</v>
      </c>
      <c r="B59" s="22" t="s">
        <v>1070</v>
      </c>
      <c r="E59" s="79" t="s">
        <v>0</v>
      </c>
    </row>
    <row r="60" spans="1:5" ht="24" hidden="1" customHeight="1" x14ac:dyDescent="0.55000000000000004">
      <c r="A60" s="338" t="s">
        <v>62</v>
      </c>
      <c r="B60" s="22" t="s">
        <v>1071</v>
      </c>
      <c r="E60" s="79" t="s">
        <v>0</v>
      </c>
    </row>
    <row r="61" spans="1:5" ht="24" hidden="1" customHeight="1" x14ac:dyDescent="0.55000000000000004">
      <c r="A61" s="338" t="s">
        <v>63</v>
      </c>
      <c r="B61" s="22" t="s">
        <v>1072</v>
      </c>
      <c r="E61" s="79" t="s">
        <v>0</v>
      </c>
    </row>
    <row r="62" spans="1:5" ht="24" hidden="1" customHeight="1" x14ac:dyDescent="0.55000000000000004">
      <c r="A62" s="338" t="s">
        <v>64</v>
      </c>
      <c r="B62" s="22" t="s">
        <v>65</v>
      </c>
      <c r="C62" s="337">
        <v>294050.7</v>
      </c>
      <c r="E62" s="79" t="s">
        <v>0</v>
      </c>
    </row>
    <row r="63" spans="1:5" ht="24" hidden="1" customHeight="1" x14ac:dyDescent="0.55000000000000004">
      <c r="A63" s="338" t="s">
        <v>66</v>
      </c>
      <c r="B63" s="22" t="s">
        <v>67</v>
      </c>
      <c r="C63" s="337">
        <v>9720760.8900000006</v>
      </c>
      <c r="E63" s="79" t="s">
        <v>0</v>
      </c>
    </row>
    <row r="64" spans="1:5" ht="24" hidden="1" customHeight="1" x14ac:dyDescent="0.55000000000000004">
      <c r="A64" s="338" t="s">
        <v>68</v>
      </c>
      <c r="B64" s="22" t="s">
        <v>1289</v>
      </c>
      <c r="C64" s="337">
        <f>222939.73*2.5</f>
        <v>557349.32500000007</v>
      </c>
      <c r="E64" s="79" t="s">
        <v>0</v>
      </c>
    </row>
    <row r="65" spans="1:7" ht="24" hidden="1" customHeight="1" x14ac:dyDescent="0.55000000000000004">
      <c r="A65" s="338" t="s">
        <v>69</v>
      </c>
      <c r="B65" s="22" t="s">
        <v>1290</v>
      </c>
      <c r="E65" s="79" t="s">
        <v>0</v>
      </c>
    </row>
    <row r="66" spans="1:7" ht="24" hidden="1" customHeight="1" x14ac:dyDescent="0.55000000000000004">
      <c r="A66" s="338" t="s">
        <v>70</v>
      </c>
      <c r="B66" s="22" t="s">
        <v>1073</v>
      </c>
      <c r="E66" s="79" t="s">
        <v>0</v>
      </c>
    </row>
    <row r="67" spans="1:7" ht="24" hidden="1" customHeight="1" x14ac:dyDescent="0.55000000000000004">
      <c r="A67" s="338" t="s">
        <v>71</v>
      </c>
      <c r="B67" s="22" t="s">
        <v>1074</v>
      </c>
      <c r="E67" s="79" t="s">
        <v>0</v>
      </c>
    </row>
    <row r="68" spans="1:7" ht="24" hidden="1" customHeight="1" x14ac:dyDescent="0.55000000000000004">
      <c r="A68" s="338" t="s">
        <v>809</v>
      </c>
      <c r="B68" s="22" t="s">
        <v>810</v>
      </c>
      <c r="E68" s="79" t="s">
        <v>0</v>
      </c>
    </row>
    <row r="69" spans="1:7" ht="24" hidden="1" customHeight="1" x14ac:dyDescent="0.55000000000000004">
      <c r="A69" s="338" t="s">
        <v>811</v>
      </c>
      <c r="B69" s="22" t="s">
        <v>812</v>
      </c>
      <c r="E69" s="79" t="s">
        <v>0</v>
      </c>
    </row>
    <row r="70" spans="1:7" ht="24" hidden="1" customHeight="1" x14ac:dyDescent="0.55000000000000004">
      <c r="A70" s="338" t="s">
        <v>813</v>
      </c>
      <c r="B70" s="22" t="s">
        <v>814</v>
      </c>
      <c r="E70" s="79" t="s">
        <v>0</v>
      </c>
    </row>
    <row r="71" spans="1:7" ht="24" hidden="1" customHeight="1" x14ac:dyDescent="0.55000000000000004">
      <c r="A71" s="338" t="s">
        <v>815</v>
      </c>
      <c r="B71" s="22" t="s">
        <v>816</v>
      </c>
      <c r="E71" s="79" t="s">
        <v>0</v>
      </c>
    </row>
    <row r="72" spans="1:7" ht="24" hidden="1" customHeight="1" x14ac:dyDescent="0.55000000000000004">
      <c r="A72" s="338" t="s">
        <v>788</v>
      </c>
      <c r="B72" s="22" t="s">
        <v>1075</v>
      </c>
      <c r="E72" s="79" t="s">
        <v>0</v>
      </c>
    </row>
    <row r="73" spans="1:7" ht="24" hidden="1" customHeight="1" x14ac:dyDescent="0.55000000000000004">
      <c r="A73" s="338" t="s">
        <v>789</v>
      </c>
      <c r="B73" s="22" t="s">
        <v>790</v>
      </c>
      <c r="E73" s="79" t="s">
        <v>0</v>
      </c>
    </row>
    <row r="74" spans="1:7" ht="24" hidden="1" customHeight="1" x14ac:dyDescent="0.55000000000000004">
      <c r="A74" s="338" t="s">
        <v>791</v>
      </c>
      <c r="B74" s="22" t="s">
        <v>792</v>
      </c>
      <c r="C74" s="337">
        <v>-7704675.1500000004</v>
      </c>
      <c r="E74" s="79" t="s">
        <v>0</v>
      </c>
      <c r="G74" s="337"/>
    </row>
    <row r="75" spans="1:7" ht="24" hidden="1" customHeight="1" x14ac:dyDescent="0.55000000000000004">
      <c r="A75" s="338" t="s">
        <v>793</v>
      </c>
      <c r="B75" s="22" t="s">
        <v>794</v>
      </c>
      <c r="C75" s="337">
        <v>-307097.61</v>
      </c>
      <c r="E75" s="79" t="s">
        <v>0</v>
      </c>
      <c r="G75" s="337"/>
    </row>
    <row r="76" spans="1:7" ht="24" hidden="1" customHeight="1" x14ac:dyDescent="0.55000000000000004">
      <c r="A76" s="338" t="s">
        <v>795</v>
      </c>
      <c r="B76" s="22" t="s">
        <v>796</v>
      </c>
      <c r="C76" s="337">
        <v>-1379591.39</v>
      </c>
      <c r="E76" s="79" t="s">
        <v>0</v>
      </c>
      <c r="G76" s="337"/>
    </row>
    <row r="77" spans="1:7" ht="24" hidden="1" customHeight="1" x14ac:dyDescent="0.55000000000000004">
      <c r="A77" s="338" t="s">
        <v>87</v>
      </c>
      <c r="B77" s="22" t="s">
        <v>88</v>
      </c>
      <c r="E77" s="79" t="s">
        <v>8</v>
      </c>
    </row>
    <row r="78" spans="1:7" ht="24" hidden="1" customHeight="1" x14ac:dyDescent="0.55000000000000004">
      <c r="A78" s="338" t="s">
        <v>89</v>
      </c>
      <c r="B78" s="22" t="s">
        <v>1076</v>
      </c>
      <c r="C78" s="337">
        <f>479285*1.1</f>
        <v>527213.5</v>
      </c>
      <c r="E78" s="79" t="s">
        <v>8</v>
      </c>
    </row>
    <row r="79" spans="1:7" ht="24" hidden="1" customHeight="1" x14ac:dyDescent="0.55000000000000004">
      <c r="A79" s="338" t="s">
        <v>90</v>
      </c>
      <c r="B79" s="22" t="s">
        <v>1077</v>
      </c>
      <c r="C79" s="337">
        <v>25000</v>
      </c>
      <c r="E79" s="79" t="s">
        <v>8</v>
      </c>
    </row>
    <row r="80" spans="1:7" ht="24" hidden="1" customHeight="1" x14ac:dyDescent="0.55000000000000004">
      <c r="A80" s="338" t="s">
        <v>91</v>
      </c>
      <c r="B80" s="22" t="s">
        <v>1078</v>
      </c>
      <c r="C80" s="337">
        <v>25000</v>
      </c>
      <c r="E80" s="79" t="s">
        <v>8</v>
      </c>
    </row>
    <row r="81" spans="1:5" ht="24" hidden="1" customHeight="1" x14ac:dyDescent="0.55000000000000004">
      <c r="A81" s="338" t="s">
        <v>92</v>
      </c>
      <c r="B81" s="22" t="s">
        <v>1079</v>
      </c>
      <c r="E81" s="79" t="s">
        <v>8</v>
      </c>
    </row>
    <row r="82" spans="1:5" ht="24" hidden="1" customHeight="1" x14ac:dyDescent="0.55000000000000004">
      <c r="A82" s="338" t="s">
        <v>93</v>
      </c>
      <c r="B82" s="22" t="s">
        <v>94</v>
      </c>
      <c r="C82" s="337">
        <v>10652</v>
      </c>
      <c r="E82" s="79" t="s">
        <v>8</v>
      </c>
    </row>
    <row r="83" spans="1:5" ht="24" hidden="1" customHeight="1" x14ac:dyDescent="0.55000000000000004">
      <c r="A83" s="338" t="s">
        <v>95</v>
      </c>
      <c r="B83" s="22" t="s">
        <v>96</v>
      </c>
      <c r="C83" s="337">
        <v>10211</v>
      </c>
      <c r="E83" s="79" t="s">
        <v>8</v>
      </c>
    </row>
    <row r="84" spans="1:5" ht="24" hidden="1" customHeight="1" x14ac:dyDescent="0.55000000000000004">
      <c r="A84" s="338" t="s">
        <v>97</v>
      </c>
      <c r="B84" s="22" t="s">
        <v>1080</v>
      </c>
      <c r="E84" s="79" t="s">
        <v>8</v>
      </c>
    </row>
    <row r="85" spans="1:5" ht="24" hidden="1" customHeight="1" x14ac:dyDescent="0.55000000000000004">
      <c r="A85" s="338" t="s">
        <v>98</v>
      </c>
      <c r="B85" s="22" t="s">
        <v>1081</v>
      </c>
      <c r="E85" s="79" t="s">
        <v>8</v>
      </c>
    </row>
    <row r="86" spans="1:5" ht="24" hidden="1" customHeight="1" x14ac:dyDescent="0.55000000000000004">
      <c r="A86" s="338" t="s">
        <v>99</v>
      </c>
      <c r="B86" s="22" t="s">
        <v>1082</v>
      </c>
      <c r="E86" s="79" t="s">
        <v>8</v>
      </c>
    </row>
    <row r="87" spans="1:5" ht="24" hidden="1" customHeight="1" x14ac:dyDescent="0.55000000000000004">
      <c r="A87" s="338" t="s">
        <v>100</v>
      </c>
      <c r="B87" s="22" t="s">
        <v>1083</v>
      </c>
      <c r="E87" s="79" t="s">
        <v>8</v>
      </c>
    </row>
    <row r="88" spans="1:5" ht="24" hidden="1" customHeight="1" x14ac:dyDescent="0.55000000000000004">
      <c r="A88" s="338" t="s">
        <v>101</v>
      </c>
      <c r="B88" s="22" t="s">
        <v>1084</v>
      </c>
      <c r="E88" s="79" t="s">
        <v>8</v>
      </c>
    </row>
    <row r="89" spans="1:5" ht="24" hidden="1" customHeight="1" x14ac:dyDescent="0.55000000000000004">
      <c r="A89" s="338" t="s">
        <v>102</v>
      </c>
      <c r="B89" s="22" t="s">
        <v>1085</v>
      </c>
      <c r="E89" s="79" t="s">
        <v>8</v>
      </c>
    </row>
    <row r="90" spans="1:5" ht="24" hidden="1" customHeight="1" x14ac:dyDescent="0.55000000000000004">
      <c r="A90" s="338" t="s">
        <v>817</v>
      </c>
      <c r="B90" s="22" t="s">
        <v>103</v>
      </c>
      <c r="E90" s="79" t="s">
        <v>8</v>
      </c>
    </row>
    <row r="91" spans="1:5" ht="24" hidden="1" customHeight="1" x14ac:dyDescent="0.55000000000000004">
      <c r="A91" s="338" t="s">
        <v>818</v>
      </c>
      <c r="B91" s="22" t="s">
        <v>104</v>
      </c>
      <c r="E91" s="79" t="s">
        <v>8</v>
      </c>
    </row>
    <row r="92" spans="1:5" ht="24" hidden="1" customHeight="1" x14ac:dyDescent="0.55000000000000004">
      <c r="A92" s="338" t="s">
        <v>1377</v>
      </c>
      <c r="B92" s="22" t="s">
        <v>1378</v>
      </c>
      <c r="E92" s="79" t="s">
        <v>10</v>
      </c>
    </row>
    <row r="93" spans="1:5" ht="24" hidden="1" customHeight="1" x14ac:dyDescent="0.55000000000000004">
      <c r="A93" s="338" t="s">
        <v>105</v>
      </c>
      <c r="B93" s="22" t="s">
        <v>1086</v>
      </c>
      <c r="C93" s="337">
        <v>1528</v>
      </c>
      <c r="E93" s="79" t="s">
        <v>10</v>
      </c>
    </row>
    <row r="94" spans="1:5" ht="24" hidden="1" customHeight="1" x14ac:dyDescent="0.55000000000000004">
      <c r="A94" s="338" t="s">
        <v>106</v>
      </c>
      <c r="B94" s="22" t="s">
        <v>1087</v>
      </c>
      <c r="E94" s="79" t="s">
        <v>10</v>
      </c>
    </row>
    <row r="95" spans="1:5" ht="24" hidden="1" customHeight="1" x14ac:dyDescent="0.55000000000000004">
      <c r="A95" s="338" t="s">
        <v>107</v>
      </c>
      <c r="B95" s="22" t="s">
        <v>1088</v>
      </c>
      <c r="E95" s="79" t="s">
        <v>10</v>
      </c>
    </row>
    <row r="96" spans="1:5" ht="24" hidden="1" customHeight="1" x14ac:dyDescent="0.55000000000000004">
      <c r="A96" s="338" t="s">
        <v>108</v>
      </c>
      <c r="B96" s="22" t="s">
        <v>1089</v>
      </c>
      <c r="E96" s="79" t="s">
        <v>10</v>
      </c>
    </row>
    <row r="97" spans="1:5" ht="24" hidden="1" customHeight="1" x14ac:dyDescent="0.55000000000000004">
      <c r="A97" s="338" t="s">
        <v>109</v>
      </c>
      <c r="B97" s="22" t="s">
        <v>1090</v>
      </c>
      <c r="E97" s="79" t="s">
        <v>10</v>
      </c>
    </row>
    <row r="98" spans="1:5" ht="24" hidden="1" customHeight="1" x14ac:dyDescent="0.55000000000000004">
      <c r="A98" s="338" t="s">
        <v>110</v>
      </c>
      <c r="B98" s="22" t="s">
        <v>1091</v>
      </c>
      <c r="E98" s="79" t="s">
        <v>10</v>
      </c>
    </row>
    <row r="99" spans="1:5" ht="24" hidden="1" customHeight="1" x14ac:dyDescent="0.55000000000000004">
      <c r="A99" s="338" t="s">
        <v>111</v>
      </c>
      <c r="B99" s="22" t="s">
        <v>1092</v>
      </c>
      <c r="E99" s="79" t="s">
        <v>10</v>
      </c>
    </row>
    <row r="100" spans="1:5" ht="24" hidden="1" customHeight="1" x14ac:dyDescent="0.55000000000000004">
      <c r="A100" s="338" t="s">
        <v>819</v>
      </c>
      <c r="B100" s="22" t="s">
        <v>820</v>
      </c>
      <c r="C100" s="337">
        <v>2280</v>
      </c>
      <c r="E100" s="79" t="s">
        <v>10</v>
      </c>
    </row>
    <row r="101" spans="1:5" ht="24" hidden="1" customHeight="1" x14ac:dyDescent="0.55000000000000004">
      <c r="A101" s="338" t="s">
        <v>821</v>
      </c>
      <c r="B101" s="22" t="s">
        <v>822</v>
      </c>
      <c r="E101" s="79" t="s">
        <v>10</v>
      </c>
    </row>
    <row r="102" spans="1:5" ht="24" hidden="1" customHeight="1" x14ac:dyDescent="0.55000000000000004">
      <c r="A102" s="338" t="s">
        <v>823</v>
      </c>
      <c r="B102" s="22" t="s">
        <v>824</v>
      </c>
      <c r="E102" s="79" t="s">
        <v>10</v>
      </c>
    </row>
    <row r="103" spans="1:5" ht="24" hidden="1" customHeight="1" x14ac:dyDescent="0.55000000000000004">
      <c r="A103" s="338" t="s">
        <v>825</v>
      </c>
      <c r="B103" s="22" t="s">
        <v>826</v>
      </c>
      <c r="E103" s="79" t="s">
        <v>10</v>
      </c>
    </row>
    <row r="104" spans="1:5" ht="24" hidden="1" customHeight="1" x14ac:dyDescent="0.55000000000000004">
      <c r="A104" s="338" t="s">
        <v>827</v>
      </c>
      <c r="B104" s="22" t="s">
        <v>828</v>
      </c>
      <c r="E104" s="79" t="s">
        <v>10</v>
      </c>
    </row>
    <row r="105" spans="1:5" ht="24" hidden="1" customHeight="1" x14ac:dyDescent="0.55000000000000004">
      <c r="A105" s="338" t="s">
        <v>829</v>
      </c>
      <c r="B105" s="22" t="s">
        <v>112</v>
      </c>
      <c r="E105" s="79" t="s">
        <v>10</v>
      </c>
    </row>
    <row r="106" spans="1:5" ht="24" hidden="1" customHeight="1" x14ac:dyDescent="0.55000000000000004">
      <c r="A106" s="338" t="s">
        <v>830</v>
      </c>
      <c r="B106" s="22" t="s">
        <v>831</v>
      </c>
      <c r="E106" s="79" t="s">
        <v>10</v>
      </c>
    </row>
    <row r="107" spans="1:5" ht="24" hidden="1" customHeight="1" x14ac:dyDescent="0.55000000000000004">
      <c r="A107" s="338" t="s">
        <v>1333</v>
      </c>
      <c r="B107" s="22" t="s">
        <v>1338</v>
      </c>
      <c r="E107" s="79" t="s">
        <v>10</v>
      </c>
    </row>
    <row r="108" spans="1:5" ht="24" hidden="1" customHeight="1" x14ac:dyDescent="0.55000000000000004">
      <c r="A108" s="338" t="s">
        <v>128</v>
      </c>
      <c r="B108" s="22" t="s">
        <v>1093</v>
      </c>
      <c r="C108" s="337">
        <v>2000</v>
      </c>
      <c r="E108" s="79" t="s">
        <v>12</v>
      </c>
    </row>
    <row r="109" spans="1:5" ht="24" hidden="1" customHeight="1" x14ac:dyDescent="0.55000000000000004">
      <c r="A109" s="338" t="s">
        <v>129</v>
      </c>
      <c r="B109" s="22" t="s">
        <v>1094</v>
      </c>
      <c r="E109" s="79" t="s">
        <v>12</v>
      </c>
    </row>
    <row r="110" spans="1:5" ht="24" hidden="1" customHeight="1" x14ac:dyDescent="0.55000000000000004">
      <c r="A110" s="338" t="s">
        <v>130</v>
      </c>
      <c r="B110" s="22" t="s">
        <v>1095</v>
      </c>
      <c r="E110" s="79" t="s">
        <v>12</v>
      </c>
    </row>
    <row r="111" spans="1:5" ht="24" hidden="1" customHeight="1" x14ac:dyDescent="0.55000000000000004">
      <c r="A111" s="338" t="s">
        <v>131</v>
      </c>
      <c r="B111" s="22" t="s">
        <v>132</v>
      </c>
      <c r="E111" s="79" t="s">
        <v>12</v>
      </c>
    </row>
    <row r="112" spans="1:5" ht="24" hidden="1" customHeight="1" x14ac:dyDescent="0.55000000000000004">
      <c r="A112" s="338" t="s">
        <v>133</v>
      </c>
      <c r="B112" s="22" t="s">
        <v>134</v>
      </c>
      <c r="E112" s="79" t="s">
        <v>12</v>
      </c>
    </row>
    <row r="113" spans="1:5" ht="24" hidden="1" customHeight="1" x14ac:dyDescent="0.55000000000000004">
      <c r="A113" s="338" t="s">
        <v>832</v>
      </c>
      <c r="B113" s="22" t="s">
        <v>833</v>
      </c>
      <c r="E113" s="79" t="s">
        <v>12</v>
      </c>
    </row>
    <row r="114" spans="1:5" ht="24" hidden="1" customHeight="1" x14ac:dyDescent="0.55000000000000004">
      <c r="A114" s="338" t="s">
        <v>834</v>
      </c>
      <c r="B114" s="22" t="s">
        <v>835</v>
      </c>
      <c r="C114" s="337">
        <v>6000</v>
      </c>
      <c r="E114" s="79" t="s">
        <v>12</v>
      </c>
    </row>
    <row r="115" spans="1:5" ht="24" hidden="1" customHeight="1" x14ac:dyDescent="0.55000000000000004">
      <c r="A115" s="338" t="s">
        <v>836</v>
      </c>
      <c r="B115" s="22" t="s">
        <v>837</v>
      </c>
      <c r="E115" s="79" t="s">
        <v>12</v>
      </c>
    </row>
    <row r="116" spans="1:5" ht="24" hidden="1" customHeight="1" x14ac:dyDescent="0.55000000000000004">
      <c r="A116" s="338" t="s">
        <v>838</v>
      </c>
      <c r="B116" s="22" t="s">
        <v>839</v>
      </c>
      <c r="C116" s="337">
        <v>86743</v>
      </c>
      <c r="E116" s="79" t="s">
        <v>12</v>
      </c>
    </row>
    <row r="117" spans="1:5" hidden="1" x14ac:dyDescent="0.55000000000000004">
      <c r="A117" s="338" t="s">
        <v>157</v>
      </c>
      <c r="B117" s="22" t="s">
        <v>158</v>
      </c>
      <c r="E117" s="79" t="s">
        <v>16</v>
      </c>
    </row>
    <row r="118" spans="1:5" hidden="1" x14ac:dyDescent="0.55000000000000004">
      <c r="A118" s="338" t="s">
        <v>159</v>
      </c>
      <c r="B118" s="22" t="s">
        <v>1096</v>
      </c>
      <c r="E118" s="79" t="s">
        <v>16</v>
      </c>
    </row>
    <row r="119" spans="1:5" hidden="1" x14ac:dyDescent="0.55000000000000004">
      <c r="A119" s="338" t="s">
        <v>160</v>
      </c>
      <c r="B119" s="22" t="s">
        <v>1097</v>
      </c>
      <c r="E119" s="79" t="s">
        <v>16</v>
      </c>
    </row>
    <row r="120" spans="1:5" hidden="1" x14ac:dyDescent="0.55000000000000004">
      <c r="A120" s="338" t="s">
        <v>161</v>
      </c>
      <c r="B120" s="22" t="s">
        <v>162</v>
      </c>
      <c r="E120" s="79" t="s">
        <v>16</v>
      </c>
    </row>
    <row r="121" spans="1:5" hidden="1" x14ac:dyDescent="0.55000000000000004">
      <c r="A121" s="338" t="s">
        <v>163</v>
      </c>
      <c r="B121" s="22" t="s">
        <v>164</v>
      </c>
      <c r="E121" s="79" t="s">
        <v>16</v>
      </c>
    </row>
    <row r="122" spans="1:5" ht="24" hidden="1" customHeight="1" x14ac:dyDescent="0.55000000000000004">
      <c r="A122" s="338" t="s">
        <v>165</v>
      </c>
      <c r="B122" s="22" t="s">
        <v>166</v>
      </c>
      <c r="E122" s="79" t="s">
        <v>18</v>
      </c>
    </row>
    <row r="123" spans="1:5" ht="24" hidden="1" customHeight="1" x14ac:dyDescent="0.55000000000000004">
      <c r="A123" s="338" t="s">
        <v>167</v>
      </c>
      <c r="B123" s="22" t="s">
        <v>168</v>
      </c>
      <c r="E123" s="79" t="s">
        <v>18</v>
      </c>
    </row>
    <row r="124" spans="1:5" hidden="1" x14ac:dyDescent="0.55000000000000004">
      <c r="A124" s="338" t="s">
        <v>169</v>
      </c>
      <c r="B124" s="22" t="s">
        <v>1098</v>
      </c>
      <c r="C124" s="337">
        <v>2800</v>
      </c>
      <c r="E124" s="79" t="s">
        <v>16</v>
      </c>
    </row>
    <row r="125" spans="1:5" hidden="1" x14ac:dyDescent="0.55000000000000004">
      <c r="A125" s="338" t="s">
        <v>840</v>
      </c>
      <c r="B125" s="22" t="s">
        <v>841</v>
      </c>
      <c r="C125" s="337">
        <v>29577.74</v>
      </c>
      <c r="E125" s="79" t="s">
        <v>16</v>
      </c>
    </row>
    <row r="126" spans="1:5" ht="24" hidden="1" customHeight="1" x14ac:dyDescent="0.55000000000000004">
      <c r="A126" s="338" t="s">
        <v>842</v>
      </c>
      <c r="B126" s="22" t="s">
        <v>843</v>
      </c>
      <c r="E126" s="79" t="s">
        <v>1379</v>
      </c>
    </row>
    <row r="127" spans="1:5" hidden="1" x14ac:dyDescent="0.55000000000000004">
      <c r="A127" s="338" t="s">
        <v>170</v>
      </c>
      <c r="B127" s="22" t="s">
        <v>1099</v>
      </c>
      <c r="E127" s="79" t="s">
        <v>16</v>
      </c>
    </row>
    <row r="128" spans="1:5" hidden="1" x14ac:dyDescent="0.55000000000000004">
      <c r="A128" s="338" t="s">
        <v>171</v>
      </c>
      <c r="B128" s="22" t="s">
        <v>172</v>
      </c>
      <c r="E128" s="79" t="s">
        <v>16</v>
      </c>
    </row>
    <row r="129" spans="1:5" hidden="1" x14ac:dyDescent="0.55000000000000004">
      <c r="A129" s="338" t="s">
        <v>173</v>
      </c>
      <c r="B129" s="22" t="s">
        <v>174</v>
      </c>
      <c r="E129" s="79" t="s">
        <v>16</v>
      </c>
    </row>
    <row r="130" spans="1:5" hidden="1" x14ac:dyDescent="0.55000000000000004">
      <c r="A130" s="338" t="s">
        <v>844</v>
      </c>
      <c r="B130" s="22" t="s">
        <v>845</v>
      </c>
      <c r="E130" s="79" t="s">
        <v>16</v>
      </c>
    </row>
    <row r="131" spans="1:5" ht="24" hidden="1" customHeight="1" x14ac:dyDescent="0.55000000000000004">
      <c r="A131" s="338" t="s">
        <v>139</v>
      </c>
      <c r="B131" s="22" t="s">
        <v>1100</v>
      </c>
      <c r="C131" s="337">
        <v>10319921.939999999</v>
      </c>
      <c r="E131" s="79" t="s">
        <v>14</v>
      </c>
    </row>
    <row r="132" spans="1:5" ht="24" hidden="1" customHeight="1" x14ac:dyDescent="0.55000000000000004">
      <c r="A132" s="338" t="s">
        <v>212</v>
      </c>
      <c r="B132" s="22" t="s">
        <v>1101</v>
      </c>
      <c r="E132" s="79" t="s">
        <v>18</v>
      </c>
    </row>
    <row r="133" spans="1:5" hidden="1" x14ac:dyDescent="0.55000000000000004">
      <c r="A133" s="338" t="s">
        <v>175</v>
      </c>
      <c r="B133" s="22" t="s">
        <v>1102</v>
      </c>
      <c r="E133" s="79" t="s">
        <v>16</v>
      </c>
    </row>
    <row r="134" spans="1:5" hidden="1" x14ac:dyDescent="0.55000000000000004">
      <c r="A134" s="338" t="s">
        <v>176</v>
      </c>
      <c r="B134" s="22" t="s">
        <v>1103</v>
      </c>
      <c r="E134" s="79" t="s">
        <v>16</v>
      </c>
    </row>
    <row r="135" spans="1:5" hidden="1" x14ac:dyDescent="0.55000000000000004">
      <c r="A135" s="338" t="s">
        <v>177</v>
      </c>
      <c r="B135" s="22" t="s">
        <v>1104</v>
      </c>
      <c r="E135" s="79" t="s">
        <v>16</v>
      </c>
    </row>
    <row r="136" spans="1:5" hidden="1" x14ac:dyDescent="0.55000000000000004">
      <c r="A136" s="338" t="s">
        <v>178</v>
      </c>
      <c r="B136" s="22" t="s">
        <v>1105</v>
      </c>
      <c r="C136" s="337">
        <v>183126.04</v>
      </c>
      <c r="E136" s="79" t="s">
        <v>16</v>
      </c>
    </row>
    <row r="137" spans="1:5" hidden="1" x14ac:dyDescent="0.55000000000000004">
      <c r="A137" s="338" t="s">
        <v>179</v>
      </c>
      <c r="B137" s="22" t="s">
        <v>1106</v>
      </c>
      <c r="E137" s="79" t="s">
        <v>16</v>
      </c>
    </row>
    <row r="138" spans="1:5" ht="24" hidden="1" customHeight="1" x14ac:dyDescent="0.55000000000000004">
      <c r="A138" s="338" t="s">
        <v>846</v>
      </c>
      <c r="B138" s="22" t="s">
        <v>847</v>
      </c>
      <c r="E138" s="79" t="s">
        <v>1379</v>
      </c>
    </row>
    <row r="139" spans="1:5" ht="24" hidden="1" customHeight="1" x14ac:dyDescent="0.55000000000000004">
      <c r="A139" s="338" t="s">
        <v>848</v>
      </c>
      <c r="B139" s="22" t="s">
        <v>849</v>
      </c>
      <c r="E139" s="79" t="s">
        <v>1379</v>
      </c>
    </row>
    <row r="140" spans="1:5" ht="24" hidden="1" customHeight="1" x14ac:dyDescent="0.55000000000000004">
      <c r="A140" s="338" t="s">
        <v>850</v>
      </c>
      <c r="B140" s="22" t="s">
        <v>851</v>
      </c>
      <c r="E140" s="79" t="s">
        <v>1379</v>
      </c>
    </row>
    <row r="141" spans="1:5" ht="24" hidden="1" customHeight="1" x14ac:dyDescent="0.55000000000000004">
      <c r="A141" s="338" t="s">
        <v>180</v>
      </c>
      <c r="B141" s="22" t="s">
        <v>1107</v>
      </c>
      <c r="E141" s="79" t="s">
        <v>1379</v>
      </c>
    </row>
    <row r="142" spans="1:5" ht="24" hidden="1" customHeight="1" x14ac:dyDescent="0.55000000000000004">
      <c r="A142" s="338" t="s">
        <v>852</v>
      </c>
      <c r="B142" s="22" t="s">
        <v>853</v>
      </c>
      <c r="E142" s="79" t="s">
        <v>1379</v>
      </c>
    </row>
    <row r="143" spans="1:5" ht="24" hidden="1" customHeight="1" x14ac:dyDescent="0.55000000000000004">
      <c r="A143" s="338" t="s">
        <v>181</v>
      </c>
      <c r="B143" s="22" t="s">
        <v>1108</v>
      </c>
      <c r="E143" s="79" t="s">
        <v>1379</v>
      </c>
    </row>
    <row r="144" spans="1:5" hidden="1" x14ac:dyDescent="0.55000000000000004">
      <c r="A144" s="338" t="s">
        <v>182</v>
      </c>
      <c r="B144" s="22" t="s">
        <v>183</v>
      </c>
      <c r="E144" s="79" t="s">
        <v>16</v>
      </c>
    </row>
    <row r="145" spans="1:5" hidden="1" x14ac:dyDescent="0.55000000000000004">
      <c r="A145" s="338" t="s">
        <v>184</v>
      </c>
      <c r="B145" s="22" t="s">
        <v>185</v>
      </c>
      <c r="E145" s="79" t="s">
        <v>16</v>
      </c>
    </row>
    <row r="146" spans="1:5" ht="24" hidden="1" customHeight="1" x14ac:dyDescent="0.55000000000000004">
      <c r="A146" s="338" t="s">
        <v>135</v>
      </c>
      <c r="B146" s="22" t="s">
        <v>136</v>
      </c>
      <c r="E146" s="79" t="s">
        <v>12</v>
      </c>
    </row>
    <row r="147" spans="1:5" ht="24" hidden="1" customHeight="1" x14ac:dyDescent="0.55000000000000004">
      <c r="A147" s="338" t="s">
        <v>137</v>
      </c>
      <c r="B147" s="22" t="s">
        <v>138</v>
      </c>
      <c r="E147" s="79" t="s">
        <v>12</v>
      </c>
    </row>
    <row r="148" spans="1:5" hidden="1" x14ac:dyDescent="0.55000000000000004">
      <c r="A148" s="338" t="s">
        <v>186</v>
      </c>
      <c r="B148" s="22" t="s">
        <v>187</v>
      </c>
      <c r="E148" s="79" t="s">
        <v>16</v>
      </c>
    </row>
    <row r="149" spans="1:5" hidden="1" x14ac:dyDescent="0.55000000000000004">
      <c r="A149" s="338" t="s">
        <v>188</v>
      </c>
      <c r="B149" s="22" t="s">
        <v>189</v>
      </c>
      <c r="E149" s="79" t="s">
        <v>16</v>
      </c>
    </row>
    <row r="150" spans="1:5" hidden="1" x14ac:dyDescent="0.55000000000000004">
      <c r="A150" s="338" t="s">
        <v>190</v>
      </c>
      <c r="B150" s="22" t="s">
        <v>191</v>
      </c>
      <c r="E150" s="79" t="s">
        <v>16</v>
      </c>
    </row>
    <row r="151" spans="1:5" hidden="1" x14ac:dyDescent="0.55000000000000004">
      <c r="A151" s="338" t="s">
        <v>192</v>
      </c>
      <c r="B151" s="22" t="s">
        <v>193</v>
      </c>
      <c r="E151" s="79" t="s">
        <v>16</v>
      </c>
    </row>
    <row r="152" spans="1:5" hidden="1" x14ac:dyDescent="0.55000000000000004">
      <c r="A152" s="338" t="s">
        <v>194</v>
      </c>
      <c r="B152" s="22" t="s">
        <v>195</v>
      </c>
      <c r="E152" s="79" t="s">
        <v>16</v>
      </c>
    </row>
    <row r="153" spans="1:5" hidden="1" x14ac:dyDescent="0.55000000000000004">
      <c r="A153" s="338" t="s">
        <v>196</v>
      </c>
      <c r="B153" s="22" t="s">
        <v>1109</v>
      </c>
      <c r="E153" s="79" t="s">
        <v>16</v>
      </c>
    </row>
    <row r="154" spans="1:5" hidden="1" x14ac:dyDescent="0.55000000000000004">
      <c r="A154" s="338" t="s">
        <v>197</v>
      </c>
      <c r="B154" s="22" t="s">
        <v>1110</v>
      </c>
      <c r="E154" s="79" t="s">
        <v>16</v>
      </c>
    </row>
    <row r="155" spans="1:5" hidden="1" x14ac:dyDescent="0.55000000000000004">
      <c r="A155" s="338" t="s">
        <v>198</v>
      </c>
      <c r="B155" s="22" t="s">
        <v>199</v>
      </c>
      <c r="C155" s="337">
        <v>1995550</v>
      </c>
      <c r="E155" s="79" t="s">
        <v>16</v>
      </c>
    </row>
    <row r="156" spans="1:5" hidden="1" x14ac:dyDescent="0.55000000000000004">
      <c r="A156" s="338" t="s">
        <v>200</v>
      </c>
      <c r="B156" s="22" t="s">
        <v>201</v>
      </c>
      <c r="E156" s="79" t="s">
        <v>16</v>
      </c>
    </row>
    <row r="157" spans="1:5" ht="24" hidden="1" customHeight="1" x14ac:dyDescent="0.55000000000000004">
      <c r="A157" s="338" t="s">
        <v>213</v>
      </c>
      <c r="B157" s="22" t="s">
        <v>214</v>
      </c>
      <c r="E157" s="79" t="s">
        <v>18</v>
      </c>
    </row>
    <row r="158" spans="1:5" hidden="1" x14ac:dyDescent="0.55000000000000004">
      <c r="A158" s="338" t="s">
        <v>202</v>
      </c>
      <c r="B158" s="22" t="s">
        <v>1111</v>
      </c>
      <c r="C158" s="337">
        <v>1779590</v>
      </c>
      <c r="E158" s="79" t="s">
        <v>16</v>
      </c>
    </row>
    <row r="159" spans="1:5" hidden="1" x14ac:dyDescent="0.55000000000000004">
      <c r="A159" s="338" t="s">
        <v>203</v>
      </c>
      <c r="B159" s="22" t="s">
        <v>204</v>
      </c>
      <c r="E159" s="79" t="s">
        <v>16</v>
      </c>
    </row>
    <row r="160" spans="1:5" hidden="1" x14ac:dyDescent="0.55000000000000004">
      <c r="A160" s="338" t="s">
        <v>205</v>
      </c>
      <c r="B160" s="22" t="s">
        <v>1112</v>
      </c>
      <c r="E160" s="79" t="s">
        <v>16</v>
      </c>
    </row>
    <row r="161" spans="1:5" hidden="1" x14ac:dyDescent="0.55000000000000004">
      <c r="A161" s="338" t="s">
        <v>206</v>
      </c>
      <c r="B161" s="22" t="s">
        <v>207</v>
      </c>
      <c r="C161" s="337">
        <v>11750</v>
      </c>
      <c r="E161" s="79" t="s">
        <v>16</v>
      </c>
    </row>
    <row r="162" spans="1:5" hidden="1" x14ac:dyDescent="0.55000000000000004">
      <c r="A162" s="338" t="s">
        <v>208</v>
      </c>
      <c r="B162" s="22" t="s">
        <v>209</v>
      </c>
      <c r="E162" s="79" t="s">
        <v>16</v>
      </c>
    </row>
    <row r="163" spans="1:5" ht="24" hidden="1" customHeight="1" x14ac:dyDescent="0.55000000000000004">
      <c r="A163" s="338" t="s">
        <v>224</v>
      </c>
      <c r="B163" s="22" t="s">
        <v>225</v>
      </c>
      <c r="C163" s="337">
        <v>9558421.9399999995</v>
      </c>
      <c r="E163" s="79" t="s">
        <v>25</v>
      </c>
    </row>
    <row r="164" spans="1:5" ht="24" hidden="1" customHeight="1" x14ac:dyDescent="0.55000000000000004">
      <c r="A164" s="338" t="s">
        <v>226</v>
      </c>
      <c r="B164" s="22" t="s">
        <v>227</v>
      </c>
      <c r="E164" s="79" t="s">
        <v>25</v>
      </c>
    </row>
    <row r="165" spans="1:5" ht="24" hidden="1" customHeight="1" x14ac:dyDescent="0.55000000000000004">
      <c r="A165" s="338" t="s">
        <v>228</v>
      </c>
      <c r="B165" s="22" t="s">
        <v>229</v>
      </c>
      <c r="E165" s="79" t="s">
        <v>25</v>
      </c>
    </row>
    <row r="166" spans="1:5" ht="24" hidden="1" customHeight="1" x14ac:dyDescent="0.55000000000000004">
      <c r="A166" s="338" t="s">
        <v>230</v>
      </c>
      <c r="B166" s="22" t="s">
        <v>231</v>
      </c>
      <c r="C166" s="337">
        <v>181500</v>
      </c>
      <c r="E166" s="79" t="s">
        <v>25</v>
      </c>
    </row>
    <row r="167" spans="1:5" ht="24" hidden="1" customHeight="1" x14ac:dyDescent="0.55000000000000004">
      <c r="A167" s="338" t="s">
        <v>232</v>
      </c>
      <c r="B167" s="22" t="s">
        <v>233</v>
      </c>
      <c r="E167" s="79" t="s">
        <v>25</v>
      </c>
    </row>
    <row r="168" spans="1:5" ht="24" hidden="1" customHeight="1" x14ac:dyDescent="0.55000000000000004">
      <c r="A168" s="338" t="s">
        <v>234</v>
      </c>
      <c r="B168" s="22" t="s">
        <v>235</v>
      </c>
      <c r="E168" s="79" t="s">
        <v>29</v>
      </c>
    </row>
    <row r="169" spans="1:5" ht="24" hidden="1" customHeight="1" x14ac:dyDescent="0.55000000000000004">
      <c r="A169" s="338" t="s">
        <v>236</v>
      </c>
      <c r="B169" s="22" t="s">
        <v>237</v>
      </c>
      <c r="C169" s="337">
        <v>148000</v>
      </c>
      <c r="E169" s="79" t="s">
        <v>25</v>
      </c>
    </row>
    <row r="170" spans="1:5" ht="24" hidden="1" customHeight="1" x14ac:dyDescent="0.55000000000000004">
      <c r="A170" s="338" t="s">
        <v>238</v>
      </c>
      <c r="B170" s="22" t="s">
        <v>239</v>
      </c>
      <c r="E170" s="79" t="s">
        <v>25</v>
      </c>
    </row>
    <row r="171" spans="1:5" ht="24" hidden="1" customHeight="1" x14ac:dyDescent="0.55000000000000004">
      <c r="A171" s="338" t="s">
        <v>240</v>
      </c>
      <c r="B171" s="22" t="s">
        <v>241</v>
      </c>
      <c r="E171" s="79" t="s">
        <v>25</v>
      </c>
    </row>
    <row r="172" spans="1:5" ht="24" hidden="1" customHeight="1" x14ac:dyDescent="0.55000000000000004">
      <c r="A172" s="338" t="s">
        <v>242</v>
      </c>
      <c r="B172" s="22" t="s">
        <v>243</v>
      </c>
      <c r="E172" s="79" t="s">
        <v>25</v>
      </c>
    </row>
    <row r="173" spans="1:5" ht="24" hidden="1" customHeight="1" x14ac:dyDescent="0.55000000000000004">
      <c r="A173" s="338" t="s">
        <v>244</v>
      </c>
      <c r="B173" s="22" t="s">
        <v>245</v>
      </c>
      <c r="E173" s="79" t="s">
        <v>25</v>
      </c>
    </row>
    <row r="174" spans="1:5" ht="24" hidden="1" customHeight="1" x14ac:dyDescent="0.55000000000000004">
      <c r="A174" s="338" t="s">
        <v>246</v>
      </c>
      <c r="B174" s="22" t="s">
        <v>247</v>
      </c>
      <c r="E174" s="79" t="s">
        <v>25</v>
      </c>
    </row>
    <row r="175" spans="1:5" ht="24" hidden="1" customHeight="1" x14ac:dyDescent="0.55000000000000004">
      <c r="A175" s="338" t="s">
        <v>256</v>
      </c>
      <c r="B175" s="22" t="s">
        <v>257</v>
      </c>
      <c r="C175" s="337">
        <v>5289882</v>
      </c>
      <c r="E175" s="79" t="s">
        <v>27</v>
      </c>
    </row>
    <row r="176" spans="1:5" ht="24" hidden="1" customHeight="1" x14ac:dyDescent="0.55000000000000004">
      <c r="A176" s="338" t="s">
        <v>258</v>
      </c>
      <c r="B176" s="22" t="s">
        <v>259</v>
      </c>
      <c r="C176" s="337">
        <v>492304</v>
      </c>
      <c r="E176" s="79" t="s">
        <v>27</v>
      </c>
    </row>
    <row r="177" spans="1:5" ht="24" hidden="1" customHeight="1" x14ac:dyDescent="0.55000000000000004">
      <c r="A177" s="338" t="s">
        <v>260</v>
      </c>
      <c r="B177" s="22" t="s">
        <v>1113</v>
      </c>
      <c r="C177" s="337">
        <v>318434</v>
      </c>
      <c r="E177" s="79" t="s">
        <v>27</v>
      </c>
    </row>
    <row r="178" spans="1:5" ht="24" hidden="1" customHeight="1" x14ac:dyDescent="0.55000000000000004">
      <c r="A178" s="338" t="s">
        <v>261</v>
      </c>
      <c r="B178" s="22" t="s">
        <v>262</v>
      </c>
      <c r="C178" s="337">
        <v>65400</v>
      </c>
      <c r="E178" s="79" t="s">
        <v>27</v>
      </c>
    </row>
    <row r="179" spans="1:5" ht="24" hidden="1" customHeight="1" x14ac:dyDescent="0.55000000000000004">
      <c r="A179" s="338" t="s">
        <v>263</v>
      </c>
      <c r="B179" s="22" t="s">
        <v>264</v>
      </c>
      <c r="E179" s="79" t="s">
        <v>27</v>
      </c>
    </row>
    <row r="180" spans="1:5" ht="24" hidden="1" customHeight="1" x14ac:dyDescent="0.55000000000000004">
      <c r="A180" s="338" t="s">
        <v>265</v>
      </c>
      <c r="B180" s="22" t="s">
        <v>607</v>
      </c>
      <c r="E180" s="79" t="s">
        <v>27</v>
      </c>
    </row>
    <row r="181" spans="1:5" ht="24" hidden="1" customHeight="1" x14ac:dyDescent="0.55000000000000004">
      <c r="A181" s="338" t="s">
        <v>248</v>
      </c>
      <c r="B181" s="22" t="s">
        <v>1114</v>
      </c>
      <c r="C181" s="337">
        <v>432000</v>
      </c>
      <c r="E181" s="79" t="s">
        <v>25</v>
      </c>
    </row>
    <row r="182" spans="1:5" ht="24" hidden="1" customHeight="1" x14ac:dyDescent="0.55000000000000004">
      <c r="A182" s="338" t="s">
        <v>249</v>
      </c>
      <c r="B182" s="22" t="s">
        <v>1115</v>
      </c>
      <c r="E182" s="79" t="s">
        <v>25</v>
      </c>
    </row>
    <row r="183" spans="1:5" ht="24" hidden="1" customHeight="1" x14ac:dyDescent="0.55000000000000004">
      <c r="A183" s="338" t="s">
        <v>250</v>
      </c>
      <c r="B183" s="22" t="s">
        <v>1116</v>
      </c>
      <c r="E183" s="79" t="s">
        <v>25</v>
      </c>
    </row>
    <row r="184" spans="1:5" ht="24" hidden="1" customHeight="1" x14ac:dyDescent="0.55000000000000004">
      <c r="A184" s="338" t="s">
        <v>251</v>
      </c>
      <c r="B184" s="22" t="s">
        <v>1117</v>
      </c>
      <c r="E184" s="79" t="s">
        <v>25</v>
      </c>
    </row>
    <row r="185" spans="1:5" ht="24" hidden="1" customHeight="1" x14ac:dyDescent="0.55000000000000004">
      <c r="A185" s="338" t="s">
        <v>252</v>
      </c>
      <c r="B185" s="22" t="s">
        <v>1118</v>
      </c>
      <c r="E185" s="79" t="s">
        <v>25</v>
      </c>
    </row>
    <row r="186" spans="1:5" ht="24" hidden="1" customHeight="1" x14ac:dyDescent="0.55000000000000004">
      <c r="A186" s="338" t="s">
        <v>253</v>
      </c>
      <c r="B186" s="22" t="s">
        <v>1119</v>
      </c>
      <c r="E186" s="79" t="s">
        <v>25</v>
      </c>
    </row>
    <row r="187" spans="1:5" ht="24" hidden="1" customHeight="1" x14ac:dyDescent="0.55000000000000004">
      <c r="A187" s="338" t="s">
        <v>254</v>
      </c>
      <c r="B187" s="22" t="s">
        <v>1120</v>
      </c>
      <c r="E187" s="79" t="s">
        <v>25</v>
      </c>
    </row>
    <row r="188" spans="1:5" ht="24" hidden="1" customHeight="1" x14ac:dyDescent="0.55000000000000004">
      <c r="A188" s="338" t="s">
        <v>255</v>
      </c>
      <c r="B188" s="22" t="s">
        <v>1121</v>
      </c>
      <c r="E188" s="79" t="s">
        <v>25</v>
      </c>
    </row>
    <row r="189" spans="1:5" ht="24" hidden="1" customHeight="1" x14ac:dyDescent="0.55000000000000004">
      <c r="A189" s="338" t="s">
        <v>854</v>
      </c>
      <c r="B189" s="22" t="s">
        <v>855</v>
      </c>
      <c r="E189" s="79" t="s">
        <v>25</v>
      </c>
    </row>
    <row r="190" spans="1:5" ht="24" hidden="1" customHeight="1" x14ac:dyDescent="0.55000000000000004">
      <c r="A190" s="338" t="s">
        <v>856</v>
      </c>
      <c r="B190" s="22" t="s">
        <v>857</v>
      </c>
      <c r="E190" s="79" t="s">
        <v>25</v>
      </c>
    </row>
    <row r="191" spans="1:5" ht="24" hidden="1" customHeight="1" x14ac:dyDescent="0.55000000000000004">
      <c r="A191" s="338" t="s">
        <v>858</v>
      </c>
      <c r="B191" s="22" t="s">
        <v>1150</v>
      </c>
      <c r="C191" s="337">
        <v>529920</v>
      </c>
      <c r="E191" s="79" t="s">
        <v>29</v>
      </c>
    </row>
    <row r="192" spans="1:5" ht="24" hidden="1" customHeight="1" x14ac:dyDescent="0.55000000000000004">
      <c r="A192" s="338" t="s">
        <v>276</v>
      </c>
      <c r="B192" s="22" t="s">
        <v>277</v>
      </c>
      <c r="E192" s="79" t="s">
        <v>31</v>
      </c>
    </row>
    <row r="193" spans="1:5" ht="24" hidden="1" customHeight="1" x14ac:dyDescent="0.55000000000000004">
      <c r="A193" s="338" t="s">
        <v>278</v>
      </c>
      <c r="B193" s="22" t="s">
        <v>279</v>
      </c>
      <c r="E193" s="79" t="s">
        <v>31</v>
      </c>
    </row>
    <row r="194" spans="1:5" ht="24" hidden="1" customHeight="1" x14ac:dyDescent="0.55000000000000004">
      <c r="A194" s="338" t="s">
        <v>280</v>
      </c>
      <c r="B194" s="22" t="s">
        <v>281</v>
      </c>
      <c r="C194" s="337">
        <v>183126.04</v>
      </c>
      <c r="E194" s="79" t="s">
        <v>31</v>
      </c>
    </row>
    <row r="195" spans="1:5" ht="24" hidden="1" customHeight="1" x14ac:dyDescent="0.55000000000000004">
      <c r="A195" s="338" t="s">
        <v>282</v>
      </c>
      <c r="B195" s="22" t="s">
        <v>283</v>
      </c>
      <c r="C195" s="337">
        <v>274689.03999999998</v>
      </c>
      <c r="E195" s="79" t="s">
        <v>31</v>
      </c>
    </row>
    <row r="196" spans="1:5" ht="24" hidden="1" customHeight="1" x14ac:dyDescent="0.55000000000000004">
      <c r="A196" s="338" t="s">
        <v>284</v>
      </c>
      <c r="B196" s="22" t="s">
        <v>285</v>
      </c>
      <c r="E196" s="79" t="s">
        <v>31</v>
      </c>
    </row>
    <row r="197" spans="1:5" ht="24" hidden="1" customHeight="1" x14ac:dyDescent="0.55000000000000004">
      <c r="A197" s="338" t="s">
        <v>1334</v>
      </c>
      <c r="B197" s="22" t="s">
        <v>1292</v>
      </c>
      <c r="E197" s="79" t="s">
        <v>31</v>
      </c>
    </row>
    <row r="198" spans="1:5" ht="24" hidden="1" customHeight="1" x14ac:dyDescent="0.55000000000000004">
      <c r="A198" s="338" t="s">
        <v>1335</v>
      </c>
      <c r="B198" s="22" t="s">
        <v>1293</v>
      </c>
      <c r="E198" s="79" t="s">
        <v>31</v>
      </c>
    </row>
    <row r="199" spans="1:5" ht="24" hidden="1" customHeight="1" x14ac:dyDescent="0.55000000000000004">
      <c r="A199" s="338" t="s">
        <v>286</v>
      </c>
      <c r="B199" s="22" t="s">
        <v>287</v>
      </c>
      <c r="E199" s="79" t="s">
        <v>31</v>
      </c>
    </row>
    <row r="200" spans="1:5" ht="24" hidden="1" customHeight="1" x14ac:dyDescent="0.55000000000000004">
      <c r="A200" s="338" t="s">
        <v>288</v>
      </c>
      <c r="B200" s="22" t="s">
        <v>289</v>
      </c>
      <c r="E200" s="79" t="s">
        <v>31</v>
      </c>
    </row>
    <row r="201" spans="1:5" ht="24" hidden="1" customHeight="1" x14ac:dyDescent="0.55000000000000004">
      <c r="A201" s="338" t="s">
        <v>269</v>
      </c>
      <c r="B201" s="22" t="s">
        <v>270</v>
      </c>
      <c r="C201" s="337">
        <v>613000</v>
      </c>
      <c r="E201" s="79" t="s">
        <v>29</v>
      </c>
    </row>
    <row r="202" spans="1:5" ht="24" hidden="1" customHeight="1" x14ac:dyDescent="0.55000000000000004">
      <c r="A202" s="338" t="s">
        <v>272</v>
      </c>
      <c r="B202" s="22" t="s">
        <v>273</v>
      </c>
      <c r="C202" s="337">
        <v>169000</v>
      </c>
      <c r="E202" s="79" t="s">
        <v>29</v>
      </c>
    </row>
    <row r="203" spans="1:5" ht="24" hidden="1" customHeight="1" x14ac:dyDescent="0.55000000000000004">
      <c r="A203" s="338" t="s">
        <v>274</v>
      </c>
      <c r="B203" s="22" t="s">
        <v>1339</v>
      </c>
      <c r="E203" s="79" t="s">
        <v>29</v>
      </c>
    </row>
    <row r="204" spans="1:5" ht="24" hidden="1" customHeight="1" x14ac:dyDescent="0.55000000000000004">
      <c r="A204" s="338" t="s">
        <v>275</v>
      </c>
      <c r="B204" s="22" t="s">
        <v>1340</v>
      </c>
      <c r="E204" s="79" t="s">
        <v>29</v>
      </c>
    </row>
    <row r="205" spans="1:5" ht="24" hidden="1" customHeight="1" x14ac:dyDescent="0.55000000000000004">
      <c r="A205" s="338" t="s">
        <v>859</v>
      </c>
      <c r="B205" s="22" t="s">
        <v>1341</v>
      </c>
      <c r="C205" s="337">
        <v>2411685</v>
      </c>
      <c r="E205" s="79" t="s">
        <v>29</v>
      </c>
    </row>
    <row r="206" spans="1:5" ht="24" hidden="1" customHeight="1" x14ac:dyDescent="0.55000000000000004">
      <c r="A206" s="338" t="s">
        <v>860</v>
      </c>
      <c r="B206" s="22" t="s">
        <v>1342</v>
      </c>
      <c r="E206" s="79" t="s">
        <v>29</v>
      </c>
    </row>
    <row r="207" spans="1:5" ht="24" hidden="1" customHeight="1" x14ac:dyDescent="0.55000000000000004">
      <c r="A207" s="338" t="s">
        <v>1298</v>
      </c>
      <c r="B207" s="22" t="s">
        <v>1343</v>
      </c>
      <c r="E207" s="79" t="s">
        <v>29</v>
      </c>
    </row>
    <row r="208" spans="1:5" ht="24" hidden="1" customHeight="1" x14ac:dyDescent="0.55000000000000004">
      <c r="A208" s="338" t="s">
        <v>1299</v>
      </c>
      <c r="B208" s="22" t="s">
        <v>1344</v>
      </c>
      <c r="E208" s="79" t="s">
        <v>29</v>
      </c>
    </row>
    <row r="209" spans="1:5" ht="24" hidden="1" customHeight="1" x14ac:dyDescent="0.55000000000000004">
      <c r="A209" s="338" t="s">
        <v>1300</v>
      </c>
      <c r="B209" s="22" t="s">
        <v>1345</v>
      </c>
      <c r="E209" s="79" t="s">
        <v>29</v>
      </c>
    </row>
    <row r="210" spans="1:5" ht="24" hidden="1" customHeight="1" x14ac:dyDescent="0.55000000000000004">
      <c r="A210" s="338" t="s">
        <v>1303</v>
      </c>
      <c r="B210" s="22" t="s">
        <v>1346</v>
      </c>
      <c r="E210" s="79" t="s">
        <v>29</v>
      </c>
    </row>
    <row r="211" spans="1:5" ht="24" hidden="1" customHeight="1" x14ac:dyDescent="0.55000000000000004">
      <c r="A211" s="338" t="s">
        <v>861</v>
      </c>
      <c r="B211" s="22" t="s">
        <v>862</v>
      </c>
      <c r="E211" s="79" t="s">
        <v>29</v>
      </c>
    </row>
    <row r="212" spans="1:5" ht="24" hidden="1" customHeight="1" x14ac:dyDescent="0.55000000000000004">
      <c r="A212" s="338" t="s">
        <v>1373</v>
      </c>
      <c r="B212" s="22" t="s">
        <v>1374</v>
      </c>
      <c r="E212" s="79" t="s">
        <v>31</v>
      </c>
    </row>
    <row r="213" spans="1:5" ht="24" hidden="1" customHeight="1" x14ac:dyDescent="0.55000000000000004">
      <c r="A213" s="338" t="s">
        <v>1375</v>
      </c>
      <c r="B213" s="22" t="s">
        <v>1376</v>
      </c>
      <c r="E213" s="79" t="s">
        <v>31</v>
      </c>
    </row>
    <row r="214" spans="1:5" ht="24" hidden="1" customHeight="1" x14ac:dyDescent="0.55000000000000004">
      <c r="A214" s="338" t="s">
        <v>863</v>
      </c>
      <c r="B214" s="22" t="s">
        <v>864</v>
      </c>
      <c r="E214" s="79" t="s">
        <v>29</v>
      </c>
    </row>
    <row r="215" spans="1:5" ht="24" hidden="1" customHeight="1" x14ac:dyDescent="0.55000000000000004">
      <c r="A215" s="338" t="s">
        <v>865</v>
      </c>
      <c r="B215" s="22" t="s">
        <v>866</v>
      </c>
      <c r="E215" s="79" t="s">
        <v>29</v>
      </c>
    </row>
    <row r="216" spans="1:5" ht="24" hidden="1" customHeight="1" x14ac:dyDescent="0.55000000000000004">
      <c r="A216" s="338" t="s">
        <v>290</v>
      </c>
      <c r="B216" s="22" t="s">
        <v>291</v>
      </c>
      <c r="E216" s="79" t="s">
        <v>31</v>
      </c>
    </row>
    <row r="217" spans="1:5" ht="24" hidden="1" customHeight="1" x14ac:dyDescent="0.55000000000000004">
      <c r="A217" s="338" t="s">
        <v>292</v>
      </c>
      <c r="B217" s="22" t="s">
        <v>293</v>
      </c>
      <c r="C217" s="337">
        <v>11750</v>
      </c>
      <c r="E217" s="79" t="s">
        <v>31</v>
      </c>
    </row>
    <row r="218" spans="1:5" ht="24" hidden="1" customHeight="1" x14ac:dyDescent="0.55000000000000004">
      <c r="A218" s="338" t="s">
        <v>867</v>
      </c>
      <c r="B218" s="22" t="s">
        <v>868</v>
      </c>
      <c r="E218" s="79" t="s">
        <v>31</v>
      </c>
    </row>
    <row r="219" spans="1:5" ht="24" hidden="1" customHeight="1" x14ac:dyDescent="0.55000000000000004">
      <c r="A219" s="338" t="s">
        <v>294</v>
      </c>
      <c r="B219" s="22" t="s">
        <v>295</v>
      </c>
      <c r="E219" s="79" t="s">
        <v>31</v>
      </c>
    </row>
    <row r="220" spans="1:5" ht="24" hidden="1" customHeight="1" x14ac:dyDescent="0.55000000000000004">
      <c r="A220" s="338" t="s">
        <v>296</v>
      </c>
      <c r="B220" s="22" t="s">
        <v>297</v>
      </c>
      <c r="E220" s="79" t="s">
        <v>31</v>
      </c>
    </row>
    <row r="221" spans="1:5" ht="24" hidden="1" customHeight="1" x14ac:dyDescent="0.55000000000000004">
      <c r="A221" s="338" t="s">
        <v>298</v>
      </c>
      <c r="B221" s="22" t="s">
        <v>1122</v>
      </c>
      <c r="E221" s="79" t="s">
        <v>31</v>
      </c>
    </row>
    <row r="222" spans="1:5" ht="24" hidden="1" customHeight="1" x14ac:dyDescent="0.55000000000000004">
      <c r="A222" s="338" t="s">
        <v>299</v>
      </c>
      <c r="B222" s="22" t="s">
        <v>300</v>
      </c>
      <c r="E222" s="79" t="s">
        <v>31</v>
      </c>
    </row>
    <row r="223" spans="1:5" ht="24" hidden="1" customHeight="1" x14ac:dyDescent="0.55000000000000004">
      <c r="A223" s="338" t="s">
        <v>301</v>
      </c>
      <c r="B223" s="22" t="s">
        <v>302</v>
      </c>
      <c r="E223" s="79" t="s">
        <v>31</v>
      </c>
    </row>
    <row r="224" spans="1:5" ht="24" hidden="1" customHeight="1" x14ac:dyDescent="0.55000000000000004">
      <c r="A224" s="338" t="s">
        <v>303</v>
      </c>
      <c r="B224" s="22" t="s">
        <v>304</v>
      </c>
      <c r="E224" s="79" t="s">
        <v>31</v>
      </c>
    </row>
    <row r="225" spans="1:5" ht="24" hidden="1" customHeight="1" x14ac:dyDescent="0.55000000000000004">
      <c r="A225" s="338" t="s">
        <v>305</v>
      </c>
      <c r="B225" s="22" t="s">
        <v>291</v>
      </c>
      <c r="E225" s="79" t="s">
        <v>31</v>
      </c>
    </row>
    <row r="226" spans="1:5" ht="24" hidden="1" customHeight="1" x14ac:dyDescent="0.55000000000000004">
      <c r="A226" s="338" t="s">
        <v>306</v>
      </c>
      <c r="B226" s="22" t="s">
        <v>307</v>
      </c>
      <c r="E226" s="79" t="s">
        <v>31</v>
      </c>
    </row>
    <row r="227" spans="1:5" ht="24" hidden="1" customHeight="1" x14ac:dyDescent="0.55000000000000004">
      <c r="A227" s="338" t="s">
        <v>869</v>
      </c>
      <c r="B227" s="22" t="s">
        <v>870</v>
      </c>
      <c r="E227" s="79" t="s">
        <v>31</v>
      </c>
    </row>
    <row r="228" spans="1:5" ht="24" hidden="1" customHeight="1" x14ac:dyDescent="0.55000000000000004">
      <c r="A228" s="338" t="s">
        <v>308</v>
      </c>
      <c r="B228" s="22" t="s">
        <v>309</v>
      </c>
      <c r="E228" s="79" t="s">
        <v>31</v>
      </c>
    </row>
    <row r="229" spans="1:5" ht="24" hidden="1" customHeight="1" x14ac:dyDescent="0.55000000000000004">
      <c r="A229" s="338" t="s">
        <v>310</v>
      </c>
      <c r="B229" s="22" t="s">
        <v>311</v>
      </c>
      <c r="E229" s="79" t="s">
        <v>31</v>
      </c>
    </row>
    <row r="230" spans="1:5" ht="24" hidden="1" customHeight="1" x14ac:dyDescent="0.55000000000000004">
      <c r="A230" s="338" t="s">
        <v>312</v>
      </c>
      <c r="B230" s="22" t="s">
        <v>313</v>
      </c>
      <c r="E230" s="79" t="s">
        <v>31</v>
      </c>
    </row>
    <row r="231" spans="1:5" ht="24" hidden="1" customHeight="1" x14ac:dyDescent="0.55000000000000004">
      <c r="A231" s="338" t="s">
        <v>314</v>
      </c>
      <c r="B231" s="22" t="s">
        <v>1311</v>
      </c>
      <c r="E231" s="79" t="s">
        <v>31</v>
      </c>
    </row>
    <row r="232" spans="1:5" ht="24" hidden="1" customHeight="1" x14ac:dyDescent="0.55000000000000004">
      <c r="A232" s="338" t="s">
        <v>1306</v>
      </c>
      <c r="B232" s="22" t="s">
        <v>1309</v>
      </c>
      <c r="C232" s="337">
        <v>300000</v>
      </c>
      <c r="E232" s="79" t="s">
        <v>31</v>
      </c>
    </row>
    <row r="233" spans="1:5" ht="24" hidden="1" customHeight="1" x14ac:dyDescent="0.55000000000000004">
      <c r="A233" s="338" t="s">
        <v>315</v>
      </c>
      <c r="B233" s="22" t="s">
        <v>1310</v>
      </c>
      <c r="E233" s="79" t="s">
        <v>31</v>
      </c>
    </row>
    <row r="234" spans="1:5" ht="24" hidden="1" customHeight="1" x14ac:dyDescent="0.55000000000000004">
      <c r="A234" s="338" t="s">
        <v>1307</v>
      </c>
      <c r="B234" s="22" t="s">
        <v>1312</v>
      </c>
      <c r="E234" s="79" t="s">
        <v>31</v>
      </c>
    </row>
    <row r="235" spans="1:5" ht="24" hidden="1" customHeight="1" x14ac:dyDescent="0.55000000000000004">
      <c r="A235" s="338" t="s">
        <v>316</v>
      </c>
      <c r="B235" s="22" t="s">
        <v>1315</v>
      </c>
      <c r="E235" s="79" t="s">
        <v>33</v>
      </c>
    </row>
    <row r="236" spans="1:5" ht="24" hidden="1" customHeight="1" x14ac:dyDescent="0.55000000000000004">
      <c r="A236" s="338" t="s">
        <v>1308</v>
      </c>
      <c r="B236" s="22" t="s">
        <v>1316</v>
      </c>
      <c r="E236" s="79" t="s">
        <v>33</v>
      </c>
    </row>
    <row r="237" spans="1:5" ht="24" hidden="1" customHeight="1" x14ac:dyDescent="0.55000000000000004">
      <c r="A237" s="338" t="s">
        <v>317</v>
      </c>
      <c r="B237" s="22" t="s">
        <v>1317</v>
      </c>
      <c r="E237" s="79" t="s">
        <v>33</v>
      </c>
    </row>
    <row r="238" spans="1:5" ht="24" hidden="1" customHeight="1" x14ac:dyDescent="0.55000000000000004">
      <c r="A238" s="338" t="s">
        <v>1313</v>
      </c>
      <c r="B238" s="22" t="s">
        <v>1318</v>
      </c>
      <c r="E238" s="79" t="s">
        <v>33</v>
      </c>
    </row>
    <row r="239" spans="1:5" ht="24" hidden="1" customHeight="1" x14ac:dyDescent="0.55000000000000004">
      <c r="A239" s="338" t="s">
        <v>318</v>
      </c>
      <c r="B239" s="22" t="s">
        <v>1319</v>
      </c>
      <c r="E239" s="79" t="s">
        <v>33</v>
      </c>
    </row>
    <row r="240" spans="1:5" ht="24" hidden="1" customHeight="1" x14ac:dyDescent="0.55000000000000004">
      <c r="A240" s="338" t="s">
        <v>1314</v>
      </c>
      <c r="B240" s="22" t="s">
        <v>1320</v>
      </c>
      <c r="E240" s="79" t="s">
        <v>33</v>
      </c>
    </row>
    <row r="241" spans="1:5" ht="24" customHeight="1" x14ac:dyDescent="0.55000000000000004">
      <c r="A241" s="338" t="s">
        <v>871</v>
      </c>
      <c r="B241" s="22" t="s">
        <v>384</v>
      </c>
      <c r="C241" s="337">
        <f>319917+12000</f>
        <v>331917</v>
      </c>
      <c r="E241" s="79" t="s">
        <v>37</v>
      </c>
    </row>
    <row r="242" spans="1:5" ht="24" customHeight="1" x14ac:dyDescent="0.55000000000000004">
      <c r="A242" s="338" t="s">
        <v>872</v>
      </c>
      <c r="B242" s="22" t="s">
        <v>385</v>
      </c>
      <c r="C242" s="337">
        <v>38641</v>
      </c>
      <c r="E242" s="79" t="s">
        <v>37</v>
      </c>
    </row>
    <row r="243" spans="1:5" ht="24" customHeight="1" x14ac:dyDescent="0.55000000000000004">
      <c r="A243" s="338" t="s">
        <v>873</v>
      </c>
      <c r="B243" s="22" t="s">
        <v>386</v>
      </c>
      <c r="C243" s="337">
        <f>48702+16000</f>
        <v>64702</v>
      </c>
      <c r="E243" s="79" t="s">
        <v>37</v>
      </c>
    </row>
    <row r="244" spans="1:5" ht="24" customHeight="1" x14ac:dyDescent="0.55000000000000004">
      <c r="A244" s="338" t="s">
        <v>874</v>
      </c>
      <c r="B244" s="22" t="s">
        <v>387</v>
      </c>
      <c r="C244" s="337">
        <v>9000</v>
      </c>
      <c r="E244" s="79" t="s">
        <v>37</v>
      </c>
    </row>
    <row r="245" spans="1:5" ht="24" customHeight="1" x14ac:dyDescent="0.55000000000000004">
      <c r="A245" s="338" t="s">
        <v>875</v>
      </c>
      <c r="B245" s="22" t="s">
        <v>388</v>
      </c>
      <c r="C245" s="337">
        <v>417706</v>
      </c>
      <c r="E245" s="79" t="s">
        <v>37</v>
      </c>
    </row>
    <row r="246" spans="1:5" ht="24" customHeight="1" x14ac:dyDescent="0.55000000000000004">
      <c r="A246" s="338" t="s">
        <v>876</v>
      </c>
      <c r="B246" s="22" t="s">
        <v>389</v>
      </c>
      <c r="C246" s="337">
        <v>840018</v>
      </c>
      <c r="E246" s="79" t="s">
        <v>37</v>
      </c>
    </row>
    <row r="247" spans="1:5" ht="24" customHeight="1" x14ac:dyDescent="0.55000000000000004">
      <c r="A247" s="338" t="s">
        <v>877</v>
      </c>
      <c r="B247" s="22" t="s">
        <v>394</v>
      </c>
      <c r="C247" s="337">
        <v>35000</v>
      </c>
      <c r="E247" s="79" t="s">
        <v>37</v>
      </c>
    </row>
    <row r="248" spans="1:5" ht="24" customHeight="1" x14ac:dyDescent="0.55000000000000004">
      <c r="A248" s="338" t="s">
        <v>878</v>
      </c>
      <c r="B248" s="22" t="s">
        <v>395</v>
      </c>
      <c r="C248" s="337">
        <v>17000</v>
      </c>
      <c r="E248" s="79" t="s">
        <v>37</v>
      </c>
    </row>
    <row r="249" spans="1:5" ht="24" customHeight="1" x14ac:dyDescent="0.55000000000000004">
      <c r="A249" s="338" t="s">
        <v>879</v>
      </c>
      <c r="B249" s="22" t="s">
        <v>396</v>
      </c>
      <c r="E249" s="79" t="s">
        <v>37</v>
      </c>
    </row>
    <row r="250" spans="1:5" ht="24" hidden="1" customHeight="1" x14ac:dyDescent="0.55000000000000004">
      <c r="A250" s="338" t="s">
        <v>319</v>
      </c>
      <c r="B250" s="22" t="s">
        <v>320</v>
      </c>
      <c r="C250" s="337">
        <f>'6.WS-แผนลงทุน'!F5</f>
        <v>481442.73</v>
      </c>
      <c r="E250" s="79" t="s">
        <v>33</v>
      </c>
    </row>
    <row r="251" spans="1:5" ht="24" hidden="1" customHeight="1" x14ac:dyDescent="0.55000000000000004">
      <c r="A251" s="338" t="s">
        <v>321</v>
      </c>
      <c r="B251" s="22" t="s">
        <v>322</v>
      </c>
      <c r="E251" s="79" t="s">
        <v>33</v>
      </c>
    </row>
    <row r="252" spans="1:5" ht="24" hidden="1" customHeight="1" x14ac:dyDescent="0.55000000000000004">
      <c r="A252" s="338" t="s">
        <v>323</v>
      </c>
      <c r="B252" s="22" t="s">
        <v>324</v>
      </c>
      <c r="C252" s="337">
        <v>100000</v>
      </c>
      <c r="E252" s="79" t="s">
        <v>33</v>
      </c>
    </row>
    <row r="253" spans="1:5" ht="24" hidden="1" customHeight="1" x14ac:dyDescent="0.55000000000000004">
      <c r="A253" s="338" t="s">
        <v>325</v>
      </c>
      <c r="B253" s="22" t="s">
        <v>326</v>
      </c>
      <c r="C253" s="337">
        <v>60000</v>
      </c>
      <c r="E253" s="79" t="s">
        <v>33</v>
      </c>
    </row>
    <row r="254" spans="1:5" ht="24" hidden="1" customHeight="1" x14ac:dyDescent="0.55000000000000004">
      <c r="A254" s="338" t="s">
        <v>327</v>
      </c>
      <c r="B254" s="22" t="s">
        <v>328</v>
      </c>
      <c r="E254" s="79" t="s">
        <v>33</v>
      </c>
    </row>
    <row r="255" spans="1:5" ht="24" hidden="1" customHeight="1" x14ac:dyDescent="0.55000000000000004">
      <c r="A255" s="338" t="s">
        <v>329</v>
      </c>
      <c r="B255" s="22" t="s">
        <v>330</v>
      </c>
      <c r="C255" s="337">
        <v>100000</v>
      </c>
      <c r="E255" s="79" t="s">
        <v>33</v>
      </c>
    </row>
    <row r="256" spans="1:5" ht="24" hidden="1" customHeight="1" x14ac:dyDescent="0.55000000000000004">
      <c r="A256" s="338" t="s">
        <v>331</v>
      </c>
      <c r="B256" s="22" t="s">
        <v>332</v>
      </c>
      <c r="C256" s="337">
        <v>5000</v>
      </c>
      <c r="E256" s="79" t="s">
        <v>33</v>
      </c>
    </row>
    <row r="257" spans="1:5" ht="24" hidden="1" customHeight="1" x14ac:dyDescent="0.55000000000000004">
      <c r="A257" s="338" t="s">
        <v>333</v>
      </c>
      <c r="B257" s="22" t="s">
        <v>334</v>
      </c>
      <c r="E257" s="79" t="s">
        <v>33</v>
      </c>
    </row>
    <row r="258" spans="1:5" ht="24" hidden="1" customHeight="1" x14ac:dyDescent="0.55000000000000004">
      <c r="A258" s="338" t="s">
        <v>335</v>
      </c>
      <c r="B258" s="22" t="s">
        <v>336</v>
      </c>
      <c r="E258" s="79" t="s">
        <v>33</v>
      </c>
    </row>
    <row r="259" spans="1:5" ht="24" hidden="1" customHeight="1" x14ac:dyDescent="0.55000000000000004">
      <c r="A259" s="338" t="s">
        <v>337</v>
      </c>
      <c r="B259" s="22" t="s">
        <v>338</v>
      </c>
      <c r="E259" s="79" t="s">
        <v>33</v>
      </c>
    </row>
    <row r="260" spans="1:5" ht="24" hidden="1" customHeight="1" x14ac:dyDescent="0.55000000000000004">
      <c r="A260" s="338" t="s">
        <v>339</v>
      </c>
      <c r="B260" s="22" t="s">
        <v>1123</v>
      </c>
      <c r="E260" s="79" t="s">
        <v>33</v>
      </c>
    </row>
    <row r="261" spans="1:5" ht="24" hidden="1" customHeight="1" x14ac:dyDescent="0.55000000000000004">
      <c r="A261" s="338" t="s">
        <v>340</v>
      </c>
      <c r="B261" s="22" t="s">
        <v>341</v>
      </c>
      <c r="C261" s="337">
        <v>76000</v>
      </c>
      <c r="E261" s="79" t="s">
        <v>33</v>
      </c>
    </row>
    <row r="262" spans="1:5" ht="24" hidden="1" customHeight="1" x14ac:dyDescent="0.55000000000000004">
      <c r="A262" s="338" t="s">
        <v>342</v>
      </c>
      <c r="B262" s="22" t="s">
        <v>343</v>
      </c>
      <c r="E262" s="79" t="s">
        <v>33</v>
      </c>
    </row>
    <row r="263" spans="1:5" ht="24" customHeight="1" x14ac:dyDescent="0.55000000000000004">
      <c r="A263" s="338" t="s">
        <v>880</v>
      </c>
      <c r="B263" s="22" t="s">
        <v>881</v>
      </c>
      <c r="C263" s="337">
        <v>380000</v>
      </c>
      <c r="E263" s="79" t="s">
        <v>37</v>
      </c>
    </row>
    <row r="264" spans="1:5" ht="24" hidden="1" customHeight="1" x14ac:dyDescent="0.55000000000000004">
      <c r="A264" s="338" t="s">
        <v>344</v>
      </c>
      <c r="B264" s="22" t="s">
        <v>345</v>
      </c>
      <c r="E264" s="79" t="s">
        <v>33</v>
      </c>
    </row>
    <row r="265" spans="1:5" ht="24" hidden="1" customHeight="1" x14ac:dyDescent="0.55000000000000004">
      <c r="A265" s="338" t="s">
        <v>346</v>
      </c>
      <c r="B265" s="22" t="s">
        <v>347</v>
      </c>
      <c r="C265" s="337">
        <v>400000</v>
      </c>
      <c r="E265" s="79" t="s">
        <v>33</v>
      </c>
    </row>
    <row r="266" spans="1:5" ht="24" hidden="1" customHeight="1" x14ac:dyDescent="0.55000000000000004">
      <c r="A266" s="338" t="s">
        <v>348</v>
      </c>
      <c r="B266" s="22" t="s">
        <v>349</v>
      </c>
      <c r="E266" s="79" t="s">
        <v>33</v>
      </c>
    </row>
    <row r="267" spans="1:5" ht="24" hidden="1" customHeight="1" x14ac:dyDescent="0.55000000000000004">
      <c r="A267" s="338" t="s">
        <v>350</v>
      </c>
      <c r="B267" s="22" t="s">
        <v>351</v>
      </c>
      <c r="E267" s="79" t="s">
        <v>33</v>
      </c>
    </row>
    <row r="268" spans="1:5" ht="24" hidden="1" customHeight="1" x14ac:dyDescent="0.55000000000000004">
      <c r="A268" s="338" t="s">
        <v>352</v>
      </c>
      <c r="B268" s="22" t="s">
        <v>353</v>
      </c>
      <c r="E268" s="79" t="s">
        <v>33</v>
      </c>
    </row>
    <row r="269" spans="1:5" ht="24" hidden="1" customHeight="1" x14ac:dyDescent="0.55000000000000004">
      <c r="A269" s="338" t="s">
        <v>354</v>
      </c>
      <c r="B269" s="22" t="s">
        <v>355</v>
      </c>
      <c r="C269" s="337">
        <v>122252</v>
      </c>
      <c r="E269" s="79" t="s">
        <v>33</v>
      </c>
    </row>
    <row r="270" spans="1:5" ht="24" hidden="1" customHeight="1" x14ac:dyDescent="0.55000000000000004">
      <c r="A270" s="338" t="s">
        <v>356</v>
      </c>
      <c r="B270" s="22" t="s">
        <v>1124</v>
      </c>
      <c r="E270" s="79" t="s">
        <v>33</v>
      </c>
    </row>
    <row r="271" spans="1:5" ht="24" hidden="1" customHeight="1" x14ac:dyDescent="0.55000000000000004">
      <c r="A271" s="338" t="s">
        <v>358</v>
      </c>
      <c r="B271" s="22" t="s">
        <v>1125</v>
      </c>
      <c r="C271" s="337">
        <f>395763.03+30000+11000</f>
        <v>436763.03</v>
      </c>
      <c r="E271" s="79" t="s">
        <v>33</v>
      </c>
    </row>
    <row r="272" spans="1:5" ht="24" hidden="1" customHeight="1" x14ac:dyDescent="0.55000000000000004">
      <c r="A272" s="338" t="s">
        <v>359</v>
      </c>
      <c r="B272" s="22" t="s">
        <v>360</v>
      </c>
      <c r="C272" s="337">
        <v>372000</v>
      </c>
      <c r="E272" s="79" t="s">
        <v>33</v>
      </c>
    </row>
    <row r="273" spans="1:5" ht="24" hidden="1" customHeight="1" x14ac:dyDescent="0.55000000000000004">
      <c r="A273" s="338" t="s">
        <v>361</v>
      </c>
      <c r="B273" s="22" t="s">
        <v>362</v>
      </c>
      <c r="C273" s="337">
        <v>185040</v>
      </c>
      <c r="E273" s="79" t="s">
        <v>33</v>
      </c>
    </row>
    <row r="274" spans="1:5" ht="24" hidden="1" customHeight="1" x14ac:dyDescent="0.55000000000000004">
      <c r="A274" s="338" t="s">
        <v>363</v>
      </c>
      <c r="B274" s="22" t="s">
        <v>364</v>
      </c>
      <c r="E274" s="79" t="s">
        <v>33</v>
      </c>
    </row>
    <row r="275" spans="1:5" ht="24" hidden="1" customHeight="1" x14ac:dyDescent="0.55000000000000004">
      <c r="A275" s="338" t="s">
        <v>365</v>
      </c>
      <c r="B275" s="22" t="s">
        <v>366</v>
      </c>
      <c r="E275" s="79" t="s">
        <v>33</v>
      </c>
    </row>
    <row r="276" spans="1:5" ht="24" hidden="1" customHeight="1" x14ac:dyDescent="0.55000000000000004">
      <c r="A276" s="338" t="s">
        <v>375</v>
      </c>
      <c r="B276" s="22" t="s">
        <v>376</v>
      </c>
      <c r="C276" s="337">
        <v>1013506.98</v>
      </c>
      <c r="E276" s="79" t="s">
        <v>35</v>
      </c>
    </row>
    <row r="277" spans="1:5" ht="24" hidden="1" customHeight="1" x14ac:dyDescent="0.55000000000000004">
      <c r="A277" s="338" t="s">
        <v>377</v>
      </c>
      <c r="B277" s="22" t="s">
        <v>1126</v>
      </c>
      <c r="E277" s="79" t="s">
        <v>35</v>
      </c>
    </row>
    <row r="278" spans="1:5" ht="24" hidden="1" customHeight="1" x14ac:dyDescent="0.55000000000000004">
      <c r="A278" s="338" t="s">
        <v>378</v>
      </c>
      <c r="B278" s="22" t="s">
        <v>379</v>
      </c>
      <c r="C278" s="337">
        <v>36000</v>
      </c>
      <c r="E278" s="79" t="s">
        <v>35</v>
      </c>
    </row>
    <row r="279" spans="1:5" ht="24" hidden="1" customHeight="1" x14ac:dyDescent="0.55000000000000004">
      <c r="A279" s="338" t="s">
        <v>380</v>
      </c>
      <c r="B279" s="22" t="s">
        <v>381</v>
      </c>
      <c r="C279" s="337">
        <v>66000</v>
      </c>
      <c r="E279" s="79" t="s">
        <v>35</v>
      </c>
    </row>
    <row r="280" spans="1:5" ht="24" hidden="1" customHeight="1" x14ac:dyDescent="0.55000000000000004">
      <c r="A280" s="338" t="s">
        <v>382</v>
      </c>
      <c r="B280" s="22" t="s">
        <v>383</v>
      </c>
      <c r="C280" s="337">
        <v>5000</v>
      </c>
      <c r="E280" s="79" t="s">
        <v>35</v>
      </c>
    </row>
    <row r="281" spans="1:5" ht="24" hidden="1" customHeight="1" x14ac:dyDescent="0.55000000000000004">
      <c r="A281" s="338" t="s">
        <v>367</v>
      </c>
      <c r="B281" s="22" t="s">
        <v>368</v>
      </c>
      <c r="E281" s="79" t="s">
        <v>33</v>
      </c>
    </row>
    <row r="282" spans="1:5" ht="24" hidden="1" customHeight="1" x14ac:dyDescent="0.55000000000000004">
      <c r="A282" s="338" t="s">
        <v>369</v>
      </c>
      <c r="B282" s="22" t="s">
        <v>370</v>
      </c>
      <c r="C282" s="337">
        <v>120000</v>
      </c>
      <c r="E282" s="79" t="s">
        <v>33</v>
      </c>
    </row>
    <row r="283" spans="1:5" ht="24" hidden="1" customHeight="1" x14ac:dyDescent="0.55000000000000004">
      <c r="A283" s="338" t="s">
        <v>215</v>
      </c>
      <c r="B283" s="22" t="s">
        <v>216</v>
      </c>
      <c r="C283" s="337">
        <v>3975867</v>
      </c>
      <c r="E283" s="79" t="s">
        <v>19</v>
      </c>
    </row>
    <row r="284" spans="1:5" ht="24" hidden="1" customHeight="1" x14ac:dyDescent="0.55000000000000004">
      <c r="A284" s="338" t="s">
        <v>217</v>
      </c>
      <c r="B284" s="22" t="s">
        <v>1127</v>
      </c>
      <c r="C284" s="337">
        <v>913128.6</v>
      </c>
      <c r="E284" s="79" t="s">
        <v>21</v>
      </c>
    </row>
    <row r="285" spans="1:5" ht="24" hidden="1" customHeight="1" x14ac:dyDescent="0.55000000000000004">
      <c r="A285" s="338" t="s">
        <v>219</v>
      </c>
      <c r="B285" s="22" t="s">
        <v>1128</v>
      </c>
      <c r="C285" s="337">
        <v>127090</v>
      </c>
      <c r="E285" s="79" t="s">
        <v>21</v>
      </c>
    </row>
    <row r="286" spans="1:5" ht="24" hidden="1" customHeight="1" x14ac:dyDescent="0.55000000000000004">
      <c r="A286" s="338" t="s">
        <v>222</v>
      </c>
      <c r="B286" s="22" t="s">
        <v>223</v>
      </c>
      <c r="C286" s="337">
        <v>1780255.4</v>
      </c>
      <c r="E286" s="79" t="s">
        <v>23</v>
      </c>
    </row>
    <row r="287" spans="1:5" ht="24" customHeight="1" x14ac:dyDescent="0.55000000000000004">
      <c r="A287" s="338" t="s">
        <v>390</v>
      </c>
      <c r="B287" s="22" t="s">
        <v>391</v>
      </c>
      <c r="C287" s="337">
        <v>55000</v>
      </c>
      <c r="E287" s="79" t="s">
        <v>37</v>
      </c>
    </row>
    <row r="288" spans="1:5" ht="24" customHeight="1" x14ac:dyDescent="0.55000000000000004">
      <c r="A288" s="338" t="s">
        <v>392</v>
      </c>
      <c r="B288" s="22" t="s">
        <v>393</v>
      </c>
      <c r="C288" s="337">
        <v>412400</v>
      </c>
      <c r="E288" s="79" t="s">
        <v>37</v>
      </c>
    </row>
    <row r="289" spans="1:5" ht="24" hidden="1" customHeight="1" x14ac:dyDescent="0.55000000000000004">
      <c r="A289" s="338" t="s">
        <v>220</v>
      </c>
      <c r="B289" s="22" t="s">
        <v>221</v>
      </c>
      <c r="C289" s="337">
        <v>269499</v>
      </c>
      <c r="E289" s="79" t="s">
        <v>703</v>
      </c>
    </row>
    <row r="290" spans="1:5" ht="24" hidden="1" customHeight="1" x14ac:dyDescent="0.55000000000000004">
      <c r="A290" s="338" t="s">
        <v>882</v>
      </c>
      <c r="B290" s="22" t="s">
        <v>883</v>
      </c>
      <c r="E290" s="79" t="s">
        <v>21</v>
      </c>
    </row>
    <row r="291" spans="1:5" ht="24" customHeight="1" x14ac:dyDescent="0.55000000000000004">
      <c r="A291" s="338" t="s">
        <v>397</v>
      </c>
      <c r="B291" s="22" t="s">
        <v>1129</v>
      </c>
      <c r="E291" s="79" t="s">
        <v>37</v>
      </c>
    </row>
    <row r="292" spans="1:5" ht="24" hidden="1" customHeight="1" x14ac:dyDescent="0.55000000000000004">
      <c r="A292" s="338" t="s">
        <v>371</v>
      </c>
      <c r="B292" s="22" t="s">
        <v>372</v>
      </c>
      <c r="E292" s="79" t="s">
        <v>33</v>
      </c>
    </row>
    <row r="293" spans="1:5" ht="24" hidden="1" customHeight="1" x14ac:dyDescent="0.55000000000000004">
      <c r="A293" s="338" t="s">
        <v>373</v>
      </c>
      <c r="B293" s="22" t="s">
        <v>374</v>
      </c>
      <c r="E293" s="79" t="s">
        <v>33</v>
      </c>
    </row>
    <row r="294" spans="1:5" ht="24" hidden="1" customHeight="1" x14ac:dyDescent="0.55000000000000004">
      <c r="A294" s="338" t="s">
        <v>488</v>
      </c>
      <c r="B294" s="22" t="s">
        <v>1130</v>
      </c>
      <c r="E294" s="79" t="s">
        <v>33</v>
      </c>
    </row>
    <row r="295" spans="1:5" ht="24" hidden="1" customHeight="1" x14ac:dyDescent="0.55000000000000004">
      <c r="A295" s="338" t="s">
        <v>884</v>
      </c>
      <c r="B295" s="22" t="s">
        <v>885</v>
      </c>
      <c r="E295" s="79" t="s">
        <v>33</v>
      </c>
    </row>
    <row r="296" spans="1:5" ht="24" hidden="1" customHeight="1" x14ac:dyDescent="0.55000000000000004">
      <c r="A296" s="338" t="s">
        <v>489</v>
      </c>
      <c r="B296" s="22" t="s">
        <v>490</v>
      </c>
      <c r="E296" s="79" t="s">
        <v>33</v>
      </c>
    </row>
    <row r="297" spans="1:5" ht="24" hidden="1" customHeight="1" x14ac:dyDescent="0.55000000000000004">
      <c r="A297" s="338" t="s">
        <v>886</v>
      </c>
      <c r="B297" s="22" t="s">
        <v>887</v>
      </c>
      <c r="E297" s="79" t="s">
        <v>41</v>
      </c>
    </row>
    <row r="298" spans="1:5" ht="24" hidden="1" customHeight="1" x14ac:dyDescent="0.55000000000000004">
      <c r="A298" s="338" t="s">
        <v>491</v>
      </c>
      <c r="B298" s="22" t="s">
        <v>492</v>
      </c>
      <c r="E298" s="79" t="s">
        <v>33</v>
      </c>
    </row>
    <row r="299" spans="1:5" ht="24" hidden="1" customHeight="1" x14ac:dyDescent="0.55000000000000004">
      <c r="A299" s="338" t="s">
        <v>493</v>
      </c>
      <c r="B299" s="22" t="s">
        <v>494</v>
      </c>
      <c r="E299" s="79" t="s">
        <v>33</v>
      </c>
    </row>
    <row r="300" spans="1:5" ht="24" hidden="1" customHeight="1" x14ac:dyDescent="0.55000000000000004">
      <c r="A300" s="338" t="s">
        <v>495</v>
      </c>
      <c r="B300" s="22" t="s">
        <v>1321</v>
      </c>
      <c r="C300" s="337">
        <v>200000</v>
      </c>
      <c r="E300" s="79" t="s">
        <v>41</v>
      </c>
    </row>
    <row r="301" spans="1:5" ht="24" hidden="1" customHeight="1" x14ac:dyDescent="0.55000000000000004">
      <c r="A301" s="338" t="s">
        <v>496</v>
      </c>
      <c r="B301" s="22" t="s">
        <v>1322</v>
      </c>
      <c r="C301" s="337">
        <v>439765</v>
      </c>
      <c r="E301" s="79" t="s">
        <v>41</v>
      </c>
    </row>
    <row r="302" spans="1:5" ht="24" hidden="1" customHeight="1" x14ac:dyDescent="0.55000000000000004">
      <c r="A302" s="338" t="s">
        <v>888</v>
      </c>
      <c r="B302" s="22" t="s">
        <v>889</v>
      </c>
      <c r="E302" s="79" t="s">
        <v>33</v>
      </c>
    </row>
    <row r="303" spans="1:5" ht="24" hidden="1" customHeight="1" x14ac:dyDescent="0.55000000000000004">
      <c r="A303" s="338" t="s">
        <v>1323</v>
      </c>
      <c r="B303" s="22" t="s">
        <v>1324</v>
      </c>
      <c r="C303" s="337">
        <v>3174535.64</v>
      </c>
      <c r="E303" s="79" t="s">
        <v>41</v>
      </c>
    </row>
    <row r="304" spans="1:5" ht="24" hidden="1" customHeight="1" x14ac:dyDescent="0.55000000000000004">
      <c r="A304" s="338" t="s">
        <v>497</v>
      </c>
      <c r="B304" s="22" t="s">
        <v>1131</v>
      </c>
      <c r="E304" s="79" t="s">
        <v>41</v>
      </c>
    </row>
    <row r="305" spans="1:5" ht="24" hidden="1" customHeight="1" x14ac:dyDescent="0.55000000000000004">
      <c r="A305" s="338" t="s">
        <v>498</v>
      </c>
      <c r="B305" s="22" t="s">
        <v>1132</v>
      </c>
      <c r="E305" s="79" t="s">
        <v>41</v>
      </c>
    </row>
    <row r="306" spans="1:5" ht="24" hidden="1" customHeight="1" x14ac:dyDescent="0.55000000000000004">
      <c r="A306" s="338" t="s">
        <v>890</v>
      </c>
      <c r="B306" s="22" t="s">
        <v>891</v>
      </c>
      <c r="E306" s="79" t="s">
        <v>41</v>
      </c>
    </row>
    <row r="307" spans="1:5" ht="24" hidden="1" customHeight="1" x14ac:dyDescent="0.55000000000000004">
      <c r="A307" s="338" t="s">
        <v>499</v>
      </c>
      <c r="B307" s="22" t="s">
        <v>500</v>
      </c>
      <c r="E307" s="79" t="s">
        <v>41</v>
      </c>
    </row>
    <row r="308" spans="1:5" ht="24" hidden="1" customHeight="1" x14ac:dyDescent="0.55000000000000004">
      <c r="A308" s="338" t="s">
        <v>501</v>
      </c>
      <c r="B308" s="22" t="s">
        <v>502</v>
      </c>
      <c r="E308" s="79" t="s">
        <v>41</v>
      </c>
    </row>
    <row r="309" spans="1:5" ht="24" hidden="1" customHeight="1" x14ac:dyDescent="0.55000000000000004">
      <c r="A309" s="338" t="s">
        <v>892</v>
      </c>
      <c r="B309" s="22" t="s">
        <v>893</v>
      </c>
      <c r="C309" s="337">
        <v>3999800</v>
      </c>
      <c r="E309" s="79" t="s">
        <v>29</v>
      </c>
    </row>
    <row r="310" spans="1:5" ht="24" hidden="1" customHeight="1" x14ac:dyDescent="0.55000000000000004">
      <c r="A310" s="338" t="s">
        <v>894</v>
      </c>
      <c r="B310" s="22" t="s">
        <v>895</v>
      </c>
      <c r="C310" s="337">
        <v>41360</v>
      </c>
      <c r="E310" s="79" t="s">
        <v>29</v>
      </c>
    </row>
    <row r="311" spans="1:5" ht="24" hidden="1" customHeight="1" x14ac:dyDescent="0.55000000000000004">
      <c r="A311" s="338" t="s">
        <v>896</v>
      </c>
      <c r="B311" s="22" t="s">
        <v>897</v>
      </c>
      <c r="E311" s="79" t="s">
        <v>29</v>
      </c>
    </row>
    <row r="312" spans="1:5" ht="24" hidden="1" customHeight="1" x14ac:dyDescent="0.55000000000000004">
      <c r="A312" s="338" t="s">
        <v>898</v>
      </c>
      <c r="B312" s="22" t="s">
        <v>1325</v>
      </c>
      <c r="E312" s="79" t="s">
        <v>29</v>
      </c>
    </row>
    <row r="313" spans="1:5" ht="24" hidden="1" customHeight="1" x14ac:dyDescent="0.55000000000000004">
      <c r="A313" s="338" t="s">
        <v>899</v>
      </c>
      <c r="B313" s="22" t="s">
        <v>900</v>
      </c>
      <c r="E313" s="79" t="s">
        <v>29</v>
      </c>
    </row>
    <row r="314" spans="1:5" ht="24" hidden="1" customHeight="1" x14ac:dyDescent="0.55000000000000004">
      <c r="A314" s="338" t="s">
        <v>901</v>
      </c>
      <c r="B314" s="22" t="s">
        <v>266</v>
      </c>
      <c r="C314" s="337">
        <v>260000</v>
      </c>
      <c r="E314" s="79" t="s">
        <v>29</v>
      </c>
    </row>
    <row r="315" spans="1:5" ht="24" hidden="1" customHeight="1" x14ac:dyDescent="0.55000000000000004">
      <c r="A315" s="338" t="s">
        <v>902</v>
      </c>
      <c r="B315" s="22" t="s">
        <v>267</v>
      </c>
      <c r="E315" s="79" t="s">
        <v>29</v>
      </c>
    </row>
    <row r="316" spans="1:5" ht="24" hidden="1" customHeight="1" x14ac:dyDescent="0.55000000000000004">
      <c r="A316" s="338" t="s">
        <v>903</v>
      </c>
      <c r="B316" s="22" t="s">
        <v>268</v>
      </c>
      <c r="C316" s="337">
        <v>60000</v>
      </c>
      <c r="E316" s="79" t="s">
        <v>29</v>
      </c>
    </row>
    <row r="317" spans="1:5" ht="24" hidden="1" customHeight="1" x14ac:dyDescent="0.55000000000000004">
      <c r="A317" s="338" t="s">
        <v>904</v>
      </c>
      <c r="B317" s="22" t="s">
        <v>905</v>
      </c>
      <c r="E317" s="79" t="s">
        <v>29</v>
      </c>
    </row>
    <row r="318" spans="1:5" ht="24" hidden="1" customHeight="1" x14ac:dyDescent="0.55000000000000004">
      <c r="A318" s="338" t="s">
        <v>906</v>
      </c>
      <c r="B318" s="22" t="s">
        <v>271</v>
      </c>
      <c r="E318" s="79" t="s">
        <v>29</v>
      </c>
    </row>
    <row r="319" spans="1:5" ht="24" hidden="1" customHeight="1" x14ac:dyDescent="0.55000000000000004">
      <c r="A319" s="338" t="s">
        <v>1326</v>
      </c>
      <c r="B319" s="22" t="s">
        <v>1327</v>
      </c>
      <c r="C319" s="337">
        <v>10000</v>
      </c>
      <c r="E319" s="79" t="s">
        <v>29</v>
      </c>
    </row>
    <row r="320" spans="1:5" ht="24" hidden="1" customHeight="1" x14ac:dyDescent="0.55000000000000004">
      <c r="A320" s="338" t="s">
        <v>398</v>
      </c>
      <c r="B320" s="22" t="s">
        <v>399</v>
      </c>
      <c r="C320" s="337">
        <v>1083751.3799999999</v>
      </c>
      <c r="E320" s="79" t="s">
        <v>39</v>
      </c>
    </row>
    <row r="321" spans="1:5" ht="24" hidden="1" customHeight="1" x14ac:dyDescent="0.55000000000000004">
      <c r="A321" s="338" t="s">
        <v>400</v>
      </c>
      <c r="B321" s="22" t="s">
        <v>401</v>
      </c>
      <c r="C321" s="337">
        <v>23946.38</v>
      </c>
      <c r="E321" s="79" t="s">
        <v>39</v>
      </c>
    </row>
    <row r="322" spans="1:5" ht="24" hidden="1" customHeight="1" x14ac:dyDescent="0.55000000000000004">
      <c r="A322" s="338" t="s">
        <v>402</v>
      </c>
      <c r="B322" s="22" t="s">
        <v>403</v>
      </c>
      <c r="C322" s="337">
        <v>103482.54</v>
      </c>
      <c r="E322" s="79" t="s">
        <v>39</v>
      </c>
    </row>
    <row r="323" spans="1:5" ht="24" hidden="1" customHeight="1" x14ac:dyDescent="0.55000000000000004">
      <c r="A323" s="338" t="s">
        <v>404</v>
      </c>
      <c r="B323" s="22" t="s">
        <v>405</v>
      </c>
      <c r="C323" s="337">
        <v>1373443.86</v>
      </c>
      <c r="E323" s="79" t="s">
        <v>39</v>
      </c>
    </row>
    <row r="324" spans="1:5" ht="24" hidden="1" customHeight="1" x14ac:dyDescent="0.55000000000000004">
      <c r="A324" s="338" t="s">
        <v>406</v>
      </c>
      <c r="B324" s="22" t="s">
        <v>407</v>
      </c>
      <c r="E324" s="79" t="s">
        <v>39</v>
      </c>
    </row>
    <row r="325" spans="1:5" ht="24" hidden="1" customHeight="1" x14ac:dyDescent="0.55000000000000004">
      <c r="A325" s="338" t="s">
        <v>408</v>
      </c>
      <c r="B325" s="22" t="s">
        <v>409</v>
      </c>
      <c r="E325" s="79" t="s">
        <v>39</v>
      </c>
    </row>
    <row r="326" spans="1:5" ht="24" hidden="1" customHeight="1" x14ac:dyDescent="0.55000000000000004">
      <c r="A326" s="338" t="s">
        <v>410</v>
      </c>
      <c r="B326" s="22" t="s">
        <v>411</v>
      </c>
      <c r="E326" s="79" t="s">
        <v>39</v>
      </c>
    </row>
    <row r="327" spans="1:5" ht="24" hidden="1" customHeight="1" x14ac:dyDescent="0.55000000000000004">
      <c r="A327" s="338" t="s">
        <v>412</v>
      </c>
      <c r="B327" s="22" t="s">
        <v>413</v>
      </c>
      <c r="E327" s="79" t="s">
        <v>39</v>
      </c>
    </row>
    <row r="328" spans="1:5" ht="24" hidden="1" customHeight="1" x14ac:dyDescent="0.55000000000000004">
      <c r="A328" s="338" t="s">
        <v>414</v>
      </c>
      <c r="B328" s="22" t="s">
        <v>415</v>
      </c>
      <c r="E328" s="79" t="s">
        <v>39</v>
      </c>
    </row>
    <row r="329" spans="1:5" ht="24" hidden="1" customHeight="1" x14ac:dyDescent="0.55000000000000004">
      <c r="A329" s="338" t="s">
        <v>416</v>
      </c>
      <c r="B329" s="22" t="s">
        <v>417</v>
      </c>
      <c r="C329" s="337">
        <v>3342</v>
      </c>
      <c r="E329" s="79" t="s">
        <v>39</v>
      </c>
    </row>
    <row r="330" spans="1:5" ht="24" hidden="1" customHeight="1" x14ac:dyDescent="0.55000000000000004">
      <c r="A330" s="338" t="s">
        <v>418</v>
      </c>
      <c r="B330" s="22" t="s">
        <v>419</v>
      </c>
      <c r="C330" s="337">
        <v>401687.22</v>
      </c>
      <c r="E330" s="79" t="s">
        <v>39</v>
      </c>
    </row>
    <row r="331" spans="1:5" ht="24" hidden="1" customHeight="1" x14ac:dyDescent="0.55000000000000004">
      <c r="A331" s="338" t="s">
        <v>420</v>
      </c>
      <c r="B331" s="22" t="s">
        <v>421</v>
      </c>
      <c r="C331" s="337">
        <v>122301.27</v>
      </c>
      <c r="E331" s="79" t="s">
        <v>39</v>
      </c>
    </row>
    <row r="332" spans="1:5" ht="24" hidden="1" customHeight="1" x14ac:dyDescent="0.55000000000000004">
      <c r="A332" s="338" t="s">
        <v>422</v>
      </c>
      <c r="B332" s="22" t="s">
        <v>423</v>
      </c>
      <c r="E332" s="79" t="s">
        <v>39</v>
      </c>
    </row>
    <row r="333" spans="1:5" ht="24" hidden="1" customHeight="1" x14ac:dyDescent="0.55000000000000004">
      <c r="A333" s="338" t="s">
        <v>424</v>
      </c>
      <c r="B333" s="22" t="s">
        <v>425</v>
      </c>
      <c r="E333" s="79" t="s">
        <v>39</v>
      </c>
    </row>
    <row r="334" spans="1:5" ht="24" hidden="1" customHeight="1" x14ac:dyDescent="0.55000000000000004">
      <c r="A334" s="338" t="s">
        <v>426</v>
      </c>
      <c r="B334" s="22" t="s">
        <v>427</v>
      </c>
      <c r="E334" s="79" t="s">
        <v>39</v>
      </c>
    </row>
    <row r="335" spans="1:5" ht="24" hidden="1" customHeight="1" x14ac:dyDescent="0.55000000000000004">
      <c r="A335" s="338" t="s">
        <v>428</v>
      </c>
      <c r="B335" s="22" t="s">
        <v>429</v>
      </c>
      <c r="C335" s="337">
        <v>931241.2</v>
      </c>
      <c r="E335" s="79" t="s">
        <v>39</v>
      </c>
    </row>
    <row r="336" spans="1:5" ht="24" hidden="1" customHeight="1" x14ac:dyDescent="0.55000000000000004">
      <c r="A336" s="338" t="s">
        <v>430</v>
      </c>
      <c r="B336" s="22" t="s">
        <v>431</v>
      </c>
      <c r="C336" s="337">
        <v>3162.57</v>
      </c>
      <c r="E336" s="79" t="s">
        <v>39</v>
      </c>
    </row>
    <row r="337" spans="1:5" ht="24" hidden="1" customHeight="1" x14ac:dyDescent="0.55000000000000004">
      <c r="A337" s="338" t="s">
        <v>907</v>
      </c>
      <c r="B337" s="22" t="s">
        <v>908</v>
      </c>
      <c r="E337" s="79" t="s">
        <v>39</v>
      </c>
    </row>
    <row r="338" spans="1:5" ht="24" hidden="1" customHeight="1" x14ac:dyDescent="0.55000000000000004">
      <c r="A338" s="338" t="s">
        <v>432</v>
      </c>
      <c r="B338" s="22" t="s">
        <v>433</v>
      </c>
      <c r="E338" s="79" t="s">
        <v>39</v>
      </c>
    </row>
    <row r="339" spans="1:5" ht="24" hidden="1" customHeight="1" x14ac:dyDescent="0.55000000000000004">
      <c r="A339" s="338" t="s">
        <v>909</v>
      </c>
      <c r="B339" s="22" t="s">
        <v>910</v>
      </c>
      <c r="E339" s="79" t="s">
        <v>39</v>
      </c>
    </row>
    <row r="340" spans="1:5" ht="24" hidden="1" customHeight="1" x14ac:dyDescent="0.55000000000000004">
      <c r="A340" s="338" t="s">
        <v>911</v>
      </c>
      <c r="B340" s="22" t="s">
        <v>912</v>
      </c>
      <c r="E340" s="79" t="s">
        <v>39</v>
      </c>
    </row>
    <row r="341" spans="1:5" ht="24" hidden="1" customHeight="1" x14ac:dyDescent="0.55000000000000004">
      <c r="A341" s="338" t="s">
        <v>913</v>
      </c>
      <c r="B341" s="22" t="s">
        <v>914</v>
      </c>
      <c r="E341" s="79" t="s">
        <v>39</v>
      </c>
    </row>
    <row r="342" spans="1:5" ht="24" hidden="1" customHeight="1" x14ac:dyDescent="0.55000000000000004">
      <c r="A342" s="338" t="s">
        <v>434</v>
      </c>
      <c r="B342" s="22" t="s">
        <v>435</v>
      </c>
      <c r="E342" s="79" t="s">
        <v>39</v>
      </c>
    </row>
    <row r="343" spans="1:5" ht="24" hidden="1" customHeight="1" x14ac:dyDescent="0.55000000000000004">
      <c r="A343" s="338" t="s">
        <v>436</v>
      </c>
      <c r="B343" s="22" t="s">
        <v>437</v>
      </c>
      <c r="E343" s="79" t="s">
        <v>39</v>
      </c>
    </row>
    <row r="344" spans="1:5" ht="24" hidden="1" customHeight="1" x14ac:dyDescent="0.55000000000000004">
      <c r="A344" s="338" t="s">
        <v>438</v>
      </c>
      <c r="B344" s="22" t="s">
        <v>439</v>
      </c>
      <c r="E344" s="79" t="s">
        <v>39</v>
      </c>
    </row>
    <row r="345" spans="1:5" ht="24" hidden="1" customHeight="1" x14ac:dyDescent="0.55000000000000004">
      <c r="A345" s="338" t="s">
        <v>440</v>
      </c>
      <c r="B345" s="22" t="s">
        <v>441</v>
      </c>
      <c r="E345" s="79" t="s">
        <v>39</v>
      </c>
    </row>
    <row r="346" spans="1:5" ht="24" hidden="1" customHeight="1" x14ac:dyDescent="0.55000000000000004">
      <c r="A346" s="338" t="s">
        <v>442</v>
      </c>
      <c r="B346" s="22" t="s">
        <v>443</v>
      </c>
      <c r="C346" s="337">
        <v>47532.1</v>
      </c>
      <c r="E346" s="79" t="s">
        <v>39</v>
      </c>
    </row>
    <row r="347" spans="1:5" ht="24" hidden="1" customHeight="1" x14ac:dyDescent="0.55000000000000004">
      <c r="A347" s="338" t="s">
        <v>444</v>
      </c>
      <c r="B347" s="22" t="s">
        <v>445</v>
      </c>
      <c r="C347" s="337">
        <v>581.66</v>
      </c>
      <c r="E347" s="79" t="s">
        <v>39</v>
      </c>
    </row>
    <row r="348" spans="1:5" ht="24" hidden="1" customHeight="1" x14ac:dyDescent="0.55000000000000004">
      <c r="A348" s="338" t="s">
        <v>446</v>
      </c>
      <c r="B348" s="22" t="s">
        <v>447</v>
      </c>
      <c r="E348" s="79" t="s">
        <v>39</v>
      </c>
    </row>
    <row r="349" spans="1:5" ht="24" hidden="1" customHeight="1" x14ac:dyDescent="0.55000000000000004">
      <c r="A349" s="338" t="s">
        <v>448</v>
      </c>
      <c r="B349" s="22" t="s">
        <v>449</v>
      </c>
      <c r="E349" s="79" t="s">
        <v>39</v>
      </c>
    </row>
    <row r="350" spans="1:5" ht="24" hidden="1" customHeight="1" x14ac:dyDescent="0.55000000000000004">
      <c r="A350" s="338" t="s">
        <v>450</v>
      </c>
      <c r="B350" s="22" t="s">
        <v>451</v>
      </c>
      <c r="E350" s="79" t="s">
        <v>39</v>
      </c>
    </row>
    <row r="351" spans="1:5" ht="24" hidden="1" customHeight="1" x14ac:dyDescent="0.55000000000000004">
      <c r="A351" s="338" t="s">
        <v>452</v>
      </c>
      <c r="B351" s="22" t="s">
        <v>453</v>
      </c>
      <c r="E351" s="79" t="s">
        <v>39</v>
      </c>
    </row>
    <row r="352" spans="1:5" ht="24" hidden="1" customHeight="1" x14ac:dyDescent="0.55000000000000004">
      <c r="A352" s="338" t="s">
        <v>454</v>
      </c>
      <c r="B352" s="22" t="s">
        <v>455</v>
      </c>
      <c r="E352" s="79" t="s">
        <v>39</v>
      </c>
    </row>
    <row r="353" spans="1:5" ht="24" hidden="1" customHeight="1" x14ac:dyDescent="0.55000000000000004">
      <c r="A353" s="338" t="s">
        <v>456</v>
      </c>
      <c r="B353" s="22" t="s">
        <v>457</v>
      </c>
      <c r="E353" s="79" t="s">
        <v>39</v>
      </c>
    </row>
    <row r="354" spans="1:5" ht="24" hidden="1" customHeight="1" x14ac:dyDescent="0.55000000000000004">
      <c r="A354" s="338" t="s">
        <v>458</v>
      </c>
      <c r="B354" s="22" t="s">
        <v>459</v>
      </c>
      <c r="E354" s="79" t="s">
        <v>39</v>
      </c>
    </row>
    <row r="355" spans="1:5" ht="24" hidden="1" customHeight="1" x14ac:dyDescent="0.55000000000000004">
      <c r="A355" s="338" t="s">
        <v>460</v>
      </c>
      <c r="B355" s="22" t="s">
        <v>461</v>
      </c>
      <c r="C355" s="337">
        <v>612074.59</v>
      </c>
      <c r="E355" s="79" t="s">
        <v>39</v>
      </c>
    </row>
    <row r="356" spans="1:5" ht="24" hidden="1" customHeight="1" x14ac:dyDescent="0.55000000000000004">
      <c r="A356" s="338" t="s">
        <v>462</v>
      </c>
      <c r="B356" s="22" t="s">
        <v>463</v>
      </c>
      <c r="C356" s="337">
        <v>2712.24</v>
      </c>
      <c r="E356" s="79" t="s">
        <v>39</v>
      </c>
    </row>
    <row r="357" spans="1:5" ht="24" hidden="1" customHeight="1" x14ac:dyDescent="0.55000000000000004">
      <c r="A357" s="338" t="s">
        <v>464</v>
      </c>
      <c r="B357" s="22" t="s">
        <v>465</v>
      </c>
      <c r="C357" s="337">
        <v>8130.58</v>
      </c>
      <c r="E357" s="79" t="s">
        <v>39</v>
      </c>
    </row>
    <row r="358" spans="1:5" ht="24" hidden="1" customHeight="1" x14ac:dyDescent="0.55000000000000004">
      <c r="A358" s="338" t="s">
        <v>466</v>
      </c>
      <c r="B358" s="22" t="s">
        <v>467</v>
      </c>
      <c r="C358" s="337">
        <v>23384.240000000002</v>
      </c>
      <c r="E358" s="79" t="s">
        <v>39</v>
      </c>
    </row>
    <row r="359" spans="1:5" ht="24" hidden="1" customHeight="1" x14ac:dyDescent="0.55000000000000004">
      <c r="A359" s="338" t="s">
        <v>468</v>
      </c>
      <c r="B359" s="22" t="s">
        <v>469</v>
      </c>
      <c r="E359" s="79" t="s">
        <v>39</v>
      </c>
    </row>
    <row r="360" spans="1:5" ht="24" hidden="1" customHeight="1" x14ac:dyDescent="0.55000000000000004">
      <c r="A360" s="338" t="s">
        <v>470</v>
      </c>
      <c r="B360" s="22" t="s">
        <v>471</v>
      </c>
      <c r="C360" s="337">
        <v>3453.8</v>
      </c>
      <c r="E360" s="79" t="s">
        <v>39</v>
      </c>
    </row>
    <row r="361" spans="1:5" ht="24" hidden="1" customHeight="1" x14ac:dyDescent="0.55000000000000004">
      <c r="A361" s="338" t="s">
        <v>472</v>
      </c>
      <c r="B361" s="22" t="s">
        <v>473</v>
      </c>
      <c r="C361" s="337">
        <v>1388229.68</v>
      </c>
      <c r="E361" s="79" t="s">
        <v>39</v>
      </c>
    </row>
    <row r="362" spans="1:5" ht="24" hidden="1" customHeight="1" x14ac:dyDescent="0.55000000000000004">
      <c r="A362" s="338" t="s">
        <v>474</v>
      </c>
      <c r="B362" s="22" t="s">
        <v>475</v>
      </c>
      <c r="C362" s="337">
        <v>321818.67</v>
      </c>
      <c r="E362" s="79" t="s">
        <v>39</v>
      </c>
    </row>
    <row r="363" spans="1:5" ht="24" hidden="1" customHeight="1" x14ac:dyDescent="0.55000000000000004">
      <c r="A363" s="338" t="s">
        <v>476</v>
      </c>
      <c r="B363" s="22" t="s">
        <v>477</v>
      </c>
      <c r="C363" s="337">
        <v>393679.35999999999</v>
      </c>
      <c r="E363" s="79" t="s">
        <v>39</v>
      </c>
    </row>
    <row r="364" spans="1:5" ht="24" hidden="1" customHeight="1" x14ac:dyDescent="0.55000000000000004">
      <c r="A364" s="338" t="s">
        <v>478</v>
      </c>
      <c r="B364" s="22" t="s">
        <v>479</v>
      </c>
      <c r="C364" s="337">
        <v>1050.25</v>
      </c>
      <c r="E364" s="79" t="s">
        <v>39</v>
      </c>
    </row>
    <row r="365" spans="1:5" ht="24" hidden="1" customHeight="1" x14ac:dyDescent="0.55000000000000004">
      <c r="A365" s="338" t="s">
        <v>480</v>
      </c>
      <c r="B365" s="22" t="s">
        <v>481</v>
      </c>
      <c r="E365" s="79" t="s">
        <v>39</v>
      </c>
    </row>
    <row r="366" spans="1:5" ht="24" hidden="1" customHeight="1" x14ac:dyDescent="0.55000000000000004">
      <c r="A366" s="338" t="s">
        <v>482</v>
      </c>
      <c r="B366" s="22" t="s">
        <v>483</v>
      </c>
      <c r="E366" s="79" t="s">
        <v>39</v>
      </c>
    </row>
    <row r="367" spans="1:5" ht="24" hidden="1" customHeight="1" x14ac:dyDescent="0.55000000000000004">
      <c r="A367" s="338" t="s">
        <v>484</v>
      </c>
      <c r="B367" s="22" t="s">
        <v>485</v>
      </c>
      <c r="E367" s="79" t="s">
        <v>39</v>
      </c>
    </row>
    <row r="368" spans="1:5" ht="24" hidden="1" customHeight="1" x14ac:dyDescent="0.55000000000000004">
      <c r="A368" s="338" t="s">
        <v>486</v>
      </c>
      <c r="B368" s="22" t="s">
        <v>487</v>
      </c>
      <c r="E368" s="79" t="s">
        <v>39</v>
      </c>
    </row>
    <row r="369" spans="1:5" ht="24" hidden="1" customHeight="1" x14ac:dyDescent="0.55000000000000004">
      <c r="A369" s="338" t="s">
        <v>503</v>
      </c>
      <c r="B369" s="22" t="s">
        <v>504</v>
      </c>
      <c r="E369" s="79" t="s">
        <v>41</v>
      </c>
    </row>
    <row r="370" spans="1:5" ht="24" hidden="1" customHeight="1" x14ac:dyDescent="0.55000000000000004">
      <c r="A370" s="338" t="s">
        <v>505</v>
      </c>
      <c r="B370" s="22" t="s">
        <v>506</v>
      </c>
      <c r="E370" s="79" t="s">
        <v>41</v>
      </c>
    </row>
    <row r="371" spans="1:5" ht="24" hidden="1" customHeight="1" x14ac:dyDescent="0.55000000000000004">
      <c r="A371" s="338" t="s">
        <v>915</v>
      </c>
      <c r="B371" s="22" t="s">
        <v>916</v>
      </c>
      <c r="E371" s="79" t="s">
        <v>1380</v>
      </c>
    </row>
    <row r="372" spans="1:5" ht="24" hidden="1" customHeight="1" x14ac:dyDescent="0.55000000000000004">
      <c r="A372" s="338" t="s">
        <v>507</v>
      </c>
      <c r="B372" s="22" t="s">
        <v>1133</v>
      </c>
      <c r="E372" s="79" t="s">
        <v>705</v>
      </c>
    </row>
    <row r="373" spans="1:5" ht="24" hidden="1" customHeight="1" x14ac:dyDescent="0.55000000000000004">
      <c r="A373" s="338" t="s">
        <v>508</v>
      </c>
      <c r="B373" s="22" t="s">
        <v>509</v>
      </c>
      <c r="E373" s="79" t="s">
        <v>705</v>
      </c>
    </row>
    <row r="374" spans="1:5" ht="24" hidden="1" customHeight="1" x14ac:dyDescent="0.55000000000000004">
      <c r="A374" s="338" t="s">
        <v>510</v>
      </c>
      <c r="B374" s="22" t="s">
        <v>511</v>
      </c>
      <c r="E374" s="79" t="s">
        <v>705</v>
      </c>
    </row>
    <row r="375" spans="1:5" ht="24" hidden="1" customHeight="1" x14ac:dyDescent="0.55000000000000004">
      <c r="A375" s="338" t="s">
        <v>512</v>
      </c>
      <c r="B375" s="22" t="s">
        <v>1134</v>
      </c>
      <c r="E375" s="79" t="s">
        <v>705</v>
      </c>
    </row>
    <row r="376" spans="1:5" ht="24" hidden="1" customHeight="1" x14ac:dyDescent="0.55000000000000004">
      <c r="A376" s="338" t="s">
        <v>513</v>
      </c>
      <c r="B376" s="22" t="s">
        <v>1135</v>
      </c>
      <c r="E376" s="79" t="s">
        <v>705</v>
      </c>
    </row>
    <row r="377" spans="1:5" ht="24" hidden="1" customHeight="1" x14ac:dyDescent="0.55000000000000004">
      <c r="A377" s="338" t="s">
        <v>917</v>
      </c>
      <c r="B377" s="22" t="s">
        <v>918</v>
      </c>
      <c r="E377" s="79" t="s">
        <v>705</v>
      </c>
    </row>
    <row r="378" spans="1:5" ht="24" hidden="1" customHeight="1" x14ac:dyDescent="0.55000000000000004">
      <c r="A378" s="338" t="s">
        <v>514</v>
      </c>
      <c r="B378" s="22" t="s">
        <v>1336</v>
      </c>
      <c r="E378" s="79" t="s">
        <v>705</v>
      </c>
    </row>
    <row r="379" spans="1:5" ht="24" hidden="1" customHeight="1" x14ac:dyDescent="0.55000000000000004">
      <c r="A379" s="338" t="s">
        <v>515</v>
      </c>
      <c r="B379" s="22" t="s">
        <v>1136</v>
      </c>
      <c r="E379" s="79" t="s">
        <v>705</v>
      </c>
    </row>
    <row r="380" spans="1:5" ht="24" hidden="1" customHeight="1" x14ac:dyDescent="0.55000000000000004">
      <c r="A380" s="338" t="s">
        <v>516</v>
      </c>
      <c r="B380" s="22" t="s">
        <v>1137</v>
      </c>
      <c r="E380" s="79" t="s">
        <v>705</v>
      </c>
    </row>
    <row r="381" spans="1:5" ht="24" hidden="1" customHeight="1" x14ac:dyDescent="0.55000000000000004">
      <c r="A381" s="338" t="s">
        <v>517</v>
      </c>
      <c r="B381" s="22" t="s">
        <v>1138</v>
      </c>
      <c r="E381" s="79" t="s">
        <v>705</v>
      </c>
    </row>
    <row r="382" spans="1:5" ht="24" hidden="1" customHeight="1" x14ac:dyDescent="0.55000000000000004">
      <c r="A382" s="338" t="s">
        <v>518</v>
      </c>
      <c r="B382" s="22" t="s">
        <v>1139</v>
      </c>
      <c r="E382" s="79" t="s">
        <v>705</v>
      </c>
    </row>
    <row r="383" spans="1:5" ht="24" hidden="1" customHeight="1" x14ac:dyDescent="0.55000000000000004">
      <c r="A383" s="338" t="s">
        <v>519</v>
      </c>
      <c r="B383" s="22" t="s">
        <v>520</v>
      </c>
      <c r="E383" s="79" t="s">
        <v>705</v>
      </c>
    </row>
    <row r="384" spans="1:5" ht="24" hidden="1" customHeight="1" x14ac:dyDescent="0.55000000000000004">
      <c r="A384" s="338" t="s">
        <v>521</v>
      </c>
      <c r="B384" s="22" t="s">
        <v>522</v>
      </c>
      <c r="E384" s="79" t="s">
        <v>705</v>
      </c>
    </row>
    <row r="385" spans="1:5" ht="24" hidden="1" customHeight="1" x14ac:dyDescent="0.55000000000000004">
      <c r="A385" s="338" t="s">
        <v>523</v>
      </c>
      <c r="B385" s="22" t="s">
        <v>1140</v>
      </c>
      <c r="C385" s="337">
        <v>130750.67</v>
      </c>
      <c r="E385" s="79" t="s">
        <v>705</v>
      </c>
    </row>
    <row r="386" spans="1:5" ht="24" hidden="1" customHeight="1" x14ac:dyDescent="0.55000000000000004">
      <c r="A386" s="338" t="s">
        <v>524</v>
      </c>
      <c r="B386" s="22" t="s">
        <v>1141</v>
      </c>
      <c r="C386" s="337">
        <v>30018.06</v>
      </c>
      <c r="E386" s="79" t="s">
        <v>705</v>
      </c>
    </row>
    <row r="387" spans="1:5" ht="24" hidden="1" customHeight="1" x14ac:dyDescent="0.55000000000000004">
      <c r="A387" s="338" t="s">
        <v>1337</v>
      </c>
      <c r="B387" s="22" t="s">
        <v>1328</v>
      </c>
      <c r="E387" s="79" t="s">
        <v>41</v>
      </c>
    </row>
    <row r="388" spans="1:5" ht="24" hidden="1" customHeight="1" x14ac:dyDescent="0.55000000000000004">
      <c r="A388" s="338" t="s">
        <v>525</v>
      </c>
      <c r="B388" s="22" t="s">
        <v>526</v>
      </c>
      <c r="E388" s="79" t="s">
        <v>41</v>
      </c>
    </row>
    <row r="389" spans="1:5" ht="24" hidden="1" customHeight="1" x14ac:dyDescent="0.55000000000000004">
      <c r="A389" s="338" t="s">
        <v>527</v>
      </c>
      <c r="B389" s="22" t="s">
        <v>528</v>
      </c>
      <c r="E389" s="79" t="s">
        <v>41</v>
      </c>
    </row>
    <row r="390" spans="1:5" ht="24" hidden="1" customHeight="1" x14ac:dyDescent="0.55000000000000004">
      <c r="A390" s="338" t="s">
        <v>529</v>
      </c>
      <c r="B390" s="22" t="s">
        <v>530</v>
      </c>
      <c r="E390" s="79" t="s">
        <v>41</v>
      </c>
    </row>
    <row r="391" spans="1:5" ht="24" hidden="1" customHeight="1" x14ac:dyDescent="0.55000000000000004">
      <c r="A391" s="338" t="s">
        <v>531</v>
      </c>
      <c r="B391" s="22" t="s">
        <v>532</v>
      </c>
      <c r="E391" s="79" t="s">
        <v>41</v>
      </c>
    </row>
    <row r="392" spans="1:5" ht="24" hidden="1" customHeight="1" x14ac:dyDescent="0.55000000000000004">
      <c r="A392" s="338" t="s">
        <v>533</v>
      </c>
      <c r="B392" s="22" t="s">
        <v>534</v>
      </c>
      <c r="E392" s="79" t="s">
        <v>41</v>
      </c>
    </row>
    <row r="393" spans="1:5" ht="24" hidden="1" customHeight="1" x14ac:dyDescent="0.55000000000000004">
      <c r="A393" s="338" t="s">
        <v>535</v>
      </c>
      <c r="B393" s="22" t="s">
        <v>536</v>
      </c>
      <c r="E393" s="79" t="s">
        <v>41</v>
      </c>
    </row>
    <row r="394" spans="1:5" ht="24" hidden="1" customHeight="1" x14ac:dyDescent="0.55000000000000004">
      <c r="A394" s="338" t="s">
        <v>537</v>
      </c>
      <c r="B394" s="22" t="s">
        <v>538</v>
      </c>
      <c r="E394" s="79" t="s">
        <v>41</v>
      </c>
    </row>
    <row r="395" spans="1:5" ht="24" hidden="1" customHeight="1" x14ac:dyDescent="0.55000000000000004">
      <c r="A395" s="338" t="s">
        <v>539</v>
      </c>
      <c r="B395" s="22" t="s">
        <v>540</v>
      </c>
      <c r="E395" s="79" t="s">
        <v>41</v>
      </c>
    </row>
    <row r="396" spans="1:5" ht="24" hidden="1" customHeight="1" x14ac:dyDescent="0.55000000000000004">
      <c r="A396" s="338" t="s">
        <v>541</v>
      </c>
      <c r="B396" s="22" t="s">
        <v>542</v>
      </c>
      <c r="E396" s="79" t="s">
        <v>41</v>
      </c>
    </row>
    <row r="397" spans="1:5" ht="24" hidden="1" customHeight="1" x14ac:dyDescent="0.55000000000000004">
      <c r="A397" s="338" t="s">
        <v>543</v>
      </c>
      <c r="B397" s="22" t="s">
        <v>544</v>
      </c>
      <c r="E397" s="79" t="s">
        <v>41</v>
      </c>
    </row>
    <row r="398" spans="1:5" ht="24" hidden="1" customHeight="1" x14ac:dyDescent="0.55000000000000004">
      <c r="A398" s="338" t="s">
        <v>545</v>
      </c>
      <c r="B398" s="22" t="s">
        <v>546</v>
      </c>
      <c r="E398" s="79" t="s">
        <v>41</v>
      </c>
    </row>
    <row r="399" spans="1:5" ht="24" hidden="1" customHeight="1" x14ac:dyDescent="0.55000000000000004">
      <c r="A399" s="338" t="s">
        <v>547</v>
      </c>
      <c r="B399" s="22" t="s">
        <v>548</v>
      </c>
      <c r="E399" s="79" t="s">
        <v>41</v>
      </c>
    </row>
    <row r="400" spans="1:5" ht="24" hidden="1" customHeight="1" x14ac:dyDescent="0.55000000000000004">
      <c r="A400" s="338" t="s">
        <v>549</v>
      </c>
      <c r="B400" s="22" t="s">
        <v>550</v>
      </c>
      <c r="E400" s="79" t="s">
        <v>41</v>
      </c>
    </row>
    <row r="401" spans="1:5" ht="24" hidden="1" customHeight="1" x14ac:dyDescent="0.55000000000000004">
      <c r="A401" s="338" t="s">
        <v>551</v>
      </c>
      <c r="B401" s="22" t="s">
        <v>552</v>
      </c>
      <c r="E401" s="79" t="s">
        <v>41</v>
      </c>
    </row>
    <row r="402" spans="1:5" ht="24" hidden="1" customHeight="1" x14ac:dyDescent="0.55000000000000004">
      <c r="A402" s="338" t="s">
        <v>553</v>
      </c>
      <c r="B402" s="22" t="s">
        <v>554</v>
      </c>
      <c r="E402" s="79" t="s">
        <v>41</v>
      </c>
    </row>
    <row r="403" spans="1:5" ht="24" hidden="1" customHeight="1" x14ac:dyDescent="0.55000000000000004">
      <c r="A403" s="338" t="s">
        <v>555</v>
      </c>
      <c r="B403" s="22" t="s">
        <v>556</v>
      </c>
      <c r="E403" s="79" t="s">
        <v>41</v>
      </c>
    </row>
    <row r="404" spans="1:5" ht="24" hidden="1" customHeight="1" x14ac:dyDescent="0.55000000000000004">
      <c r="A404" s="338" t="s">
        <v>557</v>
      </c>
      <c r="B404" s="22" t="s">
        <v>558</v>
      </c>
      <c r="E404" s="79" t="s">
        <v>41</v>
      </c>
    </row>
    <row r="405" spans="1:5" ht="24" hidden="1" customHeight="1" x14ac:dyDescent="0.55000000000000004">
      <c r="A405" s="338" t="s">
        <v>559</v>
      </c>
      <c r="B405" s="22" t="s">
        <v>560</v>
      </c>
      <c r="E405" s="79" t="s">
        <v>41</v>
      </c>
    </row>
    <row r="406" spans="1:5" ht="24" hidden="1" customHeight="1" x14ac:dyDescent="0.55000000000000004">
      <c r="A406" s="338" t="s">
        <v>561</v>
      </c>
      <c r="B406" s="22" t="s">
        <v>562</v>
      </c>
      <c r="E406" s="79" t="s">
        <v>41</v>
      </c>
    </row>
    <row r="407" spans="1:5" ht="24" hidden="1" customHeight="1" x14ac:dyDescent="0.55000000000000004">
      <c r="A407" s="338" t="s">
        <v>563</v>
      </c>
      <c r="B407" s="22" t="s">
        <v>564</v>
      </c>
      <c r="E407" s="79" t="s">
        <v>41</v>
      </c>
    </row>
    <row r="408" spans="1:5" ht="24" hidden="1" customHeight="1" x14ac:dyDescent="0.55000000000000004">
      <c r="A408" s="338" t="s">
        <v>919</v>
      </c>
      <c r="B408" s="22" t="s">
        <v>920</v>
      </c>
      <c r="E408" s="79" t="s">
        <v>1380</v>
      </c>
    </row>
    <row r="409" spans="1:5" ht="24" hidden="1" customHeight="1" x14ac:dyDescent="0.55000000000000004">
      <c r="A409" s="338" t="s">
        <v>921</v>
      </c>
      <c r="B409" s="22" t="s">
        <v>922</v>
      </c>
      <c r="E409" s="79" t="s">
        <v>1380</v>
      </c>
    </row>
    <row r="410" spans="1:5" ht="24" hidden="1" customHeight="1" x14ac:dyDescent="0.55000000000000004">
      <c r="A410" s="338" t="s">
        <v>923</v>
      </c>
      <c r="B410" s="22" t="s">
        <v>924</v>
      </c>
      <c r="E410" s="79" t="s">
        <v>1380</v>
      </c>
    </row>
    <row r="411" spans="1:5" ht="24" hidden="1" customHeight="1" x14ac:dyDescent="0.55000000000000004">
      <c r="A411" s="338" t="s">
        <v>565</v>
      </c>
      <c r="B411" s="22" t="s">
        <v>1142</v>
      </c>
      <c r="E411" s="79" t="s">
        <v>1380</v>
      </c>
    </row>
    <row r="412" spans="1:5" ht="24" hidden="1" customHeight="1" x14ac:dyDescent="0.55000000000000004">
      <c r="A412" s="338" t="s">
        <v>925</v>
      </c>
      <c r="B412" s="22" t="s">
        <v>926</v>
      </c>
      <c r="E412" s="79" t="s">
        <v>1380</v>
      </c>
    </row>
    <row r="413" spans="1:5" ht="24" hidden="1" customHeight="1" x14ac:dyDescent="0.55000000000000004">
      <c r="A413" s="338" t="s">
        <v>927</v>
      </c>
      <c r="B413" s="22" t="s">
        <v>928</v>
      </c>
      <c r="E413" s="79" t="s">
        <v>1380</v>
      </c>
    </row>
    <row r="414" spans="1:5" ht="24" hidden="1" customHeight="1" x14ac:dyDescent="0.55000000000000004">
      <c r="A414" s="338" t="s">
        <v>566</v>
      </c>
      <c r="B414" s="22" t="s">
        <v>1143</v>
      </c>
      <c r="E414" s="79" t="s">
        <v>1380</v>
      </c>
    </row>
    <row r="415" spans="1:5" ht="24" hidden="1" customHeight="1" x14ac:dyDescent="0.55000000000000004">
      <c r="A415" s="338" t="s">
        <v>929</v>
      </c>
      <c r="B415" s="22" t="s">
        <v>567</v>
      </c>
      <c r="E415" s="79" t="s">
        <v>41</v>
      </c>
    </row>
    <row r="416" spans="1:5" ht="24" hidden="1" customHeight="1" x14ac:dyDescent="0.55000000000000004">
      <c r="A416" s="338" t="s">
        <v>568</v>
      </c>
      <c r="B416" s="22" t="s">
        <v>569</v>
      </c>
      <c r="E416" s="79" t="s">
        <v>41</v>
      </c>
    </row>
    <row r="417" spans="1:5" ht="24" hidden="1" customHeight="1" x14ac:dyDescent="0.55000000000000004">
      <c r="A417" s="338" t="s">
        <v>570</v>
      </c>
      <c r="B417" s="22" t="s">
        <v>571</v>
      </c>
      <c r="C417" s="337">
        <v>120000</v>
      </c>
      <c r="E417" s="79" t="s">
        <v>41</v>
      </c>
    </row>
    <row r="418" spans="1:5" ht="24" hidden="1" customHeight="1" x14ac:dyDescent="0.55000000000000004">
      <c r="A418" s="338" t="s">
        <v>572</v>
      </c>
      <c r="B418" s="22" t="s">
        <v>573</v>
      </c>
      <c r="E418" s="79" t="s">
        <v>41</v>
      </c>
    </row>
    <row r="419" spans="1:5" ht="24" hidden="1" customHeight="1" x14ac:dyDescent="0.55000000000000004">
      <c r="A419" s="338" t="s">
        <v>574</v>
      </c>
      <c r="B419" s="22" t="s">
        <v>575</v>
      </c>
      <c r="E419" s="79" t="s">
        <v>41</v>
      </c>
    </row>
    <row r="420" spans="1:5" ht="24" hidden="1" customHeight="1" x14ac:dyDescent="0.55000000000000004">
      <c r="A420" s="338" t="s">
        <v>576</v>
      </c>
      <c r="B420" s="22" t="s">
        <v>1144</v>
      </c>
      <c r="E420" s="79" t="s">
        <v>41</v>
      </c>
    </row>
    <row r="421" spans="1:5" ht="24" hidden="1" customHeight="1" x14ac:dyDescent="0.55000000000000004">
      <c r="A421" s="338" t="s">
        <v>577</v>
      </c>
      <c r="B421" s="22" t="s">
        <v>1145</v>
      </c>
      <c r="E421" s="79" t="s">
        <v>41</v>
      </c>
    </row>
    <row r="422" spans="1:5" ht="24" hidden="1" customHeight="1" x14ac:dyDescent="0.55000000000000004">
      <c r="A422" s="338" t="s">
        <v>578</v>
      </c>
      <c r="B422" s="22" t="s">
        <v>579</v>
      </c>
      <c r="E422" s="79" t="s">
        <v>41</v>
      </c>
    </row>
    <row r="423" spans="1:5" ht="24" hidden="1" customHeight="1" x14ac:dyDescent="0.55000000000000004">
      <c r="A423" s="338" t="s">
        <v>580</v>
      </c>
      <c r="B423" s="22" t="s">
        <v>581</v>
      </c>
      <c r="E423" s="79" t="s">
        <v>41</v>
      </c>
    </row>
    <row r="424" spans="1:5" ht="24" hidden="1" customHeight="1" x14ac:dyDescent="0.55000000000000004">
      <c r="A424" s="338" t="s">
        <v>582</v>
      </c>
      <c r="B424" s="22" t="s">
        <v>583</v>
      </c>
      <c r="E424" s="79" t="s">
        <v>41</v>
      </c>
    </row>
    <row r="425" spans="1:5" ht="24" hidden="1" customHeight="1" x14ac:dyDescent="0.55000000000000004">
      <c r="A425" s="338" t="s">
        <v>584</v>
      </c>
      <c r="B425" s="22" t="s">
        <v>585</v>
      </c>
      <c r="E425" s="79" t="s">
        <v>41</v>
      </c>
    </row>
    <row r="426" spans="1:5" ht="24" hidden="1" customHeight="1" x14ac:dyDescent="0.55000000000000004">
      <c r="A426" s="338" t="s">
        <v>586</v>
      </c>
      <c r="B426" s="22" t="s">
        <v>587</v>
      </c>
      <c r="E426" s="79" t="s">
        <v>41</v>
      </c>
    </row>
    <row r="427" spans="1:5" ht="24" hidden="1" customHeight="1" x14ac:dyDescent="0.55000000000000004">
      <c r="A427" s="338" t="s">
        <v>588</v>
      </c>
      <c r="B427" s="22" t="s">
        <v>589</v>
      </c>
      <c r="E427" s="79" t="s">
        <v>41</v>
      </c>
    </row>
    <row r="428" spans="1:5" ht="24" hidden="1" customHeight="1" x14ac:dyDescent="0.55000000000000004">
      <c r="A428" s="338" t="s">
        <v>590</v>
      </c>
      <c r="B428" s="22" t="s">
        <v>591</v>
      </c>
      <c r="E428" s="79" t="s">
        <v>41</v>
      </c>
    </row>
    <row r="429" spans="1:5" ht="24" hidden="1" customHeight="1" x14ac:dyDescent="0.55000000000000004">
      <c r="A429" s="338" t="s">
        <v>592</v>
      </c>
      <c r="B429" s="22" t="s">
        <v>593</v>
      </c>
      <c r="E429" s="79" t="s">
        <v>41</v>
      </c>
    </row>
    <row r="430" spans="1:5" ht="24" hidden="1" customHeight="1" x14ac:dyDescent="0.55000000000000004">
      <c r="C430" s="337">
        <f>SUM(C2:C429)</f>
        <v>101023032.524</v>
      </c>
    </row>
  </sheetData>
  <autoFilter ref="A1:E430" xr:uid="{00000000-0009-0000-0000-000008000000}">
    <filterColumn colId="4">
      <filters>
        <filter val="P23"/>
      </filters>
    </filterColumn>
  </autoFilter>
  <pageMargins left="0.7" right="0.7" top="0.75" bottom="0.75" header="0.3" footer="0.3"/>
  <pageSetup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4</vt:i4>
      </vt:variant>
    </vt:vector>
  </HeadingPairs>
  <TitlesOfParts>
    <vt:vector size="22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Mapping62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Revenue!Print_Area</vt:lpstr>
      <vt:lpstr>'1.WS-Re-Exp'!Print_Titles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2019-04-24T20:55:55Z</cp:lastPrinted>
  <dcterms:created xsi:type="dcterms:W3CDTF">2016-07-25T14:36:11Z</dcterms:created>
  <dcterms:modified xsi:type="dcterms:W3CDTF">2019-04-24T20:56:40Z</dcterms:modified>
</cp:coreProperties>
</file>