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2\ประชุมปรับแผน Planfin รอบ 2\ไฟล์กระดาษทำการ รอบ 2 ครั้งที่ 1\"/>
    </mc:Choice>
  </mc:AlternateContent>
  <xr:revisionPtr revIDLastSave="0" documentId="13_ncr:1_{13214A25-10F4-40B6-8C25-78E6BAE6EDF2}" xr6:coauthVersionLast="43" xr6:coauthVersionMax="43" xr10:uidLastSave="{00000000-0000-0000-0000-000000000000}"/>
  <bookViews>
    <workbookView xWindow="-120" yWindow="-120" windowWidth="29040" windowHeight="15840" tabRatio="870" activeTab="5" xr2:uid="{00000000-000D-0000-FFFF-FFFF00000000}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2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</sheets>
  <externalReferences>
    <externalReference r:id="rId19"/>
  </externalReferences>
  <definedNames>
    <definedName name="_xlnm._FilterDatabase" localSheetId="7" hidden="1">'1.WS-Re-Exp'!$A$2:$G$432</definedName>
    <definedName name="_xlnm._FilterDatabase" localSheetId="6" hidden="1">Mapping62!$A$1:$K$429</definedName>
    <definedName name="_xlnm._FilterDatabase" localSheetId="8" hidden="1">'งบทดลอง รพ.'!#REF!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Planfin2562!$1:$1</definedName>
  </definedNames>
  <calcPr calcId="181029"/>
</workbook>
</file>

<file path=xl/calcChain.xml><?xml version="1.0" encoding="utf-8"?>
<calcChain xmlns="http://schemas.openxmlformats.org/spreadsheetml/2006/main">
  <c r="M13" i="31" l="1"/>
  <c r="M19" i="31"/>
  <c r="M20" i="31"/>
  <c r="M21" i="31"/>
  <c r="M22" i="31"/>
  <c r="M23" i="31"/>
  <c r="L12" i="31"/>
  <c r="M12" i="31" s="1"/>
  <c r="L13" i="31"/>
  <c r="L14" i="31"/>
  <c r="M14" i="31" s="1"/>
  <c r="L15" i="31"/>
  <c r="M15" i="31" s="1"/>
  <c r="L16" i="31"/>
  <c r="M16" i="31" s="1"/>
  <c r="L17" i="31"/>
  <c r="M17" i="31" s="1"/>
  <c r="L18" i="31"/>
  <c r="M18" i="31" s="1"/>
  <c r="L19" i="31"/>
  <c r="L20" i="31"/>
  <c r="L21" i="31"/>
  <c r="L22" i="31"/>
  <c r="L23" i="31"/>
  <c r="L24" i="31"/>
  <c r="M24" i="31" s="1"/>
  <c r="L25" i="31"/>
  <c r="M25" i="31" s="1"/>
  <c r="L26" i="31"/>
  <c r="M26" i="31" s="1"/>
  <c r="L27" i="31"/>
  <c r="M27" i="31" s="1"/>
  <c r="L28" i="31"/>
  <c r="M28" i="31" s="1"/>
  <c r="M3" i="31"/>
  <c r="M4" i="31"/>
  <c r="M7" i="31"/>
  <c r="M8" i="31"/>
  <c r="M9" i="31"/>
  <c r="M10" i="31"/>
  <c r="M11" i="31"/>
  <c r="M2" i="31"/>
  <c r="L3" i="31"/>
  <c r="L4" i="31"/>
  <c r="L5" i="31"/>
  <c r="M5" i="31" s="1"/>
  <c r="L6" i="31"/>
  <c r="M6" i="31" s="1"/>
  <c r="L7" i="31"/>
  <c r="L8" i="31"/>
  <c r="L9" i="31"/>
  <c r="L10" i="31"/>
  <c r="L11" i="31"/>
  <c r="L2" i="31"/>
  <c r="G304" i="28" l="1"/>
  <c r="T5" i="33" l="1"/>
  <c r="T6" i="33"/>
  <c r="T7" i="33"/>
  <c r="T8" i="33"/>
  <c r="T9" i="33"/>
  <c r="T10" i="33"/>
  <c r="T11" i="33"/>
  <c r="T12" i="33"/>
  <c r="T13" i="33"/>
  <c r="T14" i="33"/>
  <c r="T15" i="33"/>
  <c r="T16" i="33"/>
  <c r="T17" i="33"/>
  <c r="T18" i="33"/>
  <c r="T19" i="33"/>
  <c r="T4" i="33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B8" i="24"/>
  <c r="C22" i="24"/>
  <c r="C16" i="24"/>
  <c r="B16" i="24"/>
  <c r="G6" i="24"/>
  <c r="G7" i="24"/>
  <c r="G4" i="24"/>
  <c r="F205" i="28"/>
  <c r="F263" i="28"/>
  <c r="F419" i="28"/>
  <c r="F384" i="28"/>
  <c r="F385" i="28"/>
  <c r="F386" i="28"/>
  <c r="F387" i="28"/>
  <c r="F383" i="28"/>
  <c r="F357" i="28"/>
  <c r="F358" i="28"/>
  <c r="F359" i="28"/>
  <c r="F360" i="28"/>
  <c r="F361" i="28"/>
  <c r="F362" i="28"/>
  <c r="F363" i="28"/>
  <c r="F364" i="28"/>
  <c r="F365" i="28"/>
  <c r="F366" i="28"/>
  <c r="F367" i="28"/>
  <c r="F368" i="28"/>
  <c r="F369" i="28"/>
  <c r="F370" i="28"/>
  <c r="F371" i="28"/>
  <c r="F372" i="28"/>
  <c r="F373" i="28"/>
  <c r="F374" i="28"/>
  <c r="F344" i="28"/>
  <c r="F345" i="28"/>
  <c r="F346" i="28"/>
  <c r="F347" i="28"/>
  <c r="F348" i="28"/>
  <c r="F349" i="28"/>
  <c r="F350" i="28"/>
  <c r="F351" i="28"/>
  <c r="F352" i="28"/>
  <c r="F353" i="28"/>
  <c r="F354" i="28"/>
  <c r="F355" i="28"/>
  <c r="F356" i="28"/>
  <c r="F332" i="28"/>
  <c r="F333" i="28"/>
  <c r="F334" i="28"/>
  <c r="F335" i="28"/>
  <c r="F336" i="28"/>
  <c r="F337" i="28"/>
  <c r="F338" i="28"/>
  <c r="F339" i="28"/>
  <c r="F340" i="28"/>
  <c r="F341" i="28"/>
  <c r="F342" i="28"/>
  <c r="F343" i="28"/>
  <c r="F320" i="28"/>
  <c r="F321" i="28"/>
  <c r="F322" i="28"/>
  <c r="F323" i="28"/>
  <c r="F324" i="28"/>
  <c r="F325" i="28"/>
  <c r="F326" i="28"/>
  <c r="F327" i="28"/>
  <c r="F328" i="28"/>
  <c r="F329" i="28"/>
  <c r="F330" i="28"/>
  <c r="F331" i="28"/>
  <c r="F314" i="28"/>
  <c r="F315" i="28"/>
  <c r="F316" i="28"/>
  <c r="F317" i="28"/>
  <c r="F318" i="28"/>
  <c r="F319" i="28"/>
  <c r="F310" i="28"/>
  <c r="F311" i="28"/>
  <c r="F312" i="28"/>
  <c r="F313" i="28"/>
  <c r="F303" i="28"/>
  <c r="F304" i="28"/>
  <c r="F305" i="28"/>
  <c r="F306" i="28"/>
  <c r="F307" i="28"/>
  <c r="F308" i="28"/>
  <c r="F309" i="28"/>
  <c r="F296" i="28"/>
  <c r="F297" i="28"/>
  <c r="F298" i="28"/>
  <c r="F299" i="28"/>
  <c r="F300" i="28"/>
  <c r="F301" i="28"/>
  <c r="F302" i="28"/>
  <c r="F290" i="28"/>
  <c r="F291" i="28"/>
  <c r="F292" i="28"/>
  <c r="F293" i="28"/>
  <c r="F294" i="28"/>
  <c r="F295" i="28"/>
  <c r="F268" i="28"/>
  <c r="F269" i="28"/>
  <c r="F270" i="28"/>
  <c r="F271" i="28"/>
  <c r="F272" i="28"/>
  <c r="F273" i="28"/>
  <c r="F274" i="28"/>
  <c r="F275" i="28"/>
  <c r="F276" i="28"/>
  <c r="F277" i="28"/>
  <c r="F278" i="28"/>
  <c r="F279" i="28"/>
  <c r="F280" i="28"/>
  <c r="F281" i="28"/>
  <c r="F282" i="28"/>
  <c r="F283" i="28"/>
  <c r="F284" i="28"/>
  <c r="F285" i="28"/>
  <c r="F286" i="28"/>
  <c r="F287" i="28"/>
  <c r="F288" i="28"/>
  <c r="F289" i="28"/>
  <c r="F267" i="28"/>
  <c r="F258" i="28"/>
  <c r="F259" i="28"/>
  <c r="F260" i="28"/>
  <c r="F249" i="28"/>
  <c r="F250" i="28"/>
  <c r="F251" i="28"/>
  <c r="F252" i="28"/>
  <c r="F253" i="28"/>
  <c r="F254" i="28"/>
  <c r="F255" i="28"/>
  <c r="F256" i="28"/>
  <c r="F257" i="28"/>
  <c r="F245" i="28"/>
  <c r="F246" i="28"/>
  <c r="F247" i="28"/>
  <c r="F248" i="28"/>
  <c r="F241" i="28"/>
  <c r="F242" i="28"/>
  <c r="F243" i="28"/>
  <c r="F244" i="28"/>
  <c r="F240" i="28"/>
  <c r="F238" i="28"/>
  <c r="F236" i="28"/>
  <c r="F232" i="28"/>
  <c r="F217" i="28"/>
  <c r="F216" i="28"/>
  <c r="F213" i="28"/>
  <c r="F209" i="28"/>
  <c r="F202" i="28"/>
  <c r="F201" i="28"/>
  <c r="F200" i="28"/>
  <c r="F198" i="28"/>
  <c r="F195" i="28"/>
  <c r="F196" i="28"/>
  <c r="F194" i="28"/>
  <c r="F189" i="28"/>
  <c r="F184" i="28"/>
  <c r="F179" i="28"/>
  <c r="F180" i="28"/>
  <c r="F181" i="28"/>
  <c r="F182" i="28"/>
  <c r="F174" i="28"/>
  <c r="F175" i="28"/>
  <c r="F176" i="28"/>
  <c r="F177" i="28"/>
  <c r="F178" i="28"/>
  <c r="F173" i="28"/>
  <c r="F166" i="28"/>
  <c r="F167" i="28"/>
  <c r="F168" i="28"/>
  <c r="F164" i="28"/>
  <c r="F165" i="28"/>
  <c r="F163" i="28"/>
  <c r="F156" i="28"/>
  <c r="F151" i="28"/>
  <c r="F136" i="28"/>
  <c r="F131" i="28"/>
  <c r="F127" i="28"/>
  <c r="F124" i="28"/>
  <c r="F119" i="28"/>
  <c r="F111" i="28"/>
  <c r="F112" i="28"/>
  <c r="F113" i="28"/>
  <c r="F114" i="28"/>
  <c r="F115" i="28"/>
  <c r="F116" i="28"/>
  <c r="F108" i="28"/>
  <c r="F109" i="28"/>
  <c r="F110" i="28"/>
  <c r="F107" i="28"/>
  <c r="F104" i="28"/>
  <c r="F105" i="28"/>
  <c r="F106" i="28"/>
  <c r="F100" i="28"/>
  <c r="F101" i="28"/>
  <c r="F102" i="28"/>
  <c r="F103" i="28"/>
  <c r="F99" i="28"/>
  <c r="F94" i="28"/>
  <c r="F93" i="28"/>
  <c r="F82" i="28"/>
  <c r="F83" i="28"/>
  <c r="F84" i="28"/>
  <c r="F81" i="28"/>
  <c r="F79" i="28"/>
  <c r="F78" i="28"/>
  <c r="F71" i="28"/>
  <c r="F65" i="28"/>
  <c r="F64" i="28"/>
  <c r="F58" i="28"/>
  <c r="F59" i="28"/>
  <c r="F60" i="28"/>
  <c r="F61" i="28"/>
  <c r="F57" i="28"/>
  <c r="F42" i="28"/>
  <c r="F43" i="28"/>
  <c r="F44" i="28"/>
  <c r="F45" i="28"/>
  <c r="F46" i="28"/>
  <c r="F47" i="28"/>
  <c r="G47" i="28" s="1"/>
  <c r="F48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26" i="28"/>
  <c r="G26" i="28" s="1"/>
  <c r="F27" i="28"/>
  <c r="G27" i="28" s="1"/>
  <c r="F28" i="28"/>
  <c r="G28" i="28" s="1"/>
  <c r="F29" i="28"/>
  <c r="G29" i="28" s="1"/>
  <c r="F24" i="28"/>
  <c r="F25" i="28"/>
  <c r="F18" i="28"/>
  <c r="F19" i="28"/>
  <c r="F20" i="28"/>
  <c r="F21" i="28"/>
  <c r="F22" i="28"/>
  <c r="G22" i="28" s="1"/>
  <c r="F23" i="28"/>
  <c r="F3" i="28"/>
  <c r="G3" i="28" s="1"/>
  <c r="F4" i="28"/>
  <c r="G4" i="28" s="1"/>
  <c r="F5" i="28"/>
  <c r="G5" i="28" s="1"/>
  <c r="F6" i="28"/>
  <c r="G6" i="28" s="1"/>
  <c r="F7" i="28"/>
  <c r="G7" i="28" s="1"/>
  <c r="F8" i="28"/>
  <c r="G8" i="28" s="1"/>
  <c r="F9" i="28"/>
  <c r="G9" i="28" s="1"/>
  <c r="F10" i="28"/>
  <c r="G10" i="28" s="1"/>
  <c r="F11" i="28"/>
  <c r="G11" i="28" s="1"/>
  <c r="F12" i="28"/>
  <c r="G12" i="28" s="1"/>
  <c r="F13" i="28"/>
  <c r="G13" i="28" s="1"/>
  <c r="F14" i="28"/>
  <c r="G14" i="28" s="1"/>
  <c r="F15" i="28"/>
  <c r="G15" i="28" s="1"/>
  <c r="F16" i="28"/>
  <c r="G16" i="28" s="1"/>
  <c r="F17" i="28"/>
  <c r="G17" i="28" s="1"/>
  <c r="F2" i="28"/>
  <c r="G2" i="28" s="1"/>
  <c r="E430" i="28"/>
  <c r="D430" i="28"/>
  <c r="F430" i="28" l="1"/>
  <c r="G12" i="25"/>
  <c r="G14" i="25"/>
  <c r="G16" i="25"/>
  <c r="G18" i="25"/>
  <c r="G10" i="25"/>
  <c r="G3" i="25"/>
  <c r="G5" i="25"/>
  <c r="G7" i="25"/>
  <c r="G9" i="25"/>
  <c r="G11" i="25"/>
  <c r="G13" i="25"/>
  <c r="G15" i="25"/>
  <c r="G17" i="25"/>
  <c r="G6" i="25"/>
  <c r="G8" i="25"/>
  <c r="G4" i="25"/>
  <c r="S21" i="33"/>
  <c r="S22" i="33" s="1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D22" i="33" s="1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S17" i="32"/>
  <c r="S16" i="32"/>
  <c r="S15" i="32"/>
  <c r="S14" i="32"/>
  <c r="S13" i="32"/>
  <c r="S12" i="32"/>
  <c r="S11" i="32"/>
  <c r="S10" i="32"/>
  <c r="S9" i="32"/>
  <c r="S8" i="32"/>
  <c r="S7" i="32"/>
  <c r="S6" i="32"/>
  <c r="S18" i="32" l="1"/>
  <c r="E22" i="33"/>
  <c r="M22" i="33"/>
  <c r="T21" i="33"/>
  <c r="T22" i="33" l="1"/>
  <c r="C430" i="2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3" i="16"/>
  <c r="G21" i="1" l="1"/>
  <c r="C431" i="16"/>
  <c r="C33" i="8"/>
  <c r="D6" i="8" l="1"/>
  <c r="D8" i="8"/>
  <c r="D13" i="8"/>
  <c r="D14" i="8" l="1"/>
  <c r="D9" i="8"/>
  <c r="D10" i="8"/>
  <c r="D12" i="8"/>
  <c r="D7" i="8"/>
  <c r="D11" i="8"/>
  <c r="D32" i="8" l="1"/>
  <c r="E32" i="8" s="1"/>
  <c r="D15" i="8"/>
  <c r="E15" i="8" s="1"/>
  <c r="C39" i="8" l="1"/>
  <c r="D5" i="8" l="1"/>
  <c r="D91" i="8" l="1"/>
  <c r="J4" i="29" l="1"/>
  <c r="I4" i="29" l="1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G33" i="8"/>
  <c r="H33" i="8"/>
  <c r="J33" i="8"/>
  <c r="J5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6" i="8" s="1"/>
  <c r="I13" i="31"/>
  <c r="I17" i="8" s="1"/>
  <c r="I14" i="31"/>
  <c r="I18" i="8" s="1"/>
  <c r="I15" i="31"/>
  <c r="I19" i="8" s="1"/>
  <c r="I16" i="31"/>
  <c r="I20" i="8" s="1"/>
  <c r="I17" i="31"/>
  <c r="I21" i="8" s="1"/>
  <c r="I18" i="31"/>
  <c r="I22" i="8" s="1"/>
  <c r="I19" i="31"/>
  <c r="I23" i="8" s="1"/>
  <c r="I20" i="31"/>
  <c r="I24" i="8" s="1"/>
  <c r="I21" i="31"/>
  <c r="I25" i="8" s="1"/>
  <c r="I22" i="31"/>
  <c r="I26" i="8" s="1"/>
  <c r="I23" i="31"/>
  <c r="I27" i="8" s="1"/>
  <c r="I24" i="31"/>
  <c r="I28" i="8" s="1"/>
  <c r="I25" i="31"/>
  <c r="I29" i="8" s="1"/>
  <c r="I26" i="31"/>
  <c r="I30" i="8" s="1"/>
  <c r="I27" i="31"/>
  <c r="I31" i="8" s="1"/>
  <c r="I28" i="31"/>
  <c r="I33" i="8" s="1"/>
  <c r="I2" i="31"/>
  <c r="I5" i="8" s="1"/>
  <c r="D20" i="25" l="1"/>
  <c r="E20" i="25"/>
  <c r="D97" i="8" s="1"/>
  <c r="F20" i="25"/>
  <c r="C20" i="25"/>
  <c r="D95" i="8" s="1"/>
  <c r="F8" i="24"/>
  <c r="D90" i="8"/>
  <c r="D84" i="8"/>
  <c r="D83" i="8"/>
  <c r="D82" i="8"/>
  <c r="D81" i="8"/>
  <c r="D80" i="8"/>
  <c r="D79" i="8"/>
  <c r="D78" i="8"/>
  <c r="C11" i="23"/>
  <c r="E11" i="23"/>
  <c r="F11" i="23"/>
  <c r="G11" i="23"/>
  <c r="B11" i="23"/>
  <c r="D5" i="23"/>
  <c r="D6" i="23"/>
  <c r="D7" i="23"/>
  <c r="D8" i="23"/>
  <c r="D9" i="23"/>
  <c r="D10" i="23"/>
  <c r="D4" i="23"/>
  <c r="D73" i="8"/>
  <c r="D72" i="8"/>
  <c r="D71" i="8"/>
  <c r="D70" i="8"/>
  <c r="D69" i="8"/>
  <c r="D68" i="8"/>
  <c r="D67" i="8"/>
  <c r="D66" i="8"/>
  <c r="D52" i="8"/>
  <c r="D53" i="8"/>
  <c r="D54" i="8"/>
  <c r="D55" i="8"/>
  <c r="D56" i="8"/>
  <c r="D57" i="8"/>
  <c r="D58" i="8"/>
  <c r="D59" i="8"/>
  <c r="D60" i="8"/>
  <c r="D61" i="8"/>
  <c r="D51" i="8"/>
  <c r="D45" i="8"/>
  <c r="H3" i="19"/>
  <c r="H4" i="19"/>
  <c r="C5" i="22" s="1"/>
  <c r="H5" i="19"/>
  <c r="D98" i="8" l="1"/>
  <c r="D5" i="24"/>
  <c r="J6" i="19"/>
  <c r="D11" i="23"/>
  <c r="C6" i="22"/>
  <c r="D47" i="8"/>
  <c r="H11" i="23"/>
  <c r="D46" i="8"/>
  <c r="G20" i="25"/>
  <c r="C4" i="22"/>
  <c r="D4" i="22" s="1"/>
  <c r="F4" i="22" s="1"/>
  <c r="D96" i="8"/>
  <c r="D99" i="8" s="1"/>
  <c r="G14" i="20"/>
  <c r="D88" i="8"/>
  <c r="F4" i="29" s="1"/>
  <c r="D85" i="8"/>
  <c r="D74" i="8"/>
  <c r="D62" i="8"/>
  <c r="D8" i="24" l="1"/>
  <c r="G5" i="24"/>
  <c r="D48" i="8"/>
  <c r="G4" i="1"/>
  <c r="F4" i="1" s="1"/>
  <c r="G15" i="1"/>
  <c r="F15" i="1" s="1"/>
  <c r="G24" i="1"/>
  <c r="E21" i="5"/>
  <c r="D18" i="8"/>
  <c r="E5" i="5"/>
  <c r="D21" i="8"/>
  <c r="E7" i="5"/>
  <c r="E16" i="5"/>
  <c r="E25" i="5"/>
  <c r="E3" i="5"/>
  <c r="G50" i="1"/>
  <c r="G45" i="1"/>
  <c r="G22" i="1"/>
  <c r="G18" i="1"/>
  <c r="F18" i="1" s="1"/>
  <c r="G6" i="1"/>
  <c r="F6" i="1" s="1"/>
  <c r="D10" i="22"/>
  <c r="F10" i="22" s="1"/>
  <c r="F17" i="5"/>
  <c r="F23" i="5"/>
  <c r="F29" i="5" s="1"/>
  <c r="J12" i="22"/>
  <c r="I12" i="22"/>
  <c r="H12" i="22"/>
  <c r="G12" i="22"/>
  <c r="E12" i="22"/>
  <c r="C12" i="22"/>
  <c r="B12" i="22"/>
  <c r="D11" i="22"/>
  <c r="F11" i="22" s="1"/>
  <c r="D9" i="22"/>
  <c r="F9" i="22" s="1"/>
  <c r="D8" i="22"/>
  <c r="F8" i="22" s="1"/>
  <c r="D7" i="22"/>
  <c r="F7" i="22" s="1"/>
  <c r="D6" i="22"/>
  <c r="F6" i="22" s="1"/>
  <c r="D5" i="22"/>
  <c r="F5" i="22" s="1"/>
  <c r="E19" i="1"/>
  <c r="E10" i="1"/>
  <c r="C17" i="8"/>
  <c r="G8" i="24" l="1"/>
  <c r="D89" i="8"/>
  <c r="E18" i="8"/>
  <c r="K7" i="8"/>
  <c r="G13" i="1"/>
  <c r="F13" i="1" s="1"/>
  <c r="C34" i="8"/>
  <c r="G5" i="1"/>
  <c r="F5" i="1" s="1"/>
  <c r="G9" i="1"/>
  <c r="F9" i="1" s="1"/>
  <c r="G26" i="1"/>
  <c r="G43" i="1" s="1"/>
  <c r="D19" i="8"/>
  <c r="E19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K5" i="8"/>
  <c r="E4" i="5"/>
  <c r="E9" i="5"/>
  <c r="E10" i="5"/>
  <c r="E12" i="8"/>
  <c r="G46" i="1"/>
  <c r="G14" i="1"/>
  <c r="G30" i="1"/>
  <c r="G39" i="1" s="1"/>
  <c r="G3" i="1"/>
  <c r="F3" i="1" s="1"/>
  <c r="D22" i="8"/>
  <c r="L22" i="8" s="1"/>
  <c r="E11" i="8"/>
  <c r="G23" i="1"/>
  <c r="G29" i="1"/>
  <c r="E28" i="5"/>
  <c r="D23" i="8"/>
  <c r="E23" i="8" s="1"/>
  <c r="E15" i="5"/>
  <c r="D26" i="8"/>
  <c r="E26" i="8" s="1"/>
  <c r="E34" i="5"/>
  <c r="D25" i="8"/>
  <c r="E25" i="8" s="1"/>
  <c r="E13" i="5"/>
  <c r="E14" i="5"/>
  <c r="D28" i="8"/>
  <c r="E28" i="8" s="1"/>
  <c r="G51" i="1"/>
  <c r="K8" i="8"/>
  <c r="L9" i="8"/>
  <c r="G25" i="1"/>
  <c r="E20" i="5"/>
  <c r="D20" i="8"/>
  <c r="K20" i="8" s="1"/>
  <c r="E27" i="5"/>
  <c r="L10" i="8"/>
  <c r="E33" i="5"/>
  <c r="D29" i="8"/>
  <c r="K29" i="8" s="1"/>
  <c r="G33" i="1"/>
  <c r="G12" i="1"/>
  <c r="F12" i="1" s="1"/>
  <c r="G32" i="1"/>
  <c r="E24" i="5"/>
  <c r="L14" i="8"/>
  <c r="D24" i="8"/>
  <c r="K24" i="8" s="1"/>
  <c r="D16" i="8"/>
  <c r="K16" i="8" s="1"/>
  <c r="E8" i="5"/>
  <c r="E19" i="5"/>
  <c r="D27" i="8"/>
  <c r="L27" i="8" s="1"/>
  <c r="F37" i="5"/>
  <c r="K18" i="8"/>
  <c r="L18" i="8"/>
  <c r="K13" i="8"/>
  <c r="L13" i="8"/>
  <c r="K21" i="8"/>
  <c r="L21" i="8"/>
  <c r="L6" i="8"/>
  <c r="K6" i="8"/>
  <c r="E21" i="8"/>
  <c r="E6" i="8"/>
  <c r="E5" i="8"/>
  <c r="E13" i="8"/>
  <c r="D30" i="8"/>
  <c r="E31" i="5"/>
  <c r="E32" i="5"/>
  <c r="E35" i="5"/>
  <c r="D31" i="8"/>
  <c r="F12" i="22"/>
  <c r="D12" i="22"/>
  <c r="D92" i="8" l="1"/>
  <c r="E90" i="8"/>
  <c r="D33" i="8"/>
  <c r="L7" i="8"/>
  <c r="E7" i="8"/>
  <c r="G42" i="1"/>
  <c r="G37" i="1"/>
  <c r="E22" i="8"/>
  <c r="L5" i="8"/>
  <c r="G38" i="1"/>
  <c r="L26" i="8"/>
  <c r="F14" i="1"/>
  <c r="G41" i="1"/>
  <c r="K22" i="8"/>
  <c r="K25" i="8"/>
  <c r="L11" i="8"/>
  <c r="L23" i="8"/>
  <c r="K11" i="8"/>
  <c r="K23" i="8"/>
  <c r="K19" i="8"/>
  <c r="L19" i="8"/>
  <c r="G10" i="1"/>
  <c r="F10" i="1" s="1"/>
  <c r="E23" i="5"/>
  <c r="E29" i="5" s="1"/>
  <c r="K26" i="8"/>
  <c r="L12" i="8"/>
  <c r="K9" i="8"/>
  <c r="L25" i="8"/>
  <c r="K12" i="8"/>
  <c r="G27" i="1"/>
  <c r="G40" i="1"/>
  <c r="E20" i="8"/>
  <c r="L20" i="8"/>
  <c r="E17" i="5"/>
  <c r="E9" i="8"/>
  <c r="E8" i="8"/>
  <c r="G36" i="1"/>
  <c r="G34" i="1"/>
  <c r="L8" i="8"/>
  <c r="G19" i="1"/>
  <c r="F19" i="1" s="1"/>
  <c r="L29" i="8"/>
  <c r="E29" i="8"/>
  <c r="L28" i="8"/>
  <c r="K28" i="8"/>
  <c r="E10" i="8"/>
  <c r="K10" i="8"/>
  <c r="D17" i="8"/>
  <c r="E27" i="8"/>
  <c r="K27" i="8"/>
  <c r="L16" i="8"/>
  <c r="E16" i="8"/>
  <c r="E14" i="8"/>
  <c r="L24" i="8"/>
  <c r="K14" i="8"/>
  <c r="E24" i="8"/>
  <c r="L31" i="8"/>
  <c r="K31" i="8"/>
  <c r="K30" i="8"/>
  <c r="L30" i="8"/>
  <c r="E30" i="8"/>
  <c r="E31" i="8"/>
  <c r="L17" i="8" l="1"/>
  <c r="A4" i="29"/>
  <c r="E37" i="5"/>
  <c r="E17" i="8"/>
  <c r="G44" i="1"/>
  <c r="G47" i="1" s="1"/>
  <c r="G52" i="1" s="1"/>
  <c r="K17" i="8"/>
  <c r="K33" i="8"/>
  <c r="L33" i="8"/>
  <c r="D34" i="8"/>
  <c r="D35" i="8" s="1"/>
  <c r="E33" i="8"/>
  <c r="B4" i="29"/>
  <c r="K4" i="29" s="1"/>
  <c r="L4" i="29" s="1"/>
  <c r="C35" i="8" l="1"/>
  <c r="D38" i="8"/>
  <c r="E38" i="5"/>
  <c r="E39" i="5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  <author>Administrator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F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D2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<sst xmlns="http://schemas.openxmlformats.org/spreadsheetml/2006/main" count="7614" uniqueCount="1478">
  <si>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</si>
  <si>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</si>
  <si>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</si>
  <si>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</si>
  <si>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</si>
  <si>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</si>
  <si>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</si>
  <si>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</si>
  <si>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</si>
  <si>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</si>
  <si>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</si>
  <si>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</si>
  <si>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</si>
  <si>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</si>
  <si>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</si>
  <si>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</si>
  <si>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</si>
  <si>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</si>
  <si>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</si>
  <si>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</si>
  <si>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</si>
  <si>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</si>
  <si>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</si>
  <si>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</si>
  <si>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</si>
  <si>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</si>
  <si>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</si>
  <si>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</si>
  <si>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</si>
  <si>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</si>
  <si>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</si>
  <si>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</si>
  <si>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</si>
  <si>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</si>
  <si>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</si>
  <si>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</si>
  <si>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</si>
  <si>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</si>
  <si>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</si>
  <si>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</si>
  <si>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</si>
  <si>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</si>
  <si>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</si>
  <si>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</si>
  <si>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</si>
  <si>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</si>
  <si>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</si>
  <si>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</si>
  <si>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</si>
  <si>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</si>
  <si>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</si>
  <si>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</si>
  <si>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</si>
  <si>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</si>
  <si>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</si>
  <si>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</si>
  <si>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</si>
  <si>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</si>
  <si>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</si>
  <si>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</si>
  <si>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</si>
  <si>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</si>
  <si>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</si>
  <si>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</si>
  <si>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</si>
  <si>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</si>
  <si>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</si>
  <si>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</si>
  <si>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</si>
  <si>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</si>
  <si>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</si>
  <si>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</si>
  <si>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</si>
  <si>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</si>
  <si>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</si>
  <si>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</si>
  <si>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</si>
  <si>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</si>
  <si>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</si>
  <si>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</si>
  <si>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</si>
  <si>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</si>
  <si>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</si>
  <si>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</si>
  <si>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</si>
  <si>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</si>
  <si>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</si>
  <si>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</si>
  <si>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</si>
  <si>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</si>
  <si>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</si>
  <si>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</si>
  <si>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</si>
  <si>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</si>
  <si>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</si>
  <si>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</si>
  <si>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</si>
  <si>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</si>
  <si>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</si>
  <si>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</si>
  <si>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</si>
  <si>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</si>
  <si>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</si>
  <si>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</si>
  <si>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</si>
  <si>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</si>
  <si>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</si>
  <si>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</si>
  <si>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</si>
  <si>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</si>
  <si>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</si>
  <si>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</si>
  <si>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</si>
  <si>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</si>
  <si>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</si>
  <si>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</si>
  <si>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</si>
  <si>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</si>
  <si>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</si>
  <si>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</si>
  <si>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</si>
  <si>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</si>
  <si>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</si>
  <si>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</si>
  <si>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</si>
  <si>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</si>
  <si>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</si>
  <si>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</si>
  <si>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</si>
  <si>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</si>
  <si>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</si>
  <si>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</si>
  <si>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</si>
  <si>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</si>
  <si>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</si>
  <si>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</si>
  <si>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</si>
  <si>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</si>
  <si>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</si>
  <si>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</si>
  <si>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</si>
  <si>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</si>
  <si>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</si>
  <si>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</si>
  <si>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</si>
  <si>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</si>
  <si>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</si>
  <si>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</si>
  <si>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</si>
  <si>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</si>
  <si>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</si>
  <si>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</si>
  <si>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</si>
  <si>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</si>
  <si>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</si>
  <si>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</si>
  <si>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</si>
  <si>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</si>
  <si>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</si>
  <si>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</si>
  <si>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</si>
  <si>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</si>
  <si>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</si>
  <si>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</si>
  <si>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</si>
  <si>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</si>
  <si>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</si>
  <si>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</si>
  <si>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</si>
  <si>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</si>
  <si>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</si>
  <si>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</si>
  <si>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</si>
  <si>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</si>
  <si>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</si>
  <si>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</si>
  <si>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</si>
  <si>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</si>
  <si>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</si>
  <si>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</si>
  <si>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</si>
  <si>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</si>
  <si>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</si>
  <si>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</si>
  <si>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</si>
  <si>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</si>
  <si>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</si>
  <si>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</si>
  <si>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</si>
  <si>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</si>
  <si>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</si>
  <si>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</si>
  <si>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</si>
  <si>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</si>
  <si>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</si>
  <si>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</si>
  <si>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</si>
  <si>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</si>
  <si>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</si>
  <si>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</si>
  <si>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</si>
  <si>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</si>
  <si>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</si>
  <si>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</si>
  <si>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</si>
  <si>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</si>
  <si>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</si>
  <si>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</si>
  <si>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</si>
  <si>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</si>
  <si>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</si>
  <si>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</si>
  <si>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</si>
  <si>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</si>
  <si>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</si>
  <si>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</si>
  <si>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</si>
  <si>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</si>
  <si>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</si>
  <si>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</si>
  <si>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</si>
  <si>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</si>
  <si>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</si>
  <si>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</si>
  <si>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</si>
  <si>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</si>
  <si>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</si>
  <si>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</si>
  <si>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</si>
  <si>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</si>
  <si>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</si>
  <si>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</si>
  <si>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</si>
  <si>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</si>
  <si>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</si>
  <si>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</si>
  <si>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</si>
  <si>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</si>
  <si>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</si>
  <si>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</si>
  <si>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</si>
  <si>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</si>
  <si>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</si>
  <si>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</si>
  <si>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</si>
  <si>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</si>
  <si>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</si>
  <si>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</si>
  <si>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</si>
  <si>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</si>
  <si>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</si>
  <si>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</si>
  <si>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</si>
  <si>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</si>
  <si>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</si>
  <si>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</si>
  <si>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</si>
  <si>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</si>
  <si>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</si>
  <si>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</si>
  <si>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</si>
  <si>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</si>
  <si>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</si>
  <si>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</si>
  <si>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</si>
  <si>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</si>
  <si>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</si>
  <si>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</si>
  <si>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</si>
  <si>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</si>
  <si>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</si>
  <si>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</si>
  <si>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</si>
  <si>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</si>
  <si>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</si>
  <si>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</si>
  <si>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</si>
  <si>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</si>
  <si>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</si>
  <si>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</si>
  <si>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</si>
  <si>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</si>
  <si>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</si>
  <si>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</si>
  <si>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</si>
  <si>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</si>
  <si>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</si>
  <si>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</si>
  <si>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</si>
  <si>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</si>
  <si>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</si>
  <si>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</si>
  <si>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</si>
  <si>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</si>
  <si>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</si>
  <si>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</si>
  <si>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</si>
  <si>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</si>
  <si>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</si>
  <si>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</si>
  <si>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</si>
  <si>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</si>
  <si>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</si>
  <si>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</si>
  <si>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</si>
  <si>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</si>
  <si>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</si>
  <si>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</si>
  <si>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</si>
  <si>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</si>
  <si>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</si>
  <si>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</si>
  <si>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</si>
  <si>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</si>
  <si>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</si>
  <si>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</si>
  <si>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</si>
  <si>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</si>
  <si>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</si>
  <si>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</si>
  <si>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</si>
  <si>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</si>
  <si>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</si>
  <si>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</si>
  <si>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</si>
  <si>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</si>
  <si>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</si>
  <si>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</si>
  <si>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</si>
  <si>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</si>
  <si>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</si>
  <si>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</si>
  <si>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</si>
  <si>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</si>
  <si>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</si>
  <si>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</si>
  <si>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</si>
  <si>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</si>
  <si>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</si>
  <si>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</si>
  <si>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</si>
  <si>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</si>
  <si>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</si>
  <si>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</si>
  <si>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</si>
  <si>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</si>
  <si>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</si>
  <si>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</si>
  <si>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</si>
  <si>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</si>
  <si>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</si>
  <si>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</si>
  <si>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</si>
  <si>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</si>
  <si>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</si>
  <si>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</si>
  <si>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</si>
  <si>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</si>
  <si>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</si>
  <si>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</si>
  <si>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</si>
  <si>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</si>
  <si>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</si>
  <si>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</si>
  <si>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</si>
  <si>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</si>
  <si>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</si>
  <si>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</si>
  <si>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</si>
  <si>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</si>
  <si>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</si>
  <si>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</si>
  <si>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</si>
  <si>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</si>
  <si>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</si>
  <si>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</si>
  <si>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</si>
  <si>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</si>
  <si>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</si>
  <si>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</si>
  <si>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</si>
  <si>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</si>
  <si>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</si>
  <si>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</si>
  <si>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</si>
  <si>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</si>
  <si>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</si>
  <si>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</si>
  <si>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</si>
  <si>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</si>
  <si>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</si>
  <si>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</si>
  <si>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</si>
  <si>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</si>
  <si>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</si>
  <si>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</si>
  <si>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</si>
  <si>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</si>
  <si>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</si>
  <si>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</si>
  <si>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</si>
  <si>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</si>
  <si>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</si>
  <si>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</si>
  <si>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</si>
  <si>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</si>
  <si>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</si>
  <si>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</si>
  <si>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</si>
  <si>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</si>
  <si>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</si>
  <si>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</si>
  <si>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</si>
  <si>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</si>
  <si>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</si>
  <si>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</si>
  <si>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</si>
  <si>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</si>
  <si>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</si>
  <si>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</si>
  <si>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</si>
  <si>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</si>
  <si>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</si>
  <si>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</si>
  <si>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</si>
  <si>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</si>
  <si>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</si>
  <si>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</si>
  <si>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</si>
  <si>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</si>
  <si>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</si>
  <si>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</si>
  <si>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</si>
  <si>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</si>
  <si>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</si>
  <si>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</si>
  <si>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</si>
  <si>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</si>
  <si>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</si>
  <si>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</si>
  <si>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</si>
  <si>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</si>
  <si>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</si>
  <si>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</si>
  <si>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</si>
  <si>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</si>
  <si>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</si>
  <si>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</si>
  <si>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</si>
  <si>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</si>
  <si>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</si>
  <si>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</si>
  <si>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</si>
  <si>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</si>
  <si>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</si>
  <si>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</si>
  <si>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</si>
  <si>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</si>
  <si>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</si>
  <si>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</si>
  <si>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</si>
  <si>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</si>
  <si>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</si>
  <si>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</si>
  <si>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</si>
  <si>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</si>
  <si>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</si>
  <si>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</si>
  <si>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</si>
  <si>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</si>
  <si>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</si>
  <si>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</si>
  <si>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</si>
  <si>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</si>
  <si>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</si>
  <si>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</si>
  <si>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</si>
  <si>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</si>
  <si>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</si>
  <si>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</si>
  <si>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</si>
  <si>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</si>
  <si>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</si>
  <si>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</si>
  <si>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</si>
  <si>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</si>
  <si>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</si>
  <si>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</si>
  <si>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</si>
  <si>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</si>
  <si>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</si>
  <si>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</si>
  <si>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</si>
  <si>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</si>
  <si>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</si>
  <si>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</si>
  <si>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</si>
  <si>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</si>
  <si>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</si>
  <si>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</si>
  <si>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</si>
  <si>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</si>
  <si>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</si>
  <si>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</si>
  <si>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</si>
  <si>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</si>
  <si>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</si>
  <si>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</si>
  <si>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</si>
  <si>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</si>
  <si>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</si>
  <si>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</si>
  <si>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</si>
  <si>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</si>
  <si>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</si>
  <si>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</si>
  <si>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</si>
  <si>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</si>
  <si>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</si>
  <si>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</si>
  <si>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</si>
  <si>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</si>
  <si>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</si>
  <si>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</si>
  <si>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</si>
  <si>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</si>
  <si>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</si>
  <si>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</si>
  <si>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</si>
  <si>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</si>
  <si>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</si>
  <si>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</si>
  <si>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</si>
  <si>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</si>
  <si>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</si>
  <si>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</si>
  <si>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</si>
  <si>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</si>
  <si>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</si>
  <si>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</si>
  <si>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</si>
  <si>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</si>
  <si>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</si>
  <si>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</si>
  <si>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</si>
  <si>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</si>
  <si>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</si>
  <si>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</si>
  <si>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</si>
  <si>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</si>
  <si>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</si>
  <si>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</si>
  <si>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</si>
  <si>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</si>
  <si>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</si>
  <si>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</si>
  <si>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</si>
  <si>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</si>
  <si>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</si>
  <si>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</si>
  <si>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</si>
  <si>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</si>
  <si>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</si>
  <si>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</si>
  <si>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</si>
  <si>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</si>
  <si>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</si>
  <si>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</si>
  <si>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</si>
  <si>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</si>
  <si>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</si>
  <si>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</si>
  <si>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</si>
  <si>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</si>
  <si>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</si>
  <si>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</si>
  <si>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</si>
  <si>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</si>
  <si>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</si>
  <si>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</si>
  <si>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</si>
  <si>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</si>
  <si>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</si>
  <si>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</si>
  <si>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</si>
  <si>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</si>
  <si>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</si>
  <si>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</si>
  <si>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</si>
  <si>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</si>
  <si>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</si>
  <si>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</si>
  <si>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</si>
  <si>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</si>
  <si>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</si>
  <si>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</si>
  <si>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</si>
  <si>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</si>
  <si>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</si>
  <si>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</si>
  <si>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</si>
  <si>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</si>
  <si>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</si>
  <si>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</si>
  <si>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</si>
  <si>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</si>
  <si>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</si>
  <si>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</si>
  <si>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</si>
  <si>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</si>
  <si>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</si>
  <si>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</si>
  <si>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</si>
  <si>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</si>
  <si>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</si>
  <si>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</si>
  <si>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</si>
  <si>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</si>
  <si>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</si>
  <si>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</si>
  <si>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</si>
  <si>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</si>
  <si>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</si>
  <si>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</si>
  <si>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</si>
  <si>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</si>
  <si>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</si>
  <si>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</si>
  <si>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</si>
  <si>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</si>
  <si>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</si>
  <si>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</si>
  <si>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</si>
  <si>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</si>
  <si>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</si>
  <si>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</si>
  <si>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</si>
  <si>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</si>
  <si>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</si>
  <si>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</si>
  <si>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</si>
  <si>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</si>
  <si>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</si>
  <si>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</si>
  <si>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</si>
  <si>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</si>
  <si>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</si>
  <si>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</si>
  <si>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</si>
  <si>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</si>
  <si>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</si>
  <si>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</si>
  <si>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</si>
  <si>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</si>
  <si>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</si>
  <si>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</si>
  <si>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</si>
  <si>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</si>
  <si>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</si>
  <si>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</si>
  <si>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</si>
  <si>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</si>
  <si>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</si>
  <si>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</si>
  <si>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</si>
  <si>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</si>
  <si>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</si>
  <si>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</si>
  <si>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</si>
  <si>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</si>
  <si>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</si>
  <si>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</si>
  <si>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</si>
  <si>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</si>
  <si>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</si>
  <si>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</si>
  <si>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</si>
  <si>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</si>
  <si>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</si>
  <si>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</si>
  <si>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</si>
  <si>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</si>
  <si>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</si>
  <si>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</si>
  <si>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</si>
  <si>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</si>
  <si>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</si>
  <si>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</si>
  <si>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</si>
  <si>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</si>
  <si>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</si>
  <si>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</si>
  <si>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</si>
  <si>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</si>
  <si>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</si>
  <si>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</si>
  <si>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</si>
  <si>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</si>
  <si>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</si>
  <si>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</si>
  <si>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</si>
  <si>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</si>
  <si>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</si>
  <si>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</si>
  <si>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</si>
  <si>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</si>
  <si>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</si>
  <si>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</si>
  <si>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</si>
  <si>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</si>
  <si>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</si>
  <si>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</si>
  <si>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</si>
  <si>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</si>
  <si>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</si>
  <si>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</si>
  <si>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</si>
  <si>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</si>
  <si>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</si>
  <si>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</si>
  <si>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</si>
  <si>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</si>
  <si>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</si>
  <si>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</si>
  <si>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</si>
  <si>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</si>
  <si>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</si>
  <si>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</si>
  <si>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</si>
  <si>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</si>
  <si>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</si>
  <si>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</si>
  <si>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</si>
  <si>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</si>
  <si>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</si>
  <si>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</si>
  <si>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</si>
  <si>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</si>
  <si>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</si>
  <si>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</si>
  <si>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</si>
  <si>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</si>
  <si>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</si>
  <si>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</si>
  <si>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</si>
  <si>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</si>
  <si>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</si>
  <si>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</si>
  <si>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</si>
  <si>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</si>
  <si>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</si>
  <si>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</si>
  <si>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</si>
  <si>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</si>
  <si>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</si>
  <si>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</si>
  <si>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</si>
  <si>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</si>
  <si>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</si>
  <si>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</si>
  <si>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</si>
  <si>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</si>
  <si>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</si>
  <si>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</si>
  <si>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</si>
  <si>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</si>
  <si>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</si>
  <si>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</si>
  <si>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</si>
  <si>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</si>
  <si>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</si>
  <si>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</si>
  <si>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</si>
  <si>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</si>
  <si>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</si>
  <si>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</si>
  <si>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</si>
  <si>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</si>
  <si>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</si>
  <si>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</si>
  <si>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</si>
  <si>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</si>
  <si>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</si>
  <si>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</si>
  <si>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</si>
  <si>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</si>
  <si>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</si>
  <si>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</si>
  <si>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</si>
  <si>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</si>
  <si>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</si>
  <si>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</si>
  <si>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</si>
  <si>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</si>
  <si>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</si>
  <si>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</si>
  <si>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</si>
  <si>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</si>
  <si>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</si>
  <si>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</si>
  <si>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</si>
  <si>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</si>
  <si>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</si>
  <si>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</si>
  <si>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</si>
  <si>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4301020104.806</t>
  </si>
  <si>
    <t>4301020104.807</t>
  </si>
  <si>
    <t>4301020104.808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</si>
  <si>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</si>
  <si>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</si>
  <si>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</si>
  <si>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</si>
  <si>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</si>
  <si>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</si>
  <si>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</si>
  <si>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</si>
  <si>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</si>
  <si>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</si>
  <si>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</si>
  <si>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</si>
  <si>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</si>
  <si>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</si>
  <si>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</si>
  <si>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</si>
  <si>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</si>
  <si>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</si>
  <si>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</si>
  <si>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</si>
  <si>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</si>
  <si>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</si>
  <si>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</si>
  <si>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</si>
  <si>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</si>
  <si>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</si>
  <si>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</si>
  <si>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</si>
  <si>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</si>
  <si>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</si>
  <si>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</si>
  <si>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</si>
  <si>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</si>
  <si>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</si>
  <si>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</si>
  <si>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</si>
  <si>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</si>
  <si>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</si>
  <si>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</si>
  <si>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</si>
  <si>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</si>
  <si>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</si>
  <si>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</si>
  <si>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</si>
  <si>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</si>
  <si>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</si>
  <si>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</si>
  <si>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</si>
  <si>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</si>
  <si>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</si>
  <si>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</si>
  <si>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</si>
  <si>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</si>
  <si>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</si>
  <si>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</si>
  <si>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</si>
  <si>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</si>
  <si>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</si>
  <si>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</si>
  <si>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</si>
  <si>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</si>
  <si>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</si>
  <si>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</si>
  <si>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</si>
  <si>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</si>
  <si>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</si>
  <si>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</si>
  <si>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</si>
  <si>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</si>
  <si>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</si>
  <si>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</si>
  <si>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</si>
  <si>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</si>
  <si>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</si>
  <si>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</si>
  <si>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</si>
  <si>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</si>
  <si>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</si>
  <si>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</si>
  <si>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</si>
  <si>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</si>
  <si>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</si>
  <si>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</si>
  <si>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</si>
  <si>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</si>
  <si>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</si>
  <si>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</si>
  <si>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</si>
  <si>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</si>
  <si>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</si>
  <si>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</si>
  <si>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</si>
  <si>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</si>
  <si>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</si>
  <si>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</si>
  <si>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</si>
  <si>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</si>
  <si>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</si>
  <si>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</si>
  <si>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</si>
  <si>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</si>
  <si>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</si>
  <si>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</si>
  <si>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</si>
  <si>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</si>
  <si>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</si>
  <si>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</si>
  <si>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</si>
  <si>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</si>
  <si>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</si>
  <si>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</si>
  <si>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</si>
  <si>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</si>
  <si>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</si>
  <si>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</si>
  <si>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</si>
  <si>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</si>
  <si>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</si>
  <si>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</si>
  <si>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</si>
  <si>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</si>
  <si>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</si>
  <si>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</si>
  <si>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</si>
  <si>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</si>
  <si>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</si>
  <si>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</si>
  <si>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</si>
  <si>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</si>
  <si>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</si>
  <si>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</si>
  <si>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</si>
  <si>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</si>
  <si>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</si>
  <si>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</si>
  <si>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</si>
  <si>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</si>
  <si>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</si>
  <si>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</si>
  <si>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</si>
  <si>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</si>
  <si>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</si>
  <si>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</si>
  <si>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</si>
  <si>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</si>
  <si>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</si>
  <si>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</si>
  <si>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</si>
  <si>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</si>
  <si>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</si>
  <si>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</si>
  <si>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</si>
  <si>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</si>
  <si>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</si>
  <si>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</si>
  <si>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</si>
  <si>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</si>
  <si>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</si>
  <si>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</si>
  <si>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</si>
  <si>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</si>
  <si>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</si>
  <si>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</si>
  <si>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</si>
  <si>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</si>
  <si>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</si>
  <si>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</si>
  <si>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</si>
  <si>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</si>
  <si>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</si>
  <si>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</si>
  <si>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</si>
  <si>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</si>
  <si>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</si>
  <si>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</si>
  <si>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</si>
  <si>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</si>
  <si>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</si>
  <si>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</si>
  <si>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</si>
  <si>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</si>
  <si>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</si>
  <si>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</si>
  <si>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</si>
  <si>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</si>
  <si>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</si>
  <si>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</si>
  <si>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</si>
  <si>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</si>
  <si>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</si>
  <si>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</si>
  <si>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</si>
  <si>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</si>
  <si>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</si>
  <si>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</si>
  <si>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</si>
  <si>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</si>
  <si>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</si>
  <si>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</si>
  <si>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</si>
  <si>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</si>
  <si>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</si>
  <si>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</si>
  <si>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</si>
  <si>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</si>
  <si>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</si>
  <si>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</si>
  <si>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</si>
  <si>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</si>
  <si>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</si>
  <si>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</si>
  <si>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</si>
  <si>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</si>
  <si>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</si>
  <si>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</si>
  <si>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</si>
  <si>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</si>
  <si>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</si>
  <si>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</si>
  <si>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</si>
  <si>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</si>
  <si>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</si>
  <si>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</si>
  <si>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</si>
  <si>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</si>
  <si>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</si>
  <si>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</si>
  <si>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</si>
  <si>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</si>
  <si>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</si>
  <si>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</si>
  <si>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</si>
  <si>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</si>
  <si>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</si>
  <si>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</si>
  <si>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</si>
  <si>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</si>
  <si>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</si>
  <si>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</si>
  <si>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</si>
  <si>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</si>
  <si>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</si>
  <si>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</si>
  <si>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</si>
  <si>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</si>
  <si>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</si>
  <si>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</si>
  <si>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</si>
  <si>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</si>
  <si>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</si>
  <si>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</si>
  <si>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</si>
  <si>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</si>
  <si>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</si>
  <si>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</si>
  <si>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</si>
  <si>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</si>
  <si>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</si>
  <si>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</si>
  <si>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</si>
  <si>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</si>
  <si>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</si>
  <si>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</si>
  <si>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</si>
  <si>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</si>
  <si>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</si>
  <si>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</si>
  <si>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</si>
  <si>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</si>
  <si>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</si>
  <si>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</si>
  <si>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</si>
  <si>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</si>
  <si>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</si>
  <si>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</si>
  <si>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</si>
  <si>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</si>
  <si>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</si>
  <si>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</si>
  <si>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</si>
  <si>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</si>
  <si>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</si>
  <si>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</si>
  <si>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</si>
  <si>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</si>
  <si>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</si>
  <si>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</si>
  <si>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</si>
  <si>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</si>
  <si>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</si>
  <si>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</si>
  <si>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</si>
  <si>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</si>
  <si>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</si>
  <si>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</si>
  <si>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</si>
  <si>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</si>
  <si>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</si>
  <si>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</si>
  <si>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</si>
  <si>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</si>
  <si>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</si>
  <si>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</si>
  <si>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</si>
  <si>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</si>
  <si>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</si>
  <si>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</si>
  <si>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</si>
  <si>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</si>
  <si>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</si>
  <si>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</si>
  <si>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</si>
  <si>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</si>
  <si>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</si>
  <si>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</si>
  <si>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</si>
  <si>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</si>
  <si>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</si>
  <si>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</si>
  <si>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</si>
  <si>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</si>
  <si>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</si>
  <si>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</si>
  <si>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</si>
  <si>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</si>
  <si>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</si>
  <si>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</si>
  <si>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</si>
  <si>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</si>
  <si>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</si>
  <si>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</si>
  <si>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</si>
  <si>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</si>
  <si>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</si>
  <si>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</si>
  <si>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</si>
  <si>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</si>
  <si>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</si>
  <si>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</si>
  <si>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</si>
  <si>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</si>
  <si>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ค่าตอบแทนในการปฏิบัติงานเวรหรือผลัดบ่ายและหรือผลัดดึกของพยาบาล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</si>
  <si>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</si>
  <si>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</si>
  <si>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</si>
  <si>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</si>
  <si>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</si>
  <si>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</si>
  <si>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</si>
  <si>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</si>
  <si>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</si>
  <si>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</si>
  <si>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</si>
  <si>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</si>
  <si>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</si>
  <si>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</si>
  <si>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</si>
  <si>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</si>
  <si>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</si>
  <si>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</si>
  <si>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</si>
  <si>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</si>
  <si>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</si>
  <si>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</si>
  <si>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</si>
  <si>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</si>
  <si>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</si>
  <si>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</si>
  <si>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</si>
  <si>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</si>
  <si>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</si>
  <si>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</si>
  <si>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</si>
  <si>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</si>
  <si>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</si>
  <si>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</si>
  <si>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</si>
  <si>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</si>
  <si>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</si>
  <si>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</si>
  <si>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</si>
  <si>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</si>
  <si>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</si>
  <si>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</si>
  <si>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</si>
  <si>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</si>
  <si>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</si>
  <si>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</si>
  <si>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</si>
  <si>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</si>
  <si>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</si>
  <si>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</si>
  <si>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</si>
  <si>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</si>
  <si>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</si>
  <si>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</si>
  <si>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</si>
  <si>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</si>
  <si>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</si>
  <si>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</si>
  <si>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</si>
  <si>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</si>
  <si>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</si>
  <si>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</si>
  <si>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</si>
  <si>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</si>
  <si>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</si>
  <si>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</si>
  <si>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</si>
  <si>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</si>
  <si>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</si>
  <si>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</si>
  <si>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</si>
  <si>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</si>
  <si>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</si>
  <si>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</si>
  <si>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</si>
  <si>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</si>
  <si>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</si>
  <si>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</si>
  <si>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</si>
  <si>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</si>
  <si>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</si>
  <si>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</si>
  <si>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</si>
  <si>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</si>
  <si>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</si>
  <si>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</si>
  <si>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</si>
  <si>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</si>
  <si>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</si>
  <si>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</si>
  <si>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</si>
  <si>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</si>
  <si>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</si>
  <si>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</si>
  <si>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</si>
  <si>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</si>
  <si>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</si>
  <si>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</si>
  <si>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นำค่ามาวางไว้ตามที่มาร์คสีไว้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</si>
  <si>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</si>
  <si>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</si>
  <si>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</si>
  <si>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</si>
  <si>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</si>
  <si>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</si>
  <si>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</si>
  <si>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</si>
  <si>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</si>
  <si>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</si>
  <si>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</si>
  <si>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</si>
  <si>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 xml:space="preserve">ประมาณการปี 2562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</si>
  <si>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</si>
  <si>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</si>
  <si>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</si>
  <si>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</si>
  <si>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</si>
  <si>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</si>
  <si>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</si>
  <si>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WORKSHEET PLANFIN62 _1st</t>
  </si>
  <si>
    <t xml:space="preserve">    บรรทัดแรก ชื่อ WORKSHEET PLANFIN62_1st  ให้ลบออก</t>
  </si>
  <si>
    <t>คอลั่ม F - I  link มาจาก HGR2560</t>
  </si>
  <si>
    <t>Planfin2562</t>
  </si>
  <si>
    <t>HGR2560</t>
  </si>
  <si>
    <r>
      <t xml:space="preserve">คอลั่ม E  ใส่ข้อมูลบริการ  OPD=visit /  IPD=AdjRw  แยกตามสิทธิ   </t>
    </r>
    <r>
      <rPr>
        <sz val="16"/>
        <color rgb="FFFF0000"/>
        <rFont val="TH SarabunPSK"/>
        <family val="2"/>
      </rPr>
      <t xml:space="preserve"> ****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ต้องใส่ข้อมูลด้วยที่หน้าเว็บด้วย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</si>
  <si>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2561 หาร 9 เดือน คูณ 12 เดือน)  มาใส่เพื่อดูผลเปรียบเทียบ</t>
  </si>
  <si>
    <t>จัดซื้อ จัดหาด้วยเงินบริจาค ของ รพ. ปี 2562</t>
  </si>
  <si>
    <t xml:space="preserve">จัดซื้อ จัดหาด้วยเงินบริจาค </t>
  </si>
  <si>
    <t>Update  28/9/2561</t>
  </si>
  <si>
    <t>รายได้ค่ารักษาเบิกจ่ายตรง-หน่วยงาน-OP</t>
  </si>
  <si>
    <t>รายได้ค่ารักษาเบิกจ่ายตรง-หน่วยงานอื่น- IP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</si>
  <si>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</si>
  <si>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</si>
  <si>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รายได้ค่ารักษาเบิกจ่ายตรง- อปท.รูปแบบพิเศษ OP</t>
  </si>
  <si>
    <t>รายได้ค่ารักษาเบิกจ่ายตรง-  อปท.รูปแบบพิเศษ 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</si>
  <si>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</si>
  <si>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</si>
  <si>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</si>
  <si>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 UC OP - บริการเฉพาะ (CR)</t>
  </si>
  <si>
    <t>รายได้ค่ารักษา UC IP - บริการเฉพาะ (CR)</t>
  </si>
  <si>
    <r>
      <t>ส่วนต่างค่ารักษาที่</t>
    </r>
    <r>
      <rPr>
        <u/>
        <sz val="16"/>
        <color rgb="FF000000"/>
        <rFont val="TH SarabunPSK"/>
        <family val="2"/>
      </rPr>
      <t>ต่ำ</t>
    </r>
    <r>
      <rPr>
        <sz val="16"/>
        <color indexed="8"/>
        <rFont val="TH SarabunPSK"/>
        <family val="2"/>
      </rPr>
      <t>กว่าข้อตกลงในการจ่ายตามหลักเกณฑ์ฯเงินประกันสุขภาพ /แรงงานต่างด้าว - OP</t>
    </r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</si>
  <si>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</si>
  <si>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</si>
  <si>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งินงบประมาณ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</si>
  <si>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</si>
  <si>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</si>
  <si>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</si>
  <si>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t>5101020114.122</t>
  </si>
  <si>
    <t>5101020114.123</t>
  </si>
  <si>
    <t>5101020114.124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</si>
  <si>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งินนอกประมาณ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</si>
  <si>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</si>
  <si>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5101020114.125</t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</si>
  <si>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เงินนอกประมาณ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</si>
  <si>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</si>
  <si>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5102010199.102</t>
  </si>
  <si>
    <t>5102030199.102</t>
  </si>
  <si>
    <t>5103010102.102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</si>
  <si>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</si>
  <si>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 (เงินงบประมาณ)</t>
  </si>
  <si>
    <t>ค่าใช้จ่ายด้านการฝึกอบรม-ในประเทศ   (เงินงบประมาณ)</t>
  </si>
  <si>
    <t>ค่าใช้จ่ายด้านการฝึกอบรม-บุคคลภายนอก  (เงินนอกงบประมาณ)</t>
  </si>
  <si>
    <t>5103010103.102</t>
  </si>
  <si>
    <t>5103010199.102</t>
  </si>
  <si>
    <t>ค่าเบี้ยเลี้ยง-ในประเทศ (เงินงบประมาณ)</t>
  </si>
  <si>
    <t>ค่าเบี้ยเลี้ยง-ในประเทศ  (เงินนอกงบประมาณ)</t>
  </si>
  <si>
    <t>ค่าที่พัก-ในประเทศ   (เงินงบประมาณ)</t>
  </si>
  <si>
    <t>ค่าที่พัก-ในประเทศ  (เงินนอกงบประมาณ)</t>
  </si>
  <si>
    <t>ค่าใช้จ่ายเดินทางอื่น -ในประเทศ   (เงินงบประมาณ)</t>
  </si>
  <si>
    <t>ค่าใช้จ่ายเดินทางอื่น -ในประเทศ  (เงินนอกงบประมาณ)</t>
  </si>
  <si>
    <t>ค่าใช้จ่ายตามโครงการ (UC) (PP)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</si>
  <si>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</si>
  <si>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</si>
  <si>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</si>
  <si>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ค่าตอบแทนการปฎิบัติงานชันสูตรพลิกศพ  (เงินงบประมาณ)</t>
  </si>
  <si>
    <t>5104040199.111</t>
  </si>
  <si>
    <t>ค่าตอบแทนการปฎิบัติงานชันสูตรพลิกศพ  (เงินนอกงบประมาณ)</t>
  </si>
  <si>
    <t>ค่าสวัสดิการสังคมอื่น</t>
  </si>
  <si>
    <t>4301020104.108</t>
  </si>
  <si>
    <t>4301020104.109</t>
  </si>
  <si>
    <t>4301020104.110</t>
  </si>
  <si>
    <t>4301020104.111</t>
  </si>
  <si>
    <t>4301020106.519</t>
  </si>
  <si>
    <t>5101020106.101</t>
  </si>
  <si>
    <t>5101020106.102</t>
  </si>
  <si>
    <t>หนี้สูญ-ลูกหนี้ค่ารักษา UC -OP นอก CUP (ในจังหวัด)</t>
  </si>
  <si>
    <t>5112010103.101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</si>
  <si>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</si>
  <si>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</si>
  <si>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</si>
  <si>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</si>
  <si>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</si>
  <si>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</si>
  <si>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</si>
  <si>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</si>
  <si>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 -เงินนอกประมาณ</t>
  </si>
  <si>
    <t>รหัสPLANFIN62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</si>
  <si>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</si>
  <si>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</si>
  <si>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</si>
  <si>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</si>
  <si>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</si>
  <si>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</si>
  <si>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[3] มูลค่าจัดซื้อปี 2561</t>
  </si>
  <si>
    <t>[2] มูลค่าจัดซื้อปี 2560</t>
  </si>
  <si>
    <t>[1] มูลค่าจัดซื้อปี 2559</t>
  </si>
  <si>
    <t>[6] แผนจัดซื้อปี 2562 นำไปกรอกใน planfin2562</t>
  </si>
  <si>
    <t>[5] วัสดุคงคลัง ณ 30 ก.ย. 2561</t>
  </si>
  <si>
    <t>[4] มูลค่าการใช้ใน รพ. ปี 2561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</si>
  <si>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</si>
  <si>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</si>
  <si>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2561</t>
  </si>
  <si>
    <t>[4] แผนการจ่ายชำระปี 2561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</si>
  <si>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</si>
  <si>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</si>
  <si>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</si>
  <si>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</si>
  <si>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</si>
  <si>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</si>
  <si>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</si>
  <si>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</si>
  <si>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5101020116.101</t>
  </si>
  <si>
    <t xml:space="preserve">เงินสมทบกองทุนเงินทดแทน-เงินงบประมาณ </t>
  </si>
  <si>
    <t>5101020116.102</t>
  </si>
  <si>
    <t xml:space="preserve">เงินสมทบกองทุนเงินทดแทน-เงินนอกงบประมาณ </t>
  </si>
  <si>
    <t>4301020106.502</t>
  </si>
  <si>
    <t>รายได้กองทุนแรงงานต่างด้าว</t>
  </si>
  <si>
    <t>P121</t>
  </si>
  <si>
    <t>P251</t>
  </si>
  <si>
    <t>ค่าใช้จ่ายอื่น (ระบบบัญชีบันทึกอัตโนมัติ)</t>
  </si>
  <si>
    <t>(รายได้ไม่รวมรายได้งบลงทุน) -(ค่าใช้จ่ายไม่รวมค่าเสื่อมราคาและค่าตัดจำหน่าย)</t>
  </si>
  <si>
    <t>CodeL1</t>
  </si>
  <si>
    <t>Account1</t>
  </si>
  <si>
    <t>BSNet</t>
  </si>
  <si>
    <t>ทุนสำรองสุทธิ (Networking Capital) ณ 30 กันยายน 2561</t>
  </si>
  <si>
    <t>เงินบำรุงคงเหลือ (หักหนี้สินและภาระผูกพัน) ณ 30 กันยายน.2561</t>
  </si>
  <si>
    <t>ทุนสำรองสุทธิ (Net working Capital)  ณ 30 กันยายน 2561</t>
  </si>
  <si>
    <t>เงินบำรุงคงเหลือ  ณ 30 กันยายน  2561</t>
  </si>
  <si>
    <t>หนี้สินและภาระผูกพัน   ณ 30 กันยายน 2561</t>
  </si>
  <si>
    <t>รายได้อื่น (ระบบบัญชีบันทึกอัตโนมัติ)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</si>
  <si>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</si>
  <si>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</si>
  <si>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</si>
  <si>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</si>
  <si>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</si>
  <si>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</si>
  <si>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</si>
  <si>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</si>
  <si>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</si>
  <si>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</si>
  <si>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</si>
  <si>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</si>
  <si>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</si>
  <si>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</si>
  <si>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</si>
  <si>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</si>
  <si>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</si>
  <si>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</si>
  <si>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</si>
  <si>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</si>
  <si>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</si>
  <si>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</si>
  <si>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</si>
  <si>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</si>
  <si>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</si>
  <si>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</si>
  <si>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</si>
  <si>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</si>
  <si>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ตค.61-มีค.62</t>
  </si>
  <si>
    <t>แผนต้นปี62</t>
  </si>
  <si>
    <t>ปรับแผนครึ่งปี62</t>
  </si>
  <si>
    <t>ค่าควรจะเป็นเทียบกับผลการดำเนินงาน</t>
  </si>
  <si>
    <t xml:space="preserve"> เดือนละ 3.75 ล้าน </t>
  </si>
  <si>
    <t xml:space="preserve"> เดือนละ 1.0 ล้าน </t>
  </si>
  <si>
    <t xml:space="preserve"> เดือนละ 1 ล้าน </t>
  </si>
  <si>
    <t>จ่ายหนี้ปี 60 ให้หมด แล้วจ่าย ของปี 61  แล้วเดือน ม.ค.61 เริ่มจ่าย เดือนต.ค.60  เป็นต้นไป</t>
  </si>
  <si>
    <t>OT เงินไม่ทำเวช จ่ายตามจริง ในเดือนถัดไป ส่วนฉ.11 ให้จ่าย อย่างน้อย 6 เดือนแล้วค้าง ไว้ 6 เดือน</t>
  </si>
  <si>
    <t>จ่ายของปี 60 ให้หมด แล้วจ่ายของปี 61 ให้ได้อย่างน้อยร้อยละ 70</t>
  </si>
  <si>
    <t xml:space="preserve">จ่ายเดือนละ1.2 ล้าน </t>
  </si>
  <si>
    <t>รพ.สต., จ.นค่าซ่อมแซม, จ.น. ค่าจ้างเหมา,ค่าสาธารณูปโภคค้างจ่าย</t>
  </si>
  <si>
    <t>รพ.สต., จ่ายให้หมดในปี (17 ล้านบาท)  ค่าสาธารณูปโภคค้างจ่ายให้จ่ายทุกเดือน  (800,000*12=9.6  ล้านบาท</t>
  </si>
  <si>
    <t xml:space="preserve">จ.นค่าซ่อมแซม, จ.น. ค่าจ้างเหมา, ให้จ่ายรวมกันทั้งหมดไม่เกินเดือนละ 3 ล้าน </t>
  </si>
  <si>
    <t>รายการจัดหาด้วยเงินงบประมาณ</t>
  </si>
  <si>
    <t>(ที่ดินและสิ่งปลูกสร้าง)</t>
  </si>
  <si>
    <t>จำนวน</t>
  </si>
  <si>
    <t>ราคา</t>
  </si>
  <si>
    <t>1.ตึก 10 ชั้น (ปีที่ 3) (ปีสุดท้าย)</t>
  </si>
  <si>
    <t>ที่ สธ 0207.03.5/25019 ลว.11 กันยายน 2560 ตรวจรับงวดที่ 18-32</t>
  </si>
  <si>
    <t>2.อาคารพักพยาบาล 72 ยูนิต (ปีที่ 2)</t>
  </si>
  <si>
    <t>(ปี 63 ผูกพันงบประมาณ 49,650,700)</t>
  </si>
  <si>
    <t>รวมสิ่งปลูกสร้าง</t>
  </si>
  <si>
    <t>(ครุภัณฑ์)</t>
  </si>
  <si>
    <t>เครื่องช่วยกระบวนการปั๊มและฟื้นคืนชีพผู้ป่วย</t>
  </si>
  <si>
    <t>เครื่องติดตามการทำงานของหัวใจและสัญญาณชีพแบบรวมศูนย์ 4 เตียง</t>
  </si>
  <si>
    <t>แผนรับบริจาค ตึกใหม่</t>
  </si>
  <si>
    <t>รายการบริจาค</t>
  </si>
  <si>
    <t>ประมาณการห้องพิเศษตึก 10 ชั้น/250,000 ห้อง ประกอบด้วย</t>
  </si>
  <si>
    <t>1.อุปกรณ์ (เตียง โทรทัศน์ โซฟา เครื่องทำน้ำอุ่น เครื่องปรับอากาศ) ราคา 120,000 บาท</t>
  </si>
  <si>
    <t>2.ค่าตกแต่งภายใน 130,000 บาท</t>
  </si>
  <si>
    <t>หันทราย</t>
  </si>
  <si>
    <t>ทับพริก</t>
  </si>
  <si>
    <t>ท่าข้าม</t>
  </si>
  <si>
    <t>คลองน้ำใส</t>
  </si>
  <si>
    <t>ป่าไร่</t>
  </si>
  <si>
    <t>ผ่านศึก</t>
  </si>
  <si>
    <t>นิคมฯ</t>
  </si>
  <si>
    <t>เมืองไผ่</t>
  </si>
  <si>
    <t>หนองปรือ</t>
  </si>
  <si>
    <t>คลองทับจันทร์</t>
  </si>
  <si>
    <t>หนองสังข์</t>
  </si>
  <si>
    <t>บ้านใหม่หนองไทร</t>
  </si>
  <si>
    <t>ฟากห้วย</t>
  </si>
  <si>
    <t>บ้านโรงเรียน</t>
  </si>
  <si>
    <t>ภูน้ำเกลี้ยง</t>
  </si>
  <si>
    <t>คลองหว้า</t>
  </si>
  <si>
    <t>M</t>
  </si>
  <si>
    <t>S</t>
  </si>
  <si>
    <t>L</t>
  </si>
  <si>
    <t>ส่วนของ รพ.สต</t>
  </si>
  <si>
    <t>ยอดจัดสรร รวม</t>
  </si>
  <si>
    <t>ค่าตอบแทน (ฉบับ 11)</t>
  </si>
  <si>
    <t>การเปรียบเทียบ HGR ปี 2560</t>
  </si>
  <si>
    <t>แผนปี62</t>
  </si>
  <si>
    <t>เพิ่ม/ลด จากปี61</t>
  </si>
  <si>
    <t>ร้อยละจากปี61</t>
  </si>
  <si>
    <t>จัดซื้อ/จัดหาด้วยเงินบำรุงของ รพ. ปี 2562</t>
  </si>
  <si>
    <t>มูลค่ารวมทั้งปี 62</t>
  </si>
  <si>
    <t>โรงพยาบาลอรัญประเทศ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</si>
</sst>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_ ;[Red]\-#,##0.00\ "/>
    <numFmt numFmtId="188" formatCode="#,##0_ ;[Red]\-#,##0\ "/>
    <numFmt numFmtId="189" formatCode="0.000"/>
  </numFmts>
  <fonts count="6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u/>
      <sz val="16"/>
      <color rgb="FF000000"/>
      <name val="TH SarabunPSK"/>
      <family val="2"/>
    </font>
    <font>
      <b/>
      <sz val="10"/>
      <color rgb="FF0070C0"/>
      <name val="Tahoma"/>
      <family val="2"/>
    </font>
    <font>
      <sz val="10"/>
      <color rgb="FF0070C0"/>
      <name val="Tahoma"/>
      <family val="2"/>
    </font>
    <font>
      <sz val="10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9" fillId="0" borderId="0"/>
  </cellStyleXfs>
  <cellXfs count="5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 wrapText="1"/>
    </xf>
    <xf numFmtId="43" fontId="3" fillId="0" borderId="2" xfId="3" applyFont="1" applyBorder="1"/>
    <xf numFmtId="0" fontId="3" fillId="6" borderId="2" xfId="0" applyFont="1" applyFill="1" applyBorder="1"/>
    <xf numFmtId="0" fontId="3" fillId="0" borderId="0" xfId="0" applyFont="1"/>
    <xf numFmtId="43" fontId="3" fillId="0" borderId="0" xfId="3" applyFont="1"/>
    <xf numFmtId="0" fontId="3" fillId="0" borderId="2" xfId="0" applyFont="1" applyBorder="1"/>
    <xf numFmtId="43" fontId="13" fillId="0" borderId="0" xfId="3" applyFont="1"/>
    <xf numFmtId="0" fontId="18" fillId="0" borderId="2" xfId="2" applyFont="1" applyBorder="1" applyAlignment="1">
      <alignment horizontal="center"/>
    </xf>
    <xf numFmtId="187" fontId="15" fillId="0" borderId="2" xfId="3" applyNumberFormat="1" applyFont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15" fillId="0" borderId="2" xfId="0" applyFont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/>
    <xf numFmtId="0" fontId="1" fillId="12" borderId="20" xfId="0" applyFont="1" applyFill="1" applyBorder="1"/>
    <xf numFmtId="0" fontId="1" fillId="12" borderId="0" xfId="0" applyFont="1" applyFill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/>
    <xf numFmtId="0" fontId="4" fillId="0" borderId="20" xfId="0" applyFont="1" applyBorder="1" applyAlignment="1">
      <alignment horizontal="left"/>
    </xf>
    <xf numFmtId="0" fontId="7" fillId="0" borderId="0" xfId="0" applyFont="1"/>
    <xf numFmtId="0" fontId="1" fillId="0" borderId="22" xfId="0" applyFont="1" applyBorder="1"/>
    <xf numFmtId="187" fontId="2" fillId="0" borderId="22" xfId="0" applyNumberFormat="1" applyFont="1" applyBorder="1"/>
    <xf numFmtId="0" fontId="1" fillId="0" borderId="20" xfId="0" applyFont="1" applyBorder="1"/>
    <xf numFmtId="187" fontId="4" fillId="0" borderId="24" xfId="0" applyNumberFormat="1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Border="1"/>
    <xf numFmtId="187" fontId="4" fillId="0" borderId="21" xfId="0" applyNumberFormat="1" applyFont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Border="1"/>
    <xf numFmtId="0" fontId="25" fillId="0" borderId="0" xfId="0" applyFont="1"/>
    <xf numFmtId="43" fontId="26" fillId="0" borderId="2" xfId="3" applyFont="1" applyBorder="1"/>
    <xf numFmtId="0" fontId="0" fillId="0" borderId="2" xfId="0" applyBorder="1"/>
    <xf numFmtId="0" fontId="12" fillId="0" borderId="2" xfId="0" applyFont="1" applyBorder="1"/>
    <xf numFmtId="0" fontId="28" fillId="0" borderId="0" xfId="6" applyFont="1" applyAlignment="1">
      <alignment wrapText="1"/>
    </xf>
    <xf numFmtId="0" fontId="28" fillId="6" borderId="0" xfId="6" applyFont="1" applyFill="1" applyAlignment="1">
      <alignment wrapText="1"/>
    </xf>
    <xf numFmtId="0" fontId="28" fillId="0" borderId="0" xfId="6" applyFont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2" fillId="0" borderId="0" xfId="0" applyFont="1"/>
    <xf numFmtId="0" fontId="1" fillId="6" borderId="0" xfId="0" applyFont="1" applyFill="1"/>
    <xf numFmtId="0" fontId="1" fillId="6" borderId="1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2" xfId="0" applyFont="1" applyBorder="1"/>
    <xf numFmtId="0" fontId="37" fillId="0" borderId="0" xfId="0" applyFont="1"/>
    <xf numFmtId="0" fontId="38" fillId="0" borderId="0" xfId="0" applyFont="1"/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22" fillId="0" borderId="0" xfId="0" applyFont="1"/>
    <xf numFmtId="187" fontId="4" fillId="0" borderId="0" xfId="3" applyNumberFormat="1" applyFont="1"/>
    <xf numFmtId="0" fontId="36" fillId="0" borderId="0" xfId="0" applyFont="1"/>
    <xf numFmtId="187" fontId="3" fillId="0" borderId="0" xfId="3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Border="1" applyAlignment="1">
      <alignment horizontal="center"/>
    </xf>
    <xf numFmtId="0" fontId="4" fillId="0" borderId="13" xfId="0" applyFont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4" fillId="0" borderId="11" xfId="0" applyFont="1" applyBorder="1"/>
    <xf numFmtId="187" fontId="14" fillId="0" borderId="15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187" fontId="21" fillId="0" borderId="9" xfId="0" applyNumberFormat="1" applyFont="1" applyBorder="1"/>
    <xf numFmtId="187" fontId="4" fillId="0" borderId="29" xfId="0" applyNumberFormat="1" applyFont="1" applyBorder="1"/>
    <xf numFmtId="187" fontId="4" fillId="21" borderId="3" xfId="0" applyNumberFormat="1" applyFont="1" applyFill="1" applyBorder="1"/>
    <xf numFmtId="187" fontId="4" fillId="21" borderId="11" xfId="0" applyNumberFormat="1" applyFont="1" applyFill="1" applyBorder="1"/>
    <xf numFmtId="0" fontId="3" fillId="21" borderId="11" xfId="0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Border="1" applyAlignment="1">
      <alignment horizontal="center" vertical="center"/>
    </xf>
    <xf numFmtId="0" fontId="41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4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Alignment="1">
      <alignment wrapText="1"/>
    </xf>
    <xf numFmtId="43" fontId="28" fillId="6" borderId="0" xfId="3" applyFont="1" applyFill="1" applyAlignment="1">
      <alignment wrapText="1"/>
    </xf>
    <xf numFmtId="43" fontId="28" fillId="0" borderId="0" xfId="3" applyFont="1" applyAlignment="1">
      <alignment vertical="top" wrapText="1"/>
    </xf>
    <xf numFmtId="43" fontId="12" fillId="0" borderId="0" xfId="3" applyFont="1"/>
    <xf numFmtId="43" fontId="19" fillId="6" borderId="2" xfId="6" applyNumberFormat="1" applyFont="1" applyFill="1" applyBorder="1" applyAlignment="1">
      <alignment wrapText="1"/>
    </xf>
    <xf numFmtId="43" fontId="19" fillId="0" borderId="2" xfId="3" applyFont="1" applyBorder="1" applyAlignment="1">
      <alignment wrapText="1"/>
    </xf>
    <xf numFmtId="43" fontId="3" fillId="0" borderId="2" xfId="0" applyNumberFormat="1" applyFont="1" applyBorder="1"/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/>
    </xf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0" xfId="0" applyFont="1" applyBorder="1"/>
    <xf numFmtId="0" fontId="14" fillId="0" borderId="4" xfId="0" applyFont="1" applyBorder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4" fillId="0" borderId="0" xfId="0" applyFont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4" fillId="0" borderId="13" xfId="3" applyNumberFormat="1" applyFont="1" applyBorder="1"/>
    <xf numFmtId="43" fontId="3" fillId="0" borderId="2" xfId="3" applyFont="1" applyBorder="1" applyAlignment="1">
      <alignment vertical="top" wrapText="1"/>
    </xf>
    <xf numFmtId="0" fontId="36" fillId="6" borderId="0" xfId="0" applyFont="1" applyFill="1" applyAlignment="1">
      <alignment horizontal="center"/>
    </xf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5" fillId="23" borderId="41" xfId="0" applyFont="1" applyFill="1" applyBorder="1" applyAlignment="1">
      <alignment horizontal="left" vertical="center" wrapText="1" readingOrder="1"/>
    </xf>
    <xf numFmtId="0" fontId="47" fillId="24" borderId="42" xfId="0" applyFont="1" applyFill="1" applyBorder="1" applyAlignment="1">
      <alignment horizontal="center" vertical="center" wrapText="1" readingOrder="1"/>
    </xf>
    <xf numFmtId="0" fontId="47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7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7" fillId="24" borderId="39" xfId="0" applyFont="1" applyFill="1" applyBorder="1" applyAlignment="1">
      <alignment horizontal="center" vertical="center" wrapText="1" readingOrder="1"/>
    </xf>
    <xf numFmtId="0" fontId="47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7" fillId="24" borderId="42" xfId="0" applyFont="1" applyFill="1" applyBorder="1" applyAlignment="1">
      <alignment horizontal="left" vertical="center" readingOrder="1"/>
    </xf>
    <xf numFmtId="0" fontId="47" fillId="25" borderId="43" xfId="0" applyFont="1" applyFill="1" applyBorder="1" applyAlignment="1">
      <alignment horizontal="left" vertical="center" readingOrder="1"/>
    </xf>
    <xf numFmtId="0" fontId="47" fillId="24" borderId="39" xfId="0" applyFont="1" applyFill="1" applyBorder="1" applyAlignment="1">
      <alignment horizontal="left" vertical="center" readingOrder="1"/>
    </xf>
    <xf numFmtId="0" fontId="47" fillId="25" borderId="39" xfId="0" applyFont="1" applyFill="1" applyBorder="1" applyAlignment="1">
      <alignment horizontal="left" vertical="center" readingOrder="1"/>
    </xf>
    <xf numFmtId="0" fontId="47" fillId="24" borderId="43" xfId="0" applyFont="1" applyFill="1" applyBorder="1" applyAlignment="1">
      <alignment horizontal="left" vertical="center" readingOrder="1"/>
    </xf>
    <xf numFmtId="0" fontId="1" fillId="0" borderId="2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49" fontId="40" fillId="0" borderId="3" xfId="3" applyNumberFormat="1" applyFont="1" applyBorder="1" applyAlignment="1">
      <alignment horizontal="center" vertical="center" wrapText="1"/>
    </xf>
    <xf numFmtId="187" fontId="3" fillId="0" borderId="3" xfId="3" applyNumberFormat="1" applyFont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0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43" fontId="30" fillId="0" borderId="0" xfId="3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9" fillId="23" borderId="39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9" fillId="23" borderId="41" xfId="0" applyFont="1" applyFill="1" applyBorder="1" applyAlignment="1">
      <alignment horizontal="left" vertical="center" wrapText="1" readingOrder="1"/>
    </xf>
    <xf numFmtId="0" fontId="51" fillId="24" borderId="42" xfId="0" applyFont="1" applyFill="1" applyBorder="1" applyAlignment="1">
      <alignment horizontal="center" vertical="center" wrapText="1" readingOrder="1"/>
    </xf>
    <xf numFmtId="0" fontId="51" fillId="24" borderId="42" xfId="0" applyFont="1" applyFill="1" applyBorder="1" applyAlignment="1">
      <alignment horizontal="left" vertical="center" readingOrder="1"/>
    </xf>
    <xf numFmtId="0" fontId="51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1" fillId="25" borderId="43" xfId="0" applyFont="1" applyFill="1" applyBorder="1" applyAlignment="1">
      <alignment horizontal="left" vertical="center" readingOrder="1"/>
    </xf>
    <xf numFmtId="0" fontId="51" fillId="24" borderId="39" xfId="0" applyFont="1" applyFill="1" applyBorder="1" applyAlignment="1">
      <alignment horizontal="center" vertical="center" wrapText="1" readingOrder="1"/>
    </xf>
    <xf numFmtId="0" fontId="51" fillId="24" borderId="39" xfId="0" applyFont="1" applyFill="1" applyBorder="1" applyAlignment="1">
      <alignment horizontal="left" vertical="center" readingOrder="1"/>
    </xf>
    <xf numFmtId="0" fontId="51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1" fillId="25" borderId="39" xfId="0" applyFont="1" applyFill="1" applyBorder="1" applyAlignment="1">
      <alignment horizontal="left" vertical="center" readingOrder="1"/>
    </xf>
    <xf numFmtId="0" fontId="51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1" fillId="24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3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4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9" fillId="0" borderId="1" xfId="8" applyFont="1" applyBorder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8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8" fillId="7" borderId="12" xfId="0" applyFont="1" applyFill="1" applyBorder="1" applyAlignment="1">
      <alignment horizontal="centerContinuous" vertical="top"/>
    </xf>
    <xf numFmtId="0" fontId="48" fillId="7" borderId="0" xfId="0" applyFont="1" applyFill="1" applyAlignment="1">
      <alignment horizontal="centerContinuous" vertical="top"/>
    </xf>
    <xf numFmtId="0" fontId="3" fillId="0" borderId="2" xfId="0" applyFont="1" applyBorder="1" applyAlignment="1">
      <alignment horizontal="left"/>
    </xf>
    <xf numFmtId="0" fontId="19" fillId="0" borderId="1" xfId="8" applyFont="1" applyBorder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19" fillId="0" borderId="1" xfId="8" applyFont="1" applyBorder="1" applyAlignment="1">
      <alignment horizontal="center" vertical="top"/>
    </xf>
    <xf numFmtId="189" fontId="19" fillId="0" borderId="1" xfId="8" applyNumberFormat="1" applyFont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19" fillId="14" borderId="38" xfId="8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/>
    </xf>
    <xf numFmtId="0" fontId="3" fillId="28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10" borderId="0" xfId="0" applyFont="1" applyFill="1" applyAlignment="1">
      <alignment horizontal="center" vertical="top"/>
    </xf>
    <xf numFmtId="0" fontId="19" fillId="16" borderId="2" xfId="7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49" fontId="19" fillId="16" borderId="2" xfId="7" applyNumberFormat="1" applyFont="1" applyFill="1" applyBorder="1" applyAlignment="1">
      <alignment horizontal="center"/>
    </xf>
    <xf numFmtId="0" fontId="19" fillId="29" borderId="1" xfId="8" applyFont="1" applyFill="1" applyBorder="1" applyAlignment="1">
      <alignment horizontal="center" vertical="top"/>
    </xf>
    <xf numFmtId="0" fontId="19" fillId="29" borderId="1" xfId="8" applyFont="1" applyFill="1" applyBorder="1" applyAlignment="1">
      <alignment vertical="top"/>
    </xf>
    <xf numFmtId="0" fontId="19" fillId="29" borderId="1" xfId="8" applyFont="1" applyFill="1" applyBorder="1" applyAlignment="1">
      <alignment horizontal="left" vertical="top"/>
    </xf>
    <xf numFmtId="0" fontId="3" fillId="29" borderId="0" xfId="0" applyFont="1" applyFill="1" applyAlignment="1">
      <alignment vertical="top"/>
    </xf>
    <xf numFmtId="0" fontId="3" fillId="29" borderId="0" xfId="0" applyFont="1" applyFill="1" applyAlignment="1">
      <alignment horizontal="center" vertical="top"/>
    </xf>
    <xf numFmtId="189" fontId="19" fillId="29" borderId="1" xfId="8" applyNumberFormat="1" applyFont="1" applyFill="1" applyBorder="1" applyAlignment="1">
      <alignment horizontal="center" vertical="top"/>
    </xf>
    <xf numFmtId="0" fontId="12" fillId="29" borderId="2" xfId="0" applyFont="1" applyFill="1" applyBorder="1" applyAlignment="1">
      <alignment horizontal="center"/>
    </xf>
    <xf numFmtId="0" fontId="3" fillId="29" borderId="2" xfId="0" applyFont="1" applyFill="1" applyBorder="1"/>
    <xf numFmtId="187" fontId="15" fillId="29" borderId="2" xfId="3" applyNumberFormat="1" applyFont="1" applyFill="1" applyBorder="1"/>
    <xf numFmtId="43" fontId="3" fillId="29" borderId="2" xfId="3" applyFont="1" applyFill="1" applyBorder="1"/>
    <xf numFmtId="187" fontId="3" fillId="29" borderId="3" xfId="3" applyNumberFormat="1" applyFont="1" applyFill="1" applyBorder="1"/>
    <xf numFmtId="187" fontId="3" fillId="29" borderId="2" xfId="3" applyNumberFormat="1" applyFont="1" applyFill="1" applyBorder="1"/>
    <xf numFmtId="0" fontId="3" fillId="29" borderId="2" xfId="0" applyFont="1" applyFill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 applyAlignment="1">
      <alignment horizontal="center"/>
    </xf>
    <xf numFmtId="43" fontId="32" fillId="0" borderId="0" xfId="3" applyFont="1"/>
    <xf numFmtId="0" fontId="56" fillId="18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4" fillId="0" borderId="0" xfId="0" applyFont="1" applyFill="1" applyBorder="1" applyAlignment="1"/>
    <xf numFmtId="0" fontId="34" fillId="0" borderId="0" xfId="0" applyFont="1" applyFill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43" fontId="3" fillId="0" borderId="2" xfId="3" applyFont="1" applyFill="1" applyBorder="1"/>
    <xf numFmtId="0" fontId="3" fillId="0" borderId="2" xfId="0" applyFont="1" applyFill="1" applyBorder="1"/>
    <xf numFmtId="43" fontId="3" fillId="0" borderId="0" xfId="3" applyFont="1" applyFill="1"/>
    <xf numFmtId="0" fontId="1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15" fillId="0" borderId="2" xfId="9" applyFont="1" applyFill="1" applyBorder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0" fontId="4" fillId="0" borderId="45" xfId="0" applyFont="1" applyFill="1" applyBorder="1" applyAlignment="1">
      <alignment horizontal="center"/>
    </xf>
    <xf numFmtId="43" fontId="4" fillId="0" borderId="46" xfId="3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12" fillId="0" borderId="0" xfId="0" applyFont="1" applyFill="1"/>
    <xf numFmtId="43" fontId="15" fillId="0" borderId="0" xfId="3" applyFont="1"/>
    <xf numFmtId="43" fontId="38" fillId="0" borderId="0" xfId="3" applyFont="1"/>
    <xf numFmtId="40" fontId="3" fillId="4" borderId="0" xfId="0" applyNumberFormat="1" applyFont="1" applyFill="1"/>
    <xf numFmtId="49" fontId="4" fillId="17" borderId="0" xfId="0" applyNumberFormat="1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40" fontId="4" fillId="17" borderId="0" xfId="0" applyNumberFormat="1" applyFont="1" applyFill="1" applyAlignment="1">
      <alignment horizontal="center" vertical="center"/>
    </xf>
    <xf numFmtId="43" fontId="3" fillId="0" borderId="0" xfId="3" applyFont="1" applyAlignment="1">
      <alignment horizontal="center" vertical="center"/>
    </xf>
    <xf numFmtId="40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horizontal="center" vertical="center" wrapText="1"/>
    </xf>
    <xf numFmtId="43" fontId="1" fillId="0" borderId="2" xfId="3" applyFont="1" applyBorder="1"/>
    <xf numFmtId="43" fontId="26" fillId="6" borderId="2" xfId="3" applyFont="1" applyFill="1" applyBorder="1"/>
    <xf numFmtId="43" fontId="12" fillId="0" borderId="2" xfId="3" applyFont="1" applyBorder="1"/>
    <xf numFmtId="0" fontId="8" fillId="0" borderId="2" xfId="0" applyFont="1" applyBorder="1" applyAlignment="1">
      <alignment horizontal="center" vertical="center"/>
    </xf>
    <xf numFmtId="0" fontId="28" fillId="0" borderId="2" xfId="1" applyFont="1" applyBorder="1"/>
    <xf numFmtId="43" fontId="12" fillId="18" borderId="2" xfId="0" applyNumberFormat="1" applyFont="1" applyFill="1" applyBorder="1"/>
    <xf numFmtId="0" fontId="3" fillId="17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43" fontId="60" fillId="18" borderId="2" xfId="3" applyFont="1" applyFill="1" applyBorder="1"/>
    <xf numFmtId="0" fontId="60" fillId="0" borderId="0" xfId="0" applyFont="1"/>
    <xf numFmtId="0" fontId="2" fillId="13" borderId="2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43" fontId="2" fillId="13" borderId="2" xfId="3" applyFont="1" applyFill="1" applyBorder="1" applyAlignment="1">
      <alignment horizontal="center"/>
    </xf>
    <xf numFmtId="0" fontId="2" fillId="30" borderId="2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43" fontId="1" fillId="18" borderId="2" xfId="3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42" fillId="0" borderId="2" xfId="0" applyFont="1" applyBorder="1" applyAlignment="1">
      <alignment horizontal="center"/>
    </xf>
    <xf numFmtId="43" fontId="3" fillId="0" borderId="13" xfId="3" applyFont="1" applyBorder="1"/>
    <xf numFmtId="0" fontId="3" fillId="0" borderId="47" xfId="0" applyFont="1" applyBorder="1" applyAlignment="1">
      <alignment wrapText="1"/>
    </xf>
    <xf numFmtId="0" fontId="3" fillId="0" borderId="14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43" fontId="1" fillId="0" borderId="0" xfId="3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 wrapText="1"/>
    </xf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0" borderId="4" xfId="3" applyFont="1" applyBorder="1" applyAlignment="1">
      <alignment horizontal="center" vertical="center"/>
    </xf>
    <xf numFmtId="43" fontId="15" fillId="0" borderId="2" xfId="3" applyFont="1" applyFill="1" applyBorder="1" applyAlignment="1">
      <alignment horizontal="left" shrinkToFit="1"/>
    </xf>
    <xf numFmtId="187" fontId="3" fillId="0" borderId="0" xfId="3" applyNumberFormat="1" applyFont="1" applyAlignment="1">
      <alignment horizontal="right"/>
    </xf>
    <xf numFmtId="43" fontId="3" fillId="0" borderId="0" xfId="3" applyFont="1" applyAlignment="1">
      <alignment vertical="center"/>
    </xf>
    <xf numFmtId="43" fontId="3" fillId="0" borderId="0" xfId="0" applyNumberFormat="1" applyFont="1"/>
    <xf numFmtId="49" fontId="3" fillId="4" borderId="0" xfId="0" applyNumberFormat="1" applyFont="1" applyFill="1" applyAlignment="1">
      <alignment horizontal="center"/>
    </xf>
    <xf numFmtId="43" fontId="3" fillId="4" borderId="0" xfId="3" applyFont="1" applyFill="1"/>
    <xf numFmtId="43" fontId="1" fillId="8" borderId="17" xfId="3" applyFont="1" applyFill="1" applyBorder="1"/>
    <xf numFmtId="187" fontId="3" fillId="4" borderId="0" xfId="3" applyNumberFormat="1" applyFont="1" applyFill="1"/>
    <xf numFmtId="0" fontId="61" fillId="0" borderId="0" xfId="0" applyFont="1"/>
    <xf numFmtId="0" fontId="62" fillId="0" borderId="0" xfId="0" applyFont="1"/>
    <xf numFmtId="187" fontId="4" fillId="21" borderId="2" xfId="0" applyNumberFormat="1" applyFont="1" applyFill="1" applyBorder="1"/>
    <xf numFmtId="187" fontId="29" fillId="21" borderId="2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9" fillId="0" borderId="2" xfId="1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3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1" xfId="0" applyFont="1" applyFill="1" applyBorder="1" applyAlignment="1">
      <alignment horizontal="center" vertical="center" wrapText="1" readingOrder="1"/>
    </xf>
    <xf numFmtId="0" fontId="43" fillId="18" borderId="0" xfId="0" applyFont="1" applyFill="1" applyAlignment="1">
      <alignment horizontal="center" vertical="top" wrapText="1"/>
    </xf>
    <xf numFmtId="0" fontId="43" fillId="18" borderId="12" xfId="0" applyFont="1" applyFill="1" applyBorder="1" applyAlignment="1">
      <alignment horizontal="center" vertical="top" wrapText="1"/>
    </xf>
    <xf numFmtId="0" fontId="43" fillId="19" borderId="0" xfId="0" applyFont="1" applyFill="1" applyAlignment="1">
      <alignment horizontal="center" vertical="top" wrapText="1"/>
    </xf>
    <xf numFmtId="0" fontId="43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28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3" fontId="4" fillId="0" borderId="2" xfId="3" applyFont="1" applyBorder="1" applyAlignment="1">
      <alignment horizontal="center" vertical="center" wrapText="1"/>
    </xf>
    <xf numFmtId="43" fontId="4" fillId="0" borderId="13" xfId="3" applyFont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30" borderId="3" xfId="0" applyFont="1" applyFill="1" applyBorder="1" applyAlignment="1">
      <alignment horizontal="center"/>
    </xf>
    <xf numFmtId="0" fontId="2" fillId="30" borderId="3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43" fontId="3" fillId="0" borderId="13" xfId="3" applyFont="1" applyBorder="1" applyAlignment="1">
      <alignment horizontal="center" vertical="center"/>
    </xf>
    <xf numFmtId="43" fontId="3" fillId="0" borderId="47" xfId="3" applyFont="1" applyBorder="1" applyAlignment="1">
      <alignment horizontal="center" vertical="center"/>
    </xf>
    <xf numFmtId="43" fontId="3" fillId="0" borderId="14" xfId="3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9" fillId="23" borderId="39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center" vertical="center" wrapText="1" readingOrder="1"/>
    </xf>
    <xf numFmtId="0" fontId="49" fillId="23" borderId="41" xfId="0" applyFont="1" applyFill="1" applyBorder="1" applyAlignment="1">
      <alignment horizontal="center" vertical="center" wrapText="1" readingOrder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</cellXfs>
  <cellStyles count="10">
    <cellStyle name="Normal 2" xfId="5" xr:uid="{00000000-0005-0000-0000-000002000000}"/>
    <cellStyle name="Normal_Sheet2" xfId="1" xr:uid="{00000000-0005-0000-0000-000003000000}"/>
    <cellStyle name="Normal_Sheet4" xfId="2" xr:uid="{00000000-0005-0000-0000-000004000000}"/>
    <cellStyle name="Normal_Sheet7" xfId="6" xr:uid="{00000000-0005-0000-0000-000005000000}"/>
    <cellStyle name="จุลภาค" xfId="3" builtinId="3"/>
    <cellStyle name="ปกติ" xfId="0" builtinId="0"/>
    <cellStyle name="ปกติ 2" xfId="9" xr:uid="{00000000-0005-0000-0000-000007000000}"/>
    <cellStyle name="ปกติ_Sheet1" xfId="8" xr:uid="{00000000-0005-0000-0000-000008000000}"/>
    <cellStyle name="ปกติ_Sheet7" xfId="7" xr:uid="{00000000-0005-0000-0000-000009000000}"/>
    <cellStyle name="เปอร์เซ็นต์" xfId="4" builtinId="5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PlanfinPlus2562%20V3%20&#3649;&#3612;&#3609;&#3605;&#3657;&#3609;&#3611;&#3637;62%20&#3626;&#3656;&#3591;%20&#3626;&#3626;&#3592;.%20(&#3619;&#3614;.&#3629;&#3619;&#3633;&#35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  <sheetName val="WS2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E4">
            <v>146400</v>
          </cell>
          <cell r="F4">
            <v>268563</v>
          </cell>
          <cell r="G4">
            <v>13429</v>
          </cell>
          <cell r="L4">
            <v>283700</v>
          </cell>
          <cell r="M4">
            <v>112179.3</v>
          </cell>
          <cell r="O4">
            <v>25099.74</v>
          </cell>
          <cell r="P4">
            <v>50392.65</v>
          </cell>
          <cell r="Q4">
            <v>5488.83</v>
          </cell>
          <cell r="R4">
            <v>5311</v>
          </cell>
        </row>
        <row r="5">
          <cell r="E5">
            <v>144000</v>
          </cell>
          <cell r="F5">
            <v>503175</v>
          </cell>
          <cell r="G5">
            <v>23702</v>
          </cell>
          <cell r="L5">
            <v>101550</v>
          </cell>
          <cell r="M5">
            <v>88688.25</v>
          </cell>
          <cell r="O5">
            <v>16217.25</v>
          </cell>
          <cell r="P5">
            <v>20954.849999999999</v>
          </cell>
          <cell r="Q5">
            <v>3533.4</v>
          </cell>
          <cell r="R5">
            <v>4378.5</v>
          </cell>
        </row>
        <row r="6">
          <cell r="E6">
            <v>146400</v>
          </cell>
          <cell r="F6">
            <v>211232</v>
          </cell>
          <cell r="G6">
            <v>10561</v>
          </cell>
          <cell r="L6">
            <v>251700</v>
          </cell>
          <cell r="M6">
            <v>104814.37</v>
          </cell>
          <cell r="N6">
            <v>3875</v>
          </cell>
          <cell r="O6">
            <v>17993.89</v>
          </cell>
          <cell r="P6">
            <v>20565.36</v>
          </cell>
          <cell r="Q6">
            <v>3333.4</v>
          </cell>
        </row>
        <row r="7">
          <cell r="E7">
            <v>146400</v>
          </cell>
          <cell r="F7">
            <v>426172</v>
          </cell>
          <cell r="G7">
            <v>20123</v>
          </cell>
          <cell r="L7">
            <v>278500</v>
          </cell>
          <cell r="M7">
            <v>182252.97</v>
          </cell>
          <cell r="N7">
            <v>3921</v>
          </cell>
          <cell r="O7">
            <v>35144</v>
          </cell>
          <cell r="P7">
            <v>20550</v>
          </cell>
          <cell r="Q7">
            <v>7555.4</v>
          </cell>
          <cell r="R7">
            <v>12000</v>
          </cell>
        </row>
        <row r="8">
          <cell r="E8">
            <v>146400</v>
          </cell>
          <cell r="F8">
            <v>593156</v>
          </cell>
          <cell r="G8">
            <v>22107</v>
          </cell>
          <cell r="L8">
            <v>223500</v>
          </cell>
          <cell r="M8">
            <v>82319.759999999995</v>
          </cell>
          <cell r="N8">
            <v>270</v>
          </cell>
          <cell r="O8">
            <v>9361</v>
          </cell>
          <cell r="P8">
            <v>11226.29</v>
          </cell>
          <cell r="Q8">
            <v>3955.7</v>
          </cell>
          <cell r="R8">
            <v>9371</v>
          </cell>
        </row>
        <row r="9">
          <cell r="E9">
            <v>146400</v>
          </cell>
          <cell r="F9">
            <v>222974</v>
          </cell>
          <cell r="G9">
            <v>11148</v>
          </cell>
          <cell r="L9">
            <v>184550</v>
          </cell>
          <cell r="M9">
            <v>113930</v>
          </cell>
          <cell r="N9">
            <v>12500</v>
          </cell>
          <cell r="O9">
            <v>6945.71</v>
          </cell>
          <cell r="P9">
            <v>22261.53</v>
          </cell>
          <cell r="Q9">
            <v>4560</v>
          </cell>
          <cell r="R9">
            <v>19273</v>
          </cell>
        </row>
        <row r="10">
          <cell r="E10">
            <v>144000</v>
          </cell>
          <cell r="F10">
            <v>267346</v>
          </cell>
          <cell r="G10">
            <v>13367</v>
          </cell>
          <cell r="L10">
            <v>108350</v>
          </cell>
          <cell r="M10">
            <v>43124</v>
          </cell>
          <cell r="O10">
            <v>3145</v>
          </cell>
          <cell r="P10">
            <v>4500</v>
          </cell>
          <cell r="Q10">
            <v>2380</v>
          </cell>
        </row>
        <row r="11">
          <cell r="E11">
            <v>144000</v>
          </cell>
          <cell r="F11">
            <v>454600</v>
          </cell>
          <cell r="G11">
            <v>17711</v>
          </cell>
          <cell r="L11">
            <v>113000</v>
          </cell>
          <cell r="M11">
            <v>51111</v>
          </cell>
          <cell r="O11">
            <v>7147</v>
          </cell>
          <cell r="P11">
            <v>29990</v>
          </cell>
          <cell r="Q11">
            <v>2941</v>
          </cell>
        </row>
        <row r="12">
          <cell r="E12">
            <v>144000</v>
          </cell>
          <cell r="F12">
            <v>131016</v>
          </cell>
          <cell r="G12">
            <v>65550</v>
          </cell>
          <cell r="L12">
            <v>148700</v>
          </cell>
          <cell r="M12">
            <v>89400.28</v>
          </cell>
          <cell r="N12">
            <v>12569.68</v>
          </cell>
          <cell r="O12">
            <v>3016.5</v>
          </cell>
          <cell r="P12">
            <v>2568.06</v>
          </cell>
          <cell r="Q12">
            <v>2520.12</v>
          </cell>
          <cell r="R12">
            <v>1500</v>
          </cell>
        </row>
        <row r="13">
          <cell r="E13">
            <v>146400</v>
          </cell>
          <cell r="F13">
            <v>384890</v>
          </cell>
          <cell r="G13">
            <v>22690</v>
          </cell>
          <cell r="L13">
            <v>238850</v>
          </cell>
          <cell r="M13">
            <v>47159.65</v>
          </cell>
          <cell r="N13">
            <v>8084.29</v>
          </cell>
          <cell r="O13">
            <v>1514.8</v>
          </cell>
          <cell r="P13">
            <v>19500.25</v>
          </cell>
          <cell r="Q13">
            <v>2150</v>
          </cell>
          <cell r="R13">
            <v>13694</v>
          </cell>
        </row>
        <row r="14">
          <cell r="E14">
            <v>146400</v>
          </cell>
          <cell r="F14">
            <v>187324</v>
          </cell>
          <cell r="G14">
            <v>13690</v>
          </cell>
          <cell r="L14">
            <v>364900</v>
          </cell>
          <cell r="M14">
            <v>134737.38</v>
          </cell>
          <cell r="N14">
            <v>5728.8</v>
          </cell>
          <cell r="O14">
            <v>31734.22</v>
          </cell>
          <cell r="Q14">
            <v>4227.68</v>
          </cell>
          <cell r="R14">
            <v>6609</v>
          </cell>
        </row>
        <row r="15">
          <cell r="E15">
            <v>151200</v>
          </cell>
          <cell r="F15">
            <v>407385</v>
          </cell>
          <cell r="G15">
            <v>18000</v>
          </cell>
          <cell r="L15">
            <v>487000</v>
          </cell>
          <cell r="M15">
            <v>68206.78</v>
          </cell>
          <cell r="N15">
            <v>670.4</v>
          </cell>
          <cell r="O15">
            <v>26670.44</v>
          </cell>
          <cell r="Q15">
            <v>1982.4</v>
          </cell>
          <cell r="R15">
            <v>6870</v>
          </cell>
        </row>
        <row r="16">
          <cell r="E16">
            <v>146400</v>
          </cell>
          <cell r="F16">
            <v>96037</v>
          </cell>
          <cell r="G16">
            <v>4801</v>
          </cell>
          <cell r="L16">
            <v>354200</v>
          </cell>
          <cell r="M16">
            <v>46198.94</v>
          </cell>
          <cell r="N16">
            <v>1412.6</v>
          </cell>
          <cell r="O16">
            <v>20194.580000000002</v>
          </cell>
          <cell r="P16">
            <v>19592.240000000002</v>
          </cell>
          <cell r="Q16">
            <v>3278</v>
          </cell>
          <cell r="R16">
            <v>6085</v>
          </cell>
        </row>
        <row r="17">
          <cell r="E17">
            <v>146400</v>
          </cell>
          <cell r="F17">
            <v>96902</v>
          </cell>
          <cell r="G17">
            <v>4845</v>
          </cell>
          <cell r="L17">
            <v>247600</v>
          </cell>
          <cell r="M17">
            <v>165300</v>
          </cell>
          <cell r="N17">
            <v>8802</v>
          </cell>
          <cell r="O17">
            <v>10614</v>
          </cell>
          <cell r="P17">
            <v>37743</v>
          </cell>
          <cell r="Q17">
            <v>5670</v>
          </cell>
          <cell r="R17">
            <v>33177</v>
          </cell>
        </row>
        <row r="18">
          <cell r="E18">
            <v>144000</v>
          </cell>
          <cell r="F18">
            <v>96902</v>
          </cell>
          <cell r="G18">
            <v>4845</v>
          </cell>
          <cell r="L18">
            <v>104850</v>
          </cell>
          <cell r="M18">
            <v>94888</v>
          </cell>
          <cell r="O18">
            <v>9752</v>
          </cell>
          <cell r="P18">
            <v>12762</v>
          </cell>
          <cell r="Q18">
            <v>18444</v>
          </cell>
        </row>
        <row r="19">
          <cell r="E19">
            <v>144000</v>
          </cell>
          <cell r="F19">
            <v>394531</v>
          </cell>
          <cell r="G19">
            <v>14376</v>
          </cell>
          <cell r="L19">
            <v>83650</v>
          </cell>
          <cell r="M19">
            <v>88791</v>
          </cell>
          <cell r="O19">
            <v>4451</v>
          </cell>
          <cell r="P19">
            <v>14752</v>
          </cell>
          <cell r="Q19">
            <v>3466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1"/>
  <sheetViews>
    <sheetView workbookViewId="0">
      <selection activeCell="G4" sqref="G4"/>
    </sheetView>
  </sheetViews>
  <sheetFormatPr defaultColWidth="9" defaultRowHeight="17.25" x14ac:dyDescent="0.4"/>
  <cols>
    <col min="1" max="1" width="16.875" style="17" customWidth="1"/>
    <col min="2" max="2" width="87.375" style="17" bestFit="1" customWidth="1"/>
    <col min="3" max="16384" width="9" style="17"/>
  </cols>
  <sheetData>
    <row r="1" spans="1:2" ht="27.75" x14ac:dyDescent="0.65">
      <c r="A1" s="78" t="s">
        <v>776</v>
      </c>
      <c r="B1" s="127" t="s">
        <v>1278</v>
      </c>
    </row>
    <row r="2" spans="1:2" ht="27.75" x14ac:dyDescent="0.65">
      <c r="A2" s="16" t="s">
        <v>1245</v>
      </c>
      <c r="B2" s="292" t="s">
        <v>1246</v>
      </c>
    </row>
    <row r="3" spans="1:2" s="22" customFormat="1" ht="24" x14ac:dyDescent="0.55000000000000004">
      <c r="A3" s="22" t="s">
        <v>786</v>
      </c>
      <c r="B3" s="22" t="s">
        <v>1249</v>
      </c>
    </row>
    <row r="4" spans="1:2" s="22" customFormat="1" ht="27.75" x14ac:dyDescent="0.65">
      <c r="B4" s="22" t="s">
        <v>1250</v>
      </c>
    </row>
    <row r="5" spans="1:2" s="22" customFormat="1" ht="24" x14ac:dyDescent="0.55000000000000004">
      <c r="B5" s="124" t="s">
        <v>780</v>
      </c>
    </row>
    <row r="6" spans="1:2" s="22" customFormat="1" ht="24" x14ac:dyDescent="0.55000000000000004">
      <c r="B6" s="125" t="s">
        <v>781</v>
      </c>
    </row>
    <row r="7" spans="1:2" s="22" customFormat="1" ht="24" x14ac:dyDescent="0.55000000000000004">
      <c r="B7" s="125" t="s">
        <v>1270</v>
      </c>
    </row>
    <row r="8" spans="1:2" s="22" customFormat="1" ht="24" x14ac:dyDescent="0.55000000000000004">
      <c r="B8" s="125" t="s">
        <v>782</v>
      </c>
    </row>
    <row r="9" spans="1:2" s="22" customFormat="1" ht="24" x14ac:dyDescent="0.55000000000000004">
      <c r="B9" s="125" t="s">
        <v>1247</v>
      </c>
    </row>
    <row r="10" spans="1:2" s="22" customFormat="1" ht="24" x14ac:dyDescent="0.55000000000000004">
      <c r="B10" s="125"/>
    </row>
    <row r="11" spans="1:2" s="22" customFormat="1" ht="24" x14ac:dyDescent="0.55000000000000004">
      <c r="B11" s="125" t="s">
        <v>1147</v>
      </c>
    </row>
    <row r="12" spans="1:2" s="22" customFormat="1" ht="24" x14ac:dyDescent="0.55000000000000004">
      <c r="B12" s="125" t="s">
        <v>1148</v>
      </c>
    </row>
    <row r="13" spans="1:2" s="22" customFormat="1" ht="24" x14ac:dyDescent="0.55000000000000004">
      <c r="B13" s="125"/>
    </row>
    <row r="14" spans="1:2" s="22" customFormat="1" ht="24" x14ac:dyDescent="0.55000000000000004">
      <c r="B14" s="125"/>
    </row>
    <row r="15" spans="1:2" s="22" customFormat="1" ht="24" x14ac:dyDescent="0.55000000000000004">
      <c r="B15" s="125"/>
    </row>
    <row r="16" spans="1:2" s="22" customFormat="1" ht="24" x14ac:dyDescent="0.55000000000000004">
      <c r="B16" s="125"/>
    </row>
    <row r="17" spans="1:2" s="22" customFormat="1" ht="24" x14ac:dyDescent="0.55000000000000004">
      <c r="B17" s="125"/>
    </row>
    <row r="18" spans="1:2" s="22" customFormat="1" ht="24" x14ac:dyDescent="0.55000000000000004">
      <c r="B18" s="125"/>
    </row>
    <row r="19" spans="1:2" s="22" customFormat="1" ht="24" x14ac:dyDescent="0.55000000000000004">
      <c r="B19" s="125"/>
    </row>
    <row r="20" spans="1:2" s="22" customFormat="1" ht="24" x14ac:dyDescent="0.55000000000000004">
      <c r="B20" s="125"/>
    </row>
    <row r="21" spans="1:2" s="22" customFormat="1" ht="24" x14ac:dyDescent="0.55000000000000004">
      <c r="B21" s="125"/>
    </row>
    <row r="22" spans="1:2" s="22" customFormat="1" ht="24" x14ac:dyDescent="0.55000000000000004">
      <c r="A22" s="8" t="s">
        <v>712</v>
      </c>
      <c r="B22" s="22" t="s">
        <v>1274</v>
      </c>
    </row>
    <row r="23" spans="1:2" s="22" customFormat="1" ht="24" x14ac:dyDescent="0.55000000000000004">
      <c r="A23" s="8"/>
      <c r="B23" s="22" t="s">
        <v>1251</v>
      </c>
    </row>
    <row r="24" spans="1:2" s="22" customFormat="1" ht="24" x14ac:dyDescent="0.55000000000000004">
      <c r="A24" s="8"/>
      <c r="B24" s="22" t="s">
        <v>784</v>
      </c>
    </row>
    <row r="25" spans="1:2" s="22" customFormat="1" ht="24" x14ac:dyDescent="0.55000000000000004">
      <c r="A25" s="8" t="s">
        <v>777</v>
      </c>
      <c r="B25" s="22" t="s">
        <v>785</v>
      </c>
    </row>
    <row r="26" spans="1:2" s="22" customFormat="1" ht="48" x14ac:dyDescent="0.55000000000000004">
      <c r="A26" s="294" t="s">
        <v>1272</v>
      </c>
      <c r="B26" s="293" t="s">
        <v>1275</v>
      </c>
    </row>
    <row r="27" spans="1:2" s="22" customFormat="1" ht="24" x14ac:dyDescent="0.55000000000000004">
      <c r="A27" s="8"/>
      <c r="B27" s="22" t="s">
        <v>778</v>
      </c>
    </row>
    <row r="28" spans="1:2" s="22" customFormat="1" ht="24" x14ac:dyDescent="0.55000000000000004">
      <c r="A28" s="8"/>
      <c r="B28" s="22" t="s">
        <v>779</v>
      </c>
    </row>
    <row r="29" spans="1:2" ht="24" x14ac:dyDescent="0.55000000000000004">
      <c r="A29" s="133"/>
      <c r="B29" s="22" t="s">
        <v>1271</v>
      </c>
    </row>
    <row r="30" spans="1:2" s="22" customFormat="1" ht="24" x14ac:dyDescent="0.55000000000000004">
      <c r="A30" s="294" t="s">
        <v>1273</v>
      </c>
      <c r="B30" s="293" t="s">
        <v>1252</v>
      </c>
    </row>
    <row r="31" spans="1:2" ht="24" x14ac:dyDescent="0.55000000000000004">
      <c r="B31" s="22" t="s">
        <v>1248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sqref="A1:J7"/>
    </sheetView>
  </sheetViews>
  <sheetFormatPr defaultColWidth="9" defaultRowHeight="22.5" x14ac:dyDescent="0.3"/>
  <cols>
    <col min="1" max="1" width="31" style="68" customWidth="1"/>
    <col min="2" max="2" width="15.75" style="68" customWidth="1"/>
    <col min="3" max="3" width="14.625" style="68" customWidth="1"/>
    <col min="4" max="4" width="15.25" style="68" customWidth="1"/>
    <col min="5" max="5" width="15.875" style="68" customWidth="1"/>
    <col min="6" max="7" width="19.25" style="68" customWidth="1"/>
    <col min="8" max="8" width="20.75" style="68" customWidth="1"/>
    <col min="9" max="9" width="21.375" style="68" customWidth="1"/>
    <col min="10" max="10" width="23.125" style="68" customWidth="1"/>
    <col min="11" max="11" width="11.125" style="68" customWidth="1"/>
    <col min="12" max="16384" width="9" style="68"/>
  </cols>
  <sheetData>
    <row r="1" spans="1:10" ht="27.75" x14ac:dyDescent="0.3">
      <c r="A1" s="468" t="s">
        <v>673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s="170" customFormat="1" ht="72" x14ac:dyDescent="0.25">
      <c r="A2" s="18" t="s">
        <v>726</v>
      </c>
      <c r="B2" s="4" t="s">
        <v>1355</v>
      </c>
      <c r="C2" s="4" t="s">
        <v>1354</v>
      </c>
      <c r="D2" s="4" t="s">
        <v>1353</v>
      </c>
      <c r="E2" s="4" t="s">
        <v>1352</v>
      </c>
      <c r="F2" s="4" t="s">
        <v>1351</v>
      </c>
      <c r="G2" s="4" t="s">
        <v>1350</v>
      </c>
      <c r="H2" s="171" t="s">
        <v>1349</v>
      </c>
      <c r="I2" s="4" t="s">
        <v>1347</v>
      </c>
      <c r="J2" s="171" t="s">
        <v>1348</v>
      </c>
    </row>
    <row r="3" spans="1:10" s="120" customFormat="1" ht="24" x14ac:dyDescent="0.55000000000000004">
      <c r="A3" s="117" t="s">
        <v>594</v>
      </c>
      <c r="B3" s="118">
        <v>44878182.659999996</v>
      </c>
      <c r="C3" s="118">
        <v>33486694.269999996</v>
      </c>
      <c r="D3" s="119">
        <v>35803655.259999998</v>
      </c>
      <c r="E3" s="119">
        <v>40628867</v>
      </c>
      <c r="F3" s="119">
        <v>1539734.9</v>
      </c>
      <c r="G3" s="119"/>
      <c r="H3" s="172">
        <f>SUM(E3:G3)</f>
        <v>42168601.899999999</v>
      </c>
      <c r="I3" s="119">
        <v>3657055.77</v>
      </c>
      <c r="J3" s="172">
        <v>41882609.270000003</v>
      </c>
    </row>
    <row r="4" spans="1:10" s="120" customFormat="1" ht="24" x14ac:dyDescent="0.55000000000000004">
      <c r="A4" s="34" t="s">
        <v>727</v>
      </c>
      <c r="B4" s="118">
        <v>18786604.07</v>
      </c>
      <c r="C4" s="118">
        <v>15001752.710000001</v>
      </c>
      <c r="D4" s="119">
        <v>22294928.93</v>
      </c>
      <c r="E4" s="119">
        <v>14427473.35</v>
      </c>
      <c r="F4" s="119">
        <v>523815.39</v>
      </c>
      <c r="G4" s="119"/>
      <c r="H4" s="172">
        <f>SUM(E4:G4)</f>
        <v>14951288.74</v>
      </c>
      <c r="I4" s="119">
        <v>520588.88</v>
      </c>
      <c r="J4" s="172">
        <v>14436884.470000001</v>
      </c>
    </row>
    <row r="5" spans="1:10" s="120" customFormat="1" ht="24" x14ac:dyDescent="0.55000000000000004">
      <c r="A5" s="34" t="s">
        <v>728</v>
      </c>
      <c r="B5" s="118">
        <v>13865510.449999999</v>
      </c>
      <c r="C5" s="118">
        <v>13750581.880000001</v>
      </c>
      <c r="D5" s="119">
        <v>13190541.6</v>
      </c>
      <c r="E5" s="119">
        <v>13253990.75</v>
      </c>
      <c r="F5" s="119">
        <v>58810.45</v>
      </c>
      <c r="G5" s="119"/>
      <c r="H5" s="172">
        <f>SUM(E5:G5)</f>
        <v>13312801.199999999</v>
      </c>
      <c r="I5" s="119">
        <v>255537.3</v>
      </c>
      <c r="J5" s="172">
        <v>15112297</v>
      </c>
    </row>
    <row r="6" spans="1:10" ht="26.25" x14ac:dyDescent="0.55000000000000004">
      <c r="A6" s="469" t="s">
        <v>637</v>
      </c>
      <c r="B6" s="469"/>
      <c r="C6" s="469"/>
      <c r="D6" s="469"/>
      <c r="E6" s="469"/>
      <c r="F6" s="469"/>
      <c r="G6" s="469"/>
      <c r="H6" s="469"/>
      <c r="I6" s="469"/>
      <c r="J6" s="181">
        <f>SUM(J3:J5)</f>
        <v>71431790.74000001</v>
      </c>
    </row>
  </sheetData>
  <mergeCells count="2">
    <mergeCell ref="A1:J1"/>
    <mergeCell ref="A6:I6"/>
  </mergeCells>
  <pageMargins left="0.25" right="0.25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4"/>
  <sheetViews>
    <sheetView zoomScale="80" zoomScaleNormal="80" workbookViewId="0">
      <selection activeCell="F16" sqref="F16"/>
    </sheetView>
  </sheetViews>
  <sheetFormatPr defaultRowHeight="27.75" x14ac:dyDescent="0.65"/>
  <cols>
    <col min="1" max="1" width="27.75" style="16" customWidth="1"/>
    <col min="2" max="4" width="17" style="16" bestFit="1" customWidth="1"/>
    <col min="5" max="5" width="18.375" style="16" bestFit="1" customWidth="1"/>
    <col min="6" max="6" width="20.875" style="16" bestFit="1" customWidth="1"/>
    <col min="7" max="7" width="31.625" style="16" customWidth="1"/>
    <col min="8" max="16384" width="9" style="16"/>
  </cols>
  <sheetData>
    <row r="1" spans="1:7" x14ac:dyDescent="0.65">
      <c r="A1" s="468" t="s">
        <v>729</v>
      </c>
      <c r="B1" s="468"/>
      <c r="C1" s="468"/>
      <c r="D1" s="468"/>
      <c r="E1" s="468"/>
      <c r="F1" s="468"/>
      <c r="G1" s="468"/>
    </row>
    <row r="2" spans="1:7" ht="55.5" x14ac:dyDescent="0.65">
      <c r="A2" s="390" t="s">
        <v>726</v>
      </c>
      <c r="B2" s="177" t="s">
        <v>1355</v>
      </c>
      <c r="C2" s="177" t="s">
        <v>1354</v>
      </c>
      <c r="D2" s="177" t="s">
        <v>1353</v>
      </c>
      <c r="E2" s="178" t="s">
        <v>1358</v>
      </c>
      <c r="F2" s="177" t="s">
        <v>1357</v>
      </c>
      <c r="G2" s="179" t="s">
        <v>1356</v>
      </c>
    </row>
    <row r="3" spans="1:7" x14ac:dyDescent="0.65">
      <c r="A3" s="391" t="s">
        <v>595</v>
      </c>
      <c r="B3" s="388">
        <v>1532674</v>
      </c>
      <c r="C3" s="388">
        <v>1141858.19</v>
      </c>
      <c r="D3" s="69">
        <v>906634.5</v>
      </c>
      <c r="E3" s="69">
        <v>569760.81999999995</v>
      </c>
      <c r="F3" s="69">
        <v>336873.68</v>
      </c>
      <c r="G3" s="175">
        <v>970526.32</v>
      </c>
    </row>
    <row r="4" spans="1:7" x14ac:dyDescent="0.65">
      <c r="A4" s="391" t="s">
        <v>596</v>
      </c>
      <c r="B4" s="388">
        <v>108555</v>
      </c>
      <c r="C4" s="388">
        <v>78174</v>
      </c>
      <c r="D4" s="69">
        <v>5105</v>
      </c>
      <c r="E4" s="69">
        <v>5105</v>
      </c>
      <c r="F4" s="69">
        <v>0</v>
      </c>
      <c r="G4" s="175">
        <v>97100</v>
      </c>
    </row>
    <row r="5" spans="1:7" x14ac:dyDescent="0.65">
      <c r="A5" s="391" t="s">
        <v>597</v>
      </c>
      <c r="B5" s="388">
        <v>1289935</v>
      </c>
      <c r="C5" s="388">
        <v>1380548</v>
      </c>
      <c r="D5" s="69">
        <v>1373277</v>
      </c>
      <c r="E5" s="69">
        <v>1373277</v>
      </c>
      <c r="F5" s="69">
        <v>0</v>
      </c>
      <c r="G5" s="175">
        <v>1584680</v>
      </c>
    </row>
    <row r="6" spans="1:7" x14ac:dyDescent="0.65">
      <c r="A6" s="391" t="s">
        <v>598</v>
      </c>
      <c r="B6" s="389">
        <v>432501</v>
      </c>
      <c r="C6" s="389">
        <v>451412.4</v>
      </c>
      <c r="D6" s="389">
        <v>408786</v>
      </c>
      <c r="E6" s="389">
        <v>251178.92</v>
      </c>
      <c r="F6" s="389">
        <v>157607.07999999999</v>
      </c>
      <c r="G6" s="175">
        <v>750000</v>
      </c>
    </row>
    <row r="7" spans="1:7" x14ac:dyDescent="0.65">
      <c r="A7" s="391" t="s">
        <v>599</v>
      </c>
      <c r="B7" s="389">
        <v>66794</v>
      </c>
      <c r="C7" s="389">
        <v>11625.94</v>
      </c>
      <c r="D7" s="389">
        <v>40369</v>
      </c>
      <c r="E7" s="389">
        <v>30174</v>
      </c>
      <c r="F7" s="389">
        <v>10195</v>
      </c>
      <c r="G7" s="175">
        <v>27950</v>
      </c>
    </row>
    <row r="8" spans="1:7" x14ac:dyDescent="0.65">
      <c r="A8" s="391" t="s">
        <v>600</v>
      </c>
      <c r="B8" s="389">
        <v>691400</v>
      </c>
      <c r="C8" s="389">
        <v>457560</v>
      </c>
      <c r="D8" s="389">
        <v>484300</v>
      </c>
      <c r="E8" s="389">
        <v>362770</v>
      </c>
      <c r="F8" s="389">
        <v>121530</v>
      </c>
      <c r="G8" s="175">
        <v>458450</v>
      </c>
    </row>
    <row r="9" spans="1:7" x14ac:dyDescent="0.65">
      <c r="A9" s="391" t="s">
        <v>601</v>
      </c>
      <c r="B9" s="389">
        <v>2502544.25</v>
      </c>
      <c r="C9" s="389">
        <v>1489828.8</v>
      </c>
      <c r="D9" s="389">
        <v>1123328.25</v>
      </c>
      <c r="E9" s="389">
        <v>881023.84</v>
      </c>
      <c r="F9" s="389">
        <v>242304.41</v>
      </c>
      <c r="G9" s="175">
        <v>1534489.59</v>
      </c>
    </row>
    <row r="10" spans="1:7" x14ac:dyDescent="0.65">
      <c r="A10" s="391" t="s">
        <v>602</v>
      </c>
      <c r="B10" s="389">
        <v>3899259</v>
      </c>
      <c r="C10" s="389">
        <v>3657727.8</v>
      </c>
      <c r="D10" s="389">
        <v>3410219</v>
      </c>
      <c r="E10" s="389">
        <v>3410219</v>
      </c>
      <c r="F10" s="389">
        <v>0</v>
      </c>
      <c r="G10" s="175">
        <v>3892653</v>
      </c>
    </row>
    <row r="11" spans="1:7" x14ac:dyDescent="0.65">
      <c r="A11" s="391" t="s">
        <v>603</v>
      </c>
      <c r="B11" s="389">
        <v>576356</v>
      </c>
      <c r="C11" s="389">
        <v>210840.58</v>
      </c>
      <c r="D11" s="389">
        <v>324570</v>
      </c>
      <c r="E11" s="389">
        <v>301687.92000000004</v>
      </c>
      <c r="F11" s="389">
        <v>66609.56</v>
      </c>
      <c r="G11" s="175">
        <v>1264791.44</v>
      </c>
    </row>
    <row r="12" spans="1:7" x14ac:dyDescent="0.65">
      <c r="A12" s="391" t="s">
        <v>604</v>
      </c>
      <c r="B12" s="389">
        <v>633595.59</v>
      </c>
      <c r="C12" s="389">
        <v>412371.11</v>
      </c>
      <c r="D12" s="389">
        <v>321873.75</v>
      </c>
      <c r="E12" s="389">
        <v>321873.75</v>
      </c>
      <c r="F12" s="389">
        <v>0</v>
      </c>
      <c r="G12" s="175">
        <v>722295</v>
      </c>
    </row>
    <row r="13" spans="1:7" x14ac:dyDescent="0.65">
      <c r="A13" s="391" t="s">
        <v>605</v>
      </c>
      <c r="B13" s="389">
        <v>64980</v>
      </c>
      <c r="C13" s="389">
        <v>0</v>
      </c>
      <c r="D13" s="389">
        <v>238587</v>
      </c>
      <c r="E13" s="389">
        <v>238587</v>
      </c>
      <c r="F13" s="389">
        <v>0</v>
      </c>
      <c r="G13" s="175">
        <v>1500000</v>
      </c>
    </row>
    <row r="14" spans="1:7" x14ac:dyDescent="0.65">
      <c r="A14" s="470" t="s">
        <v>637</v>
      </c>
      <c r="B14" s="470"/>
      <c r="C14" s="470"/>
      <c r="D14" s="470"/>
      <c r="E14" s="470"/>
      <c r="F14" s="470"/>
      <c r="G14" s="392">
        <f>SUM(G3:G13)</f>
        <v>12802935.35</v>
      </c>
    </row>
  </sheetData>
  <mergeCells count="2">
    <mergeCell ref="A1:G1"/>
    <mergeCell ref="A14:F14"/>
  </mergeCells>
  <pageMargins left="0.7" right="0.7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8"/>
  <sheetViews>
    <sheetView topLeftCell="B1" zoomScale="90" zoomScaleNormal="90" workbookViewId="0">
      <selection sqref="A1:J13"/>
    </sheetView>
  </sheetViews>
  <sheetFormatPr defaultColWidth="9" defaultRowHeight="17.25" x14ac:dyDescent="0.4"/>
  <cols>
    <col min="1" max="1" width="31.625" style="17" bestFit="1" customWidth="1"/>
    <col min="2" max="2" width="21.375" style="17" customWidth="1"/>
    <col min="3" max="3" width="19.375" style="17" customWidth="1"/>
    <col min="4" max="4" width="22" style="25" customWidth="1"/>
    <col min="5" max="5" width="23.75" style="17" customWidth="1"/>
    <col min="6" max="6" width="21.25" style="17" customWidth="1"/>
    <col min="7" max="7" width="15.75" style="17" customWidth="1"/>
    <col min="8" max="8" width="9.75" style="17" customWidth="1"/>
    <col min="9" max="10" width="9" style="17"/>
    <col min="11" max="11" width="3.375" style="17" customWidth="1"/>
    <col min="12" max="16384" width="9" style="17"/>
  </cols>
  <sheetData>
    <row r="1" spans="1:12" ht="30.75" x14ac:dyDescent="0.4">
      <c r="A1" s="180" t="s">
        <v>722</v>
      </c>
      <c r="C1" s="180"/>
      <c r="D1" s="182"/>
      <c r="E1" s="180"/>
      <c r="F1" s="180"/>
      <c r="G1" s="180"/>
      <c r="H1" s="180"/>
      <c r="I1" s="180"/>
      <c r="J1" s="180"/>
    </row>
    <row r="2" spans="1:12" ht="24" x14ac:dyDescent="0.4">
      <c r="A2" s="473" t="s">
        <v>726</v>
      </c>
      <c r="B2" s="471" t="s">
        <v>1359</v>
      </c>
      <c r="C2" s="471" t="s">
        <v>1360</v>
      </c>
      <c r="D2" s="476" t="s">
        <v>1361</v>
      </c>
      <c r="E2" s="478" t="s">
        <v>1362</v>
      </c>
      <c r="F2" s="471" t="s">
        <v>1363</v>
      </c>
      <c r="G2" s="472" t="s">
        <v>730</v>
      </c>
      <c r="H2" s="472"/>
      <c r="I2" s="472"/>
      <c r="J2" s="472"/>
    </row>
    <row r="3" spans="1:12" ht="56.25" customHeight="1" x14ac:dyDescent="0.4">
      <c r="A3" s="474"/>
      <c r="B3" s="475"/>
      <c r="C3" s="475"/>
      <c r="D3" s="477"/>
      <c r="E3" s="479"/>
      <c r="F3" s="471"/>
      <c r="G3" s="193" t="s">
        <v>731</v>
      </c>
      <c r="H3" s="193" t="s">
        <v>732</v>
      </c>
      <c r="I3" s="193" t="s">
        <v>733</v>
      </c>
      <c r="J3" s="193" t="s">
        <v>1364</v>
      </c>
    </row>
    <row r="4" spans="1:12" ht="26.1" customHeight="1" x14ac:dyDescent="0.55000000000000004">
      <c r="A4" s="24" t="s">
        <v>734</v>
      </c>
      <c r="B4" s="188">
        <v>13127674.800000001</v>
      </c>
      <c r="C4" s="187">
        <f>SUM('2.WS-ยา วชภฯ'!J3)</f>
        <v>41882609.270000003</v>
      </c>
      <c r="D4" s="188">
        <f>SUM(B4:C4)</f>
        <v>55010284.070000008</v>
      </c>
      <c r="E4" s="166">
        <v>45000000</v>
      </c>
      <c r="F4" s="20">
        <f>SUM(D4-E4)</f>
        <v>10010284.070000008</v>
      </c>
      <c r="G4" s="20">
        <v>10010284.070000008</v>
      </c>
      <c r="H4" s="24"/>
      <c r="I4" s="24"/>
      <c r="J4" s="24"/>
      <c r="L4" s="1" t="s">
        <v>1422</v>
      </c>
    </row>
    <row r="5" spans="1:12" ht="26.1" customHeight="1" x14ac:dyDescent="0.55000000000000004">
      <c r="A5" s="24" t="s">
        <v>735</v>
      </c>
      <c r="B5" s="188">
        <v>5973071.4299999997</v>
      </c>
      <c r="C5" s="187">
        <f>SUM('2.WS-ยา วชภฯ'!J4)</f>
        <v>14436884.470000001</v>
      </c>
      <c r="D5" s="188">
        <f t="shared" ref="D5:D11" si="0">SUM(B5:C5)</f>
        <v>20409955.899999999</v>
      </c>
      <c r="E5" s="166">
        <v>12000000</v>
      </c>
      <c r="F5" s="20">
        <f t="shared" ref="F5:F11" si="1">+D5-E5</f>
        <v>8409955.8999999985</v>
      </c>
      <c r="G5" s="20">
        <v>8409955.8999999985</v>
      </c>
      <c r="H5" s="24"/>
      <c r="I5" s="24"/>
      <c r="J5" s="24"/>
      <c r="L5" s="1" t="s">
        <v>1423</v>
      </c>
    </row>
    <row r="6" spans="1:12" ht="26.1" customHeight="1" x14ac:dyDescent="0.55000000000000004">
      <c r="A6" s="24" t="s">
        <v>736</v>
      </c>
      <c r="B6" s="188">
        <v>6010604.2599999998</v>
      </c>
      <c r="C6" s="187">
        <f>SUM('2.WS-ยา วชภฯ'!J5)</f>
        <v>15112297</v>
      </c>
      <c r="D6" s="188">
        <f t="shared" si="0"/>
        <v>21122901.259999998</v>
      </c>
      <c r="E6" s="166">
        <v>12000000</v>
      </c>
      <c r="F6" s="20">
        <f t="shared" si="1"/>
        <v>9122901.2599999979</v>
      </c>
      <c r="G6" s="20">
        <v>9122901.2599999979</v>
      </c>
      <c r="H6" s="24"/>
      <c r="I6" s="24"/>
      <c r="J6" s="24"/>
      <c r="L6" s="1" t="s">
        <v>1424</v>
      </c>
    </row>
    <row r="7" spans="1:12" ht="26.1" customHeight="1" x14ac:dyDescent="0.55000000000000004">
      <c r="A7" s="24" t="s">
        <v>737</v>
      </c>
      <c r="B7" s="188">
        <v>6106761.1600000001</v>
      </c>
      <c r="C7" s="188">
        <v>7172050.1699999999</v>
      </c>
      <c r="D7" s="188">
        <f t="shared" si="0"/>
        <v>13278811.33</v>
      </c>
      <c r="E7" s="166">
        <v>9000000</v>
      </c>
      <c r="F7" s="20">
        <f t="shared" si="1"/>
        <v>4278811.33</v>
      </c>
      <c r="G7" s="20">
        <v>4278811.33</v>
      </c>
      <c r="H7" s="24"/>
      <c r="I7" s="24"/>
      <c r="J7" s="24"/>
      <c r="L7" s="1" t="s">
        <v>1425</v>
      </c>
    </row>
    <row r="8" spans="1:12" ht="26.1" customHeight="1" x14ac:dyDescent="0.55000000000000004">
      <c r="A8" s="24" t="s">
        <v>738</v>
      </c>
      <c r="B8" s="188">
        <v>7829669</v>
      </c>
      <c r="C8" s="188">
        <v>44238139.200000003</v>
      </c>
      <c r="D8" s="188">
        <f t="shared" si="0"/>
        <v>52067808.200000003</v>
      </c>
      <c r="E8" s="166">
        <v>40450040</v>
      </c>
      <c r="F8" s="20">
        <f t="shared" si="1"/>
        <v>11617768.200000003</v>
      </c>
      <c r="G8" s="20">
        <v>11617768.200000003</v>
      </c>
      <c r="H8" s="24"/>
      <c r="I8" s="24"/>
      <c r="J8" s="24"/>
      <c r="L8" s="1" t="s">
        <v>1426</v>
      </c>
    </row>
    <row r="9" spans="1:12" ht="26.1" customHeight="1" x14ac:dyDescent="0.55000000000000004">
      <c r="A9" s="24" t="s">
        <v>739</v>
      </c>
      <c r="B9" s="188">
        <v>134200</v>
      </c>
      <c r="C9" s="188">
        <v>5507529.2999999998</v>
      </c>
      <c r="D9" s="188">
        <f t="shared" si="0"/>
        <v>5641729.2999999998</v>
      </c>
      <c r="E9" s="166">
        <v>3949210.51</v>
      </c>
      <c r="F9" s="20">
        <f t="shared" si="1"/>
        <v>1692518.79</v>
      </c>
      <c r="G9" s="20">
        <v>1692518.79</v>
      </c>
      <c r="H9" s="24"/>
      <c r="I9" s="24"/>
      <c r="J9" s="24"/>
      <c r="L9" s="1" t="s">
        <v>1427</v>
      </c>
    </row>
    <row r="10" spans="1:12" ht="26.1" customHeight="1" x14ac:dyDescent="0.55000000000000004">
      <c r="A10" s="24" t="s">
        <v>774</v>
      </c>
      <c r="B10" s="188">
        <v>1162611.75</v>
      </c>
      <c r="C10" s="188">
        <v>17601824</v>
      </c>
      <c r="D10" s="188">
        <f>SUM(B10:C10)</f>
        <v>18764435.75</v>
      </c>
      <c r="E10" s="166">
        <v>16000000</v>
      </c>
      <c r="F10" s="20">
        <f>+D10-E10</f>
        <v>2764435.75</v>
      </c>
      <c r="G10" s="20">
        <v>2764435.75</v>
      </c>
      <c r="H10" s="24"/>
      <c r="I10" s="24"/>
      <c r="J10" s="24"/>
      <c r="L10" s="1" t="s">
        <v>1428</v>
      </c>
    </row>
    <row r="11" spans="1:12" ht="26.1" customHeight="1" x14ac:dyDescent="0.55000000000000004">
      <c r="A11" s="24" t="s">
        <v>606</v>
      </c>
      <c r="B11" s="188">
        <v>10440199.939999999</v>
      </c>
      <c r="C11" s="188">
        <v>34127023.200000003</v>
      </c>
      <c r="D11" s="188">
        <f t="shared" si="0"/>
        <v>44567223.140000001</v>
      </c>
      <c r="E11" s="166">
        <v>40000000</v>
      </c>
      <c r="F11" s="20">
        <f t="shared" si="1"/>
        <v>4567223.1400000006</v>
      </c>
      <c r="G11" s="20">
        <v>4567223.1400000006</v>
      </c>
      <c r="H11" s="24"/>
      <c r="I11" s="24"/>
      <c r="J11" s="24"/>
      <c r="L11" s="1" t="s">
        <v>1429</v>
      </c>
    </row>
    <row r="12" spans="1:12" ht="26.1" customHeight="1" x14ac:dyDescent="0.55000000000000004">
      <c r="A12" s="191" t="s">
        <v>740</v>
      </c>
      <c r="B12" s="192">
        <f>SUM(B4:B11)</f>
        <v>50784792.340000004</v>
      </c>
      <c r="C12" s="192">
        <f t="shared" ref="C12:J12" si="2">SUM(C4:C11)</f>
        <v>180078356.61000001</v>
      </c>
      <c r="D12" s="192">
        <f t="shared" si="2"/>
        <v>230863148.94999999</v>
      </c>
      <c r="E12" s="192">
        <f t="shared" si="2"/>
        <v>178399250.50999999</v>
      </c>
      <c r="F12" s="192">
        <f t="shared" si="2"/>
        <v>52463898.440000005</v>
      </c>
      <c r="G12" s="192">
        <f t="shared" si="2"/>
        <v>52463898.440000005</v>
      </c>
      <c r="H12" s="190">
        <f t="shared" si="2"/>
        <v>0</v>
      </c>
      <c r="I12" s="190">
        <f t="shared" si="2"/>
        <v>0</v>
      </c>
      <c r="J12" s="190">
        <f t="shared" si="2"/>
        <v>0</v>
      </c>
      <c r="L12" s="1" t="s">
        <v>1430</v>
      </c>
    </row>
    <row r="13" spans="1:12" ht="26.1" customHeight="1" x14ac:dyDescent="0.65">
      <c r="A13" s="16"/>
      <c r="B13" s="72"/>
      <c r="C13" s="72"/>
      <c r="D13" s="183"/>
      <c r="E13" s="16"/>
      <c r="F13" s="16"/>
      <c r="G13" s="16"/>
      <c r="H13" s="16"/>
      <c r="I13" s="16"/>
      <c r="J13" s="16"/>
      <c r="L13" s="1" t="s">
        <v>1431</v>
      </c>
    </row>
    <row r="14" spans="1:12" ht="26.1" customHeight="1" x14ac:dyDescent="0.65">
      <c r="A14" s="16"/>
      <c r="B14" s="73"/>
      <c r="C14" s="73"/>
      <c r="D14" s="184"/>
      <c r="E14" s="16"/>
      <c r="F14" s="16"/>
      <c r="G14" s="16"/>
      <c r="H14" s="16"/>
      <c r="I14" s="16"/>
      <c r="J14" s="16"/>
    </row>
    <row r="15" spans="1:12" ht="26.1" customHeight="1" x14ac:dyDescent="0.65">
      <c r="A15" s="16"/>
      <c r="B15" s="73"/>
      <c r="C15" s="73"/>
      <c r="D15" s="184"/>
      <c r="E15" s="16"/>
      <c r="F15" s="16"/>
      <c r="G15" s="16"/>
      <c r="H15" s="16"/>
      <c r="I15" s="16"/>
      <c r="J15" s="16"/>
    </row>
    <row r="16" spans="1:12" ht="26.1" customHeight="1" x14ac:dyDescent="0.65">
      <c r="A16" s="16"/>
      <c r="B16" s="74"/>
      <c r="C16" s="74"/>
      <c r="D16" s="185"/>
      <c r="E16" s="16"/>
      <c r="F16" s="16"/>
      <c r="G16" s="16"/>
      <c r="H16" s="16"/>
      <c r="I16" s="16"/>
      <c r="J16" s="16"/>
    </row>
    <row r="17" spans="1:10" ht="26.1" customHeight="1" x14ac:dyDescent="0.65">
      <c r="A17" s="16"/>
      <c r="B17" s="74"/>
      <c r="C17" s="74"/>
      <c r="D17" s="185"/>
      <c r="E17" s="16"/>
      <c r="F17" s="16"/>
      <c r="G17" s="16"/>
      <c r="H17" s="16"/>
      <c r="I17" s="16"/>
      <c r="J17" s="16"/>
    </row>
    <row r="18" spans="1:10" ht="26.1" customHeight="1" x14ac:dyDescent="0.65">
      <c r="A18" s="16"/>
      <c r="B18" s="72"/>
      <c r="C18" s="72"/>
      <c r="D18" s="183"/>
      <c r="E18" s="16"/>
      <c r="F18" s="16"/>
      <c r="G18" s="16"/>
      <c r="H18" s="16"/>
      <c r="I18" s="16"/>
      <c r="J18" s="16"/>
    </row>
    <row r="19" spans="1:10" ht="26.1" customHeight="1" x14ac:dyDescent="0.65">
      <c r="A19" s="16"/>
      <c r="B19" s="72"/>
      <c r="C19" s="72"/>
      <c r="D19" s="183"/>
      <c r="E19" s="16"/>
      <c r="F19" s="16"/>
      <c r="G19" s="16"/>
      <c r="H19" s="16"/>
      <c r="I19" s="16"/>
      <c r="J19" s="16"/>
    </row>
    <row r="20" spans="1:10" ht="26.1" customHeight="1" x14ac:dyDescent="0.65">
      <c r="A20" s="16"/>
      <c r="B20" s="72"/>
      <c r="C20" s="72"/>
      <c r="D20" s="183"/>
      <c r="E20" s="16"/>
      <c r="F20" s="16"/>
      <c r="G20" s="16"/>
      <c r="H20" s="16"/>
      <c r="I20" s="16"/>
      <c r="J20" s="16"/>
    </row>
    <row r="21" spans="1:10" ht="26.1" customHeight="1" x14ac:dyDescent="0.65">
      <c r="A21" s="16"/>
      <c r="B21" s="72"/>
      <c r="C21" s="72"/>
      <c r="D21" s="183"/>
      <c r="E21" s="16"/>
      <c r="F21" s="16"/>
      <c r="G21" s="16"/>
      <c r="H21" s="16"/>
      <c r="I21" s="16"/>
      <c r="J21" s="16"/>
    </row>
    <row r="22" spans="1:10" ht="26.1" customHeight="1" x14ac:dyDescent="0.65">
      <c r="A22" s="16"/>
      <c r="B22" s="72"/>
      <c r="C22" s="72"/>
      <c r="D22" s="183"/>
      <c r="E22" s="16"/>
      <c r="F22" s="16"/>
      <c r="G22" s="16"/>
      <c r="H22" s="16"/>
      <c r="I22" s="16"/>
      <c r="J22" s="16"/>
    </row>
    <row r="23" spans="1:10" ht="26.1" customHeight="1" x14ac:dyDescent="0.65">
      <c r="A23" s="16"/>
      <c r="B23" s="72"/>
      <c r="C23" s="72"/>
      <c r="D23" s="183"/>
      <c r="E23" s="16"/>
      <c r="F23" s="16"/>
      <c r="G23" s="16"/>
      <c r="H23" s="16"/>
      <c r="I23" s="16"/>
      <c r="J23" s="16"/>
    </row>
    <row r="24" spans="1:10" ht="26.1" customHeight="1" x14ac:dyDescent="0.65">
      <c r="A24" s="16"/>
      <c r="B24" s="72"/>
      <c r="C24" s="72"/>
      <c r="D24" s="183"/>
      <c r="E24" s="16"/>
      <c r="F24" s="16"/>
      <c r="G24" s="16"/>
      <c r="H24" s="16"/>
      <c r="I24" s="16"/>
      <c r="J24" s="16"/>
    </row>
    <row r="25" spans="1:10" ht="26.1" customHeight="1" x14ac:dyDescent="0.65">
      <c r="A25" s="16"/>
      <c r="B25" s="72"/>
      <c r="C25" s="72"/>
      <c r="D25" s="183"/>
      <c r="E25" s="16"/>
      <c r="F25" s="16"/>
      <c r="G25" s="16"/>
      <c r="H25" s="16"/>
      <c r="I25" s="16"/>
      <c r="J25" s="16"/>
    </row>
    <row r="26" spans="1:10" ht="26.1" customHeight="1" x14ac:dyDescent="0.65">
      <c r="A26" s="16"/>
      <c r="B26" s="72"/>
      <c r="C26" s="72"/>
      <c r="D26" s="183"/>
      <c r="E26" s="16"/>
      <c r="F26" s="16"/>
      <c r="G26" s="16"/>
      <c r="H26" s="16"/>
      <c r="I26" s="16"/>
      <c r="J26" s="16"/>
    </row>
    <row r="27" spans="1:10" ht="26.1" customHeight="1" x14ac:dyDescent="0.65">
      <c r="A27" s="16"/>
      <c r="B27" s="72"/>
      <c r="C27" s="72"/>
      <c r="D27" s="183"/>
      <c r="E27" s="16"/>
      <c r="F27" s="16"/>
      <c r="G27" s="16"/>
      <c r="H27" s="16"/>
      <c r="I27" s="16"/>
      <c r="J27" s="16"/>
    </row>
    <row r="28" spans="1:10" ht="26.1" customHeight="1" x14ac:dyDescent="0.65">
      <c r="A28" s="16"/>
      <c r="B28" s="72"/>
      <c r="C28" s="72"/>
      <c r="D28" s="183"/>
      <c r="E28" s="16"/>
      <c r="F28" s="16"/>
      <c r="G28" s="16"/>
      <c r="H28" s="16"/>
      <c r="I28" s="16"/>
      <c r="J28" s="16"/>
    </row>
    <row r="29" spans="1:10" ht="26.1" customHeight="1" x14ac:dyDescent="0.65">
      <c r="A29" s="16"/>
      <c r="B29" s="72"/>
      <c r="C29" s="72"/>
      <c r="D29" s="183"/>
      <c r="E29" s="16"/>
      <c r="F29" s="16"/>
      <c r="G29" s="16"/>
      <c r="H29" s="16"/>
      <c r="I29" s="16"/>
      <c r="J29" s="16"/>
    </row>
    <row r="30" spans="1:10" ht="26.1" customHeight="1" x14ac:dyDescent="0.65">
      <c r="A30" s="16"/>
      <c r="B30" s="72"/>
      <c r="C30" s="72"/>
      <c r="D30" s="183"/>
      <c r="E30" s="16"/>
      <c r="F30" s="16"/>
      <c r="G30" s="16"/>
      <c r="H30" s="16"/>
      <c r="I30" s="16"/>
      <c r="J30" s="16"/>
    </row>
    <row r="31" spans="1:10" ht="26.1" customHeight="1" x14ac:dyDescent="0.65">
      <c r="A31" s="16"/>
      <c r="B31" s="72"/>
      <c r="C31" s="72"/>
      <c r="D31" s="183"/>
      <c r="E31" s="16"/>
      <c r="F31" s="16"/>
      <c r="G31" s="16"/>
      <c r="H31" s="16"/>
      <c r="I31" s="16"/>
      <c r="J31" s="16"/>
    </row>
    <row r="32" spans="1:10" ht="26.1" customHeight="1" x14ac:dyDescent="0.65">
      <c r="A32" s="16"/>
      <c r="B32" s="72"/>
      <c r="C32" s="72"/>
      <c r="D32" s="183"/>
      <c r="E32" s="16"/>
      <c r="F32" s="16"/>
      <c r="G32" s="16"/>
      <c r="H32" s="16"/>
      <c r="I32" s="16"/>
      <c r="J32" s="16"/>
    </row>
    <row r="33" spans="1:10" ht="26.1" customHeight="1" x14ac:dyDescent="0.65">
      <c r="A33" s="16"/>
      <c r="B33" s="72"/>
      <c r="C33" s="72"/>
      <c r="D33" s="183"/>
      <c r="E33" s="16"/>
      <c r="F33" s="16"/>
      <c r="G33" s="16"/>
      <c r="H33" s="16"/>
      <c r="I33" s="16"/>
      <c r="J33" s="16"/>
    </row>
    <row r="34" spans="1:10" ht="27.75" x14ac:dyDescent="0.65">
      <c r="A34" s="16"/>
      <c r="B34" s="16"/>
      <c r="C34" s="16"/>
      <c r="D34" s="186"/>
      <c r="E34" s="16"/>
      <c r="F34" s="16"/>
      <c r="G34" s="16"/>
      <c r="H34" s="16"/>
      <c r="I34" s="16"/>
      <c r="J34" s="16"/>
    </row>
    <row r="35" spans="1:10" ht="27.75" x14ac:dyDescent="0.65">
      <c r="A35" s="16"/>
      <c r="B35" s="16"/>
      <c r="C35" s="16"/>
      <c r="D35" s="186"/>
      <c r="E35" s="16"/>
      <c r="F35" s="16"/>
      <c r="G35" s="16"/>
      <c r="H35" s="16"/>
      <c r="I35" s="16"/>
      <c r="J35" s="16"/>
    </row>
    <row r="36" spans="1:10" ht="27.75" x14ac:dyDescent="0.65">
      <c r="A36" s="16"/>
      <c r="B36" s="16"/>
      <c r="C36" s="16"/>
      <c r="D36" s="186"/>
      <c r="E36" s="16"/>
      <c r="F36" s="16"/>
      <c r="G36" s="16"/>
      <c r="H36" s="16"/>
      <c r="I36" s="16"/>
      <c r="J36" s="16"/>
    </row>
    <row r="37" spans="1:10" ht="27.75" x14ac:dyDescent="0.65">
      <c r="A37" s="16"/>
      <c r="B37" s="16"/>
      <c r="C37" s="16"/>
      <c r="D37" s="186"/>
      <c r="E37" s="16"/>
      <c r="F37" s="16"/>
      <c r="G37" s="16"/>
      <c r="H37" s="16"/>
      <c r="I37" s="16"/>
      <c r="J37" s="16"/>
    </row>
    <row r="38" spans="1:10" ht="27.75" x14ac:dyDescent="0.65">
      <c r="A38" s="16"/>
      <c r="B38" s="16"/>
      <c r="C38" s="16"/>
      <c r="D38" s="186"/>
      <c r="E38" s="16"/>
      <c r="F38" s="16"/>
      <c r="G38" s="16"/>
      <c r="H38" s="16"/>
      <c r="I38" s="16"/>
      <c r="J38" s="16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"/>
  <sheetViews>
    <sheetView topLeftCell="B1" workbookViewId="0">
      <selection activeCell="F14" sqref="F14"/>
    </sheetView>
  </sheetViews>
  <sheetFormatPr defaultRowHeight="14.25" x14ac:dyDescent="0.2"/>
  <cols>
    <col min="1" max="1" width="30.875" customWidth="1"/>
    <col min="2" max="2" width="19.125" customWidth="1"/>
    <col min="3" max="3" width="19.25" customWidth="1"/>
    <col min="4" max="4" width="17.125" customWidth="1"/>
    <col min="5" max="5" width="21.375" customWidth="1"/>
    <col min="6" max="6" width="22.625" customWidth="1"/>
    <col min="7" max="7" width="18.375" customWidth="1"/>
    <col min="8" max="8" width="21.25" customWidth="1"/>
    <col min="9" max="9" width="12.375" customWidth="1"/>
  </cols>
  <sheetData>
    <row r="1" spans="1:8" ht="30.75" x14ac:dyDescent="0.7">
      <c r="A1" s="480" t="s">
        <v>723</v>
      </c>
      <c r="B1" s="480"/>
      <c r="C1" s="480"/>
      <c r="D1" s="480"/>
      <c r="E1" s="480"/>
      <c r="F1" s="480"/>
      <c r="G1" s="480"/>
      <c r="H1" s="480"/>
    </row>
    <row r="2" spans="1:8" ht="18" customHeight="1" x14ac:dyDescent="0.55000000000000004">
      <c r="A2" s="481" t="s">
        <v>726</v>
      </c>
      <c r="B2" s="82" t="s">
        <v>1153</v>
      </c>
      <c r="C2" s="82" t="s">
        <v>1154</v>
      </c>
      <c r="D2" s="82" t="s">
        <v>1159</v>
      </c>
      <c r="E2" s="82" t="s">
        <v>1156</v>
      </c>
      <c r="F2" s="116" t="s">
        <v>1150</v>
      </c>
      <c r="G2" s="82" t="s">
        <v>1152</v>
      </c>
      <c r="H2" s="82" t="s">
        <v>1158</v>
      </c>
    </row>
    <row r="3" spans="1:8" ht="62.25" customHeight="1" x14ac:dyDescent="0.2">
      <c r="A3" s="482"/>
      <c r="B3" s="116" t="s">
        <v>1365</v>
      </c>
      <c r="C3" s="116" t="s">
        <v>1366</v>
      </c>
      <c r="D3" s="116" t="s">
        <v>1367</v>
      </c>
      <c r="E3" s="393" t="s">
        <v>1368</v>
      </c>
      <c r="F3" s="116" t="s">
        <v>1151</v>
      </c>
      <c r="G3" s="116" t="s">
        <v>1157</v>
      </c>
      <c r="H3" s="116" t="s">
        <v>1369</v>
      </c>
    </row>
    <row r="4" spans="1:8" ht="24" x14ac:dyDescent="0.55000000000000004">
      <c r="A4" s="24" t="s">
        <v>741</v>
      </c>
      <c r="B4" s="20">
        <v>22397872.100000001</v>
      </c>
      <c r="C4" s="20">
        <v>109806780.36999999</v>
      </c>
      <c r="D4" s="20">
        <f>SUM(B4:C4)</f>
        <v>132204652.47</v>
      </c>
      <c r="E4" s="173">
        <v>85269165.090000004</v>
      </c>
      <c r="F4" s="20">
        <v>37507993.25</v>
      </c>
      <c r="G4" s="20">
        <v>0</v>
      </c>
      <c r="H4" s="20">
        <v>9427494.163333334</v>
      </c>
    </row>
    <row r="5" spans="1:8" ht="24" x14ac:dyDescent="0.55000000000000004">
      <c r="A5" s="24" t="s">
        <v>742</v>
      </c>
      <c r="B5" s="20">
        <v>6500224</v>
      </c>
      <c r="C5" s="20">
        <v>9105213.7800000012</v>
      </c>
      <c r="D5" s="20">
        <f t="shared" ref="D5:D10" si="0">SUM(B5:C5)</f>
        <v>15605437.780000001</v>
      </c>
      <c r="E5" s="173">
        <v>7802718.8900000006</v>
      </c>
      <c r="F5" s="20">
        <v>0</v>
      </c>
      <c r="G5" s="20">
        <v>0</v>
      </c>
      <c r="H5" s="20">
        <v>7802718.8900000006</v>
      </c>
    </row>
    <row r="6" spans="1:8" ht="24" x14ac:dyDescent="0.55000000000000004">
      <c r="A6" s="24" t="s">
        <v>743</v>
      </c>
      <c r="B6" s="20">
        <v>3372564.57</v>
      </c>
      <c r="C6" s="20">
        <v>35111042.810000002</v>
      </c>
      <c r="D6" s="20">
        <f t="shared" si="0"/>
        <v>38483607.380000003</v>
      </c>
      <c r="E6" s="173">
        <v>30592563.870000001</v>
      </c>
      <c r="F6" s="20">
        <v>4965123.28</v>
      </c>
      <c r="G6" s="20">
        <v>0</v>
      </c>
      <c r="H6" s="20">
        <v>2925920.2341666669</v>
      </c>
    </row>
    <row r="7" spans="1:8" ht="24" x14ac:dyDescent="0.55000000000000004">
      <c r="A7" s="24" t="s">
        <v>744</v>
      </c>
      <c r="B7" s="20">
        <v>0</v>
      </c>
      <c r="C7" s="20">
        <v>2291819</v>
      </c>
      <c r="D7" s="20">
        <f t="shared" si="0"/>
        <v>2291819</v>
      </c>
      <c r="E7" s="173">
        <v>2291819</v>
      </c>
      <c r="F7" s="20">
        <v>0</v>
      </c>
      <c r="G7" s="20">
        <v>0</v>
      </c>
      <c r="H7" s="20">
        <v>0</v>
      </c>
    </row>
    <row r="8" spans="1:8" ht="24" x14ac:dyDescent="0.55000000000000004">
      <c r="A8" s="24" t="s">
        <v>745</v>
      </c>
      <c r="B8" s="20">
        <v>120243</v>
      </c>
      <c r="C8" s="20">
        <v>210773.05</v>
      </c>
      <c r="D8" s="20">
        <f t="shared" si="0"/>
        <v>331016.05</v>
      </c>
      <c r="E8" s="173">
        <v>264812.84000000003</v>
      </c>
      <c r="F8" s="20">
        <v>0</v>
      </c>
      <c r="G8" s="20">
        <v>0</v>
      </c>
      <c r="H8" s="20">
        <v>66203.209999999963</v>
      </c>
    </row>
    <row r="9" spans="1:8" ht="24" x14ac:dyDescent="0.55000000000000004">
      <c r="A9" s="24" t="s">
        <v>746</v>
      </c>
      <c r="B9" s="20">
        <v>523323.14</v>
      </c>
      <c r="C9" s="20">
        <v>4239439.4800000004</v>
      </c>
      <c r="D9" s="20">
        <f t="shared" si="0"/>
        <v>4762762.62</v>
      </c>
      <c r="E9" s="173">
        <v>4365865.76</v>
      </c>
      <c r="F9" s="20">
        <v>0</v>
      </c>
      <c r="G9" s="20">
        <v>0</v>
      </c>
      <c r="H9" s="20">
        <v>396896.86</v>
      </c>
    </row>
    <row r="10" spans="1:8" ht="24" x14ac:dyDescent="0.55000000000000004">
      <c r="A10" s="24" t="s">
        <v>747</v>
      </c>
      <c r="B10" s="20">
        <v>926824</v>
      </c>
      <c r="C10" s="20">
        <v>4983084.58</v>
      </c>
      <c r="D10" s="20">
        <f t="shared" si="0"/>
        <v>5909908.5800000001</v>
      </c>
      <c r="E10" s="173">
        <v>2507420.16</v>
      </c>
      <c r="F10" s="20">
        <v>0</v>
      </c>
      <c r="G10" s="20">
        <v>1730874.98</v>
      </c>
      <c r="H10" s="20">
        <v>1671613.4399999999</v>
      </c>
    </row>
    <row r="11" spans="1:8" s="22" customFormat="1" ht="24" x14ac:dyDescent="0.55000000000000004">
      <c r="A11" s="196" t="s">
        <v>637</v>
      </c>
      <c r="B11" s="173">
        <f>SUM(B4:B10)</f>
        <v>33841050.810000002</v>
      </c>
      <c r="C11" s="173">
        <f t="shared" ref="C11:H11" si="1">SUM(C4:C10)</f>
        <v>165748153.06999999</v>
      </c>
      <c r="D11" s="173">
        <f t="shared" si="1"/>
        <v>199589203.88000003</v>
      </c>
      <c r="E11" s="173">
        <f t="shared" si="1"/>
        <v>133094365.61000001</v>
      </c>
      <c r="F11" s="173">
        <f t="shared" si="1"/>
        <v>42473116.530000001</v>
      </c>
      <c r="G11" s="173">
        <f t="shared" si="1"/>
        <v>1730874.98</v>
      </c>
      <c r="H11" s="173">
        <f t="shared" si="1"/>
        <v>22290846.797500003</v>
      </c>
    </row>
  </sheetData>
  <mergeCells count="2">
    <mergeCell ref="A1:H1"/>
    <mergeCell ref="A2:A3"/>
  </mergeCells>
  <pageMargins left="0.25" right="0.25" top="0.75" bottom="0.75" header="0.3" footer="0.3"/>
  <pageSetup paperSize="9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8"/>
  <sheetViews>
    <sheetView workbookViewId="0">
      <selection activeCell="E11" sqref="E11"/>
    </sheetView>
  </sheetViews>
  <sheetFormatPr defaultColWidth="9" defaultRowHeight="22.5" x14ac:dyDescent="0.3"/>
  <cols>
    <col min="1" max="1" width="47.875" style="68" customWidth="1"/>
    <col min="2" max="2" width="21.75" style="68" customWidth="1"/>
    <col min="3" max="3" width="17" style="68" customWidth="1"/>
    <col min="4" max="4" width="16.375" style="68" customWidth="1"/>
    <col min="5" max="5" width="19.375" style="68" customWidth="1"/>
    <col min="6" max="6" width="15.75" style="68" customWidth="1"/>
    <col min="7" max="7" width="20.375" style="68" customWidth="1"/>
    <col min="8" max="8" width="16.125" style="68" customWidth="1"/>
    <col min="9" max="16384" width="9" style="68"/>
  </cols>
  <sheetData>
    <row r="1" spans="1:8" ht="30.75" x14ac:dyDescent="0.7">
      <c r="A1" s="198" t="s">
        <v>748</v>
      </c>
      <c r="B1" s="199"/>
      <c r="C1" s="199"/>
      <c r="D1" s="199"/>
      <c r="E1" s="199"/>
      <c r="F1" s="199"/>
      <c r="G1" s="199"/>
      <c r="H1" s="200"/>
    </row>
    <row r="2" spans="1:8" ht="26.25" x14ac:dyDescent="0.55000000000000004">
      <c r="A2" s="481" t="s">
        <v>726</v>
      </c>
      <c r="B2" s="201"/>
      <c r="C2" s="496" t="s">
        <v>749</v>
      </c>
      <c r="D2" s="497"/>
      <c r="E2" s="497"/>
      <c r="F2" s="498"/>
      <c r="G2" s="483" t="s">
        <v>1370</v>
      </c>
      <c r="H2" s="485" t="s">
        <v>750</v>
      </c>
    </row>
    <row r="3" spans="1:8" ht="48" x14ac:dyDescent="0.3">
      <c r="A3" s="482"/>
      <c r="B3" s="116" t="s">
        <v>1160</v>
      </c>
      <c r="C3" s="116" t="s">
        <v>1161</v>
      </c>
      <c r="D3" s="195" t="s">
        <v>1164</v>
      </c>
      <c r="E3" s="116" t="s">
        <v>1162</v>
      </c>
      <c r="F3" s="195" t="s">
        <v>1163</v>
      </c>
      <c r="G3" s="484"/>
      <c r="H3" s="486"/>
    </row>
    <row r="4" spans="1:8" s="76" customFormat="1" ht="27.75" x14ac:dyDescent="0.2">
      <c r="A4" s="121" t="s">
        <v>751</v>
      </c>
      <c r="B4" s="221"/>
      <c r="C4" s="121"/>
      <c r="D4" s="202"/>
      <c r="E4" s="121"/>
      <c r="F4" s="202"/>
      <c r="G4" s="202">
        <f>D4+F4</f>
        <v>0</v>
      </c>
      <c r="H4" s="75"/>
    </row>
    <row r="5" spans="1:8" ht="27.75" x14ac:dyDescent="0.65">
      <c r="A5" s="122" t="s">
        <v>752</v>
      </c>
      <c r="B5" s="20">
        <v>7583529.2999999998</v>
      </c>
      <c r="C5" s="24">
        <v>29</v>
      </c>
      <c r="D5" s="166">
        <f>7583529.3-'7.WS-แผน รพ.สต.'!F20</f>
        <v>6258529.2999999998</v>
      </c>
      <c r="E5" s="24"/>
      <c r="F5" s="166"/>
      <c r="G5" s="202">
        <f t="shared" ref="G5:G7" si="0">D5+F5</f>
        <v>6258529.2999999998</v>
      </c>
      <c r="H5" s="71"/>
    </row>
    <row r="6" spans="1:8" ht="27.75" x14ac:dyDescent="0.65">
      <c r="A6" s="24" t="s">
        <v>753</v>
      </c>
      <c r="B6" s="20">
        <v>122241400</v>
      </c>
      <c r="C6" s="24">
        <v>2</v>
      </c>
      <c r="D6" s="166">
        <v>3000000</v>
      </c>
      <c r="E6" s="24">
        <v>2</v>
      </c>
      <c r="F6" s="166">
        <v>119241400</v>
      </c>
      <c r="G6" s="202">
        <f t="shared" si="0"/>
        <v>122241400</v>
      </c>
      <c r="H6" s="71"/>
    </row>
    <row r="7" spans="1:8" ht="27.75" x14ac:dyDescent="0.65">
      <c r="A7" s="24" t="s">
        <v>1277</v>
      </c>
      <c r="B7" s="20">
        <v>3000000</v>
      </c>
      <c r="C7" s="24">
        <v>2</v>
      </c>
      <c r="D7" s="166">
        <v>3000000</v>
      </c>
      <c r="E7" s="24"/>
      <c r="F7" s="166"/>
      <c r="G7" s="202">
        <f t="shared" si="0"/>
        <v>3000000</v>
      </c>
      <c r="H7" s="71"/>
    </row>
    <row r="8" spans="1:8" ht="26.25" x14ac:dyDescent="0.55000000000000004">
      <c r="A8" s="203" t="s">
        <v>637</v>
      </c>
      <c r="B8" s="166">
        <f>SUM(B4:B7)</f>
        <v>132824929.3</v>
      </c>
      <c r="C8" s="21"/>
      <c r="D8" s="166">
        <f>SUM(D4:D7)</f>
        <v>12258529.300000001</v>
      </c>
      <c r="E8" s="24"/>
      <c r="F8" s="166">
        <f>SUM(F4:F6)</f>
        <v>119241400</v>
      </c>
      <c r="G8" s="166">
        <f>SUM(G4:G7)</f>
        <v>131499929.3</v>
      </c>
      <c r="H8" s="24"/>
    </row>
    <row r="12" spans="1:8" ht="25.5" x14ac:dyDescent="0.5">
      <c r="A12" s="394" t="s">
        <v>1432</v>
      </c>
      <c r="B12" s="395"/>
      <c r="C12" s="396"/>
    </row>
    <row r="13" spans="1:8" ht="25.5" x14ac:dyDescent="0.5">
      <c r="A13" s="397" t="s">
        <v>1433</v>
      </c>
      <c r="B13" s="397" t="s">
        <v>1434</v>
      </c>
      <c r="C13" s="397" t="s">
        <v>1435</v>
      </c>
    </row>
    <row r="14" spans="1:8" ht="25.5" x14ac:dyDescent="0.5">
      <c r="A14" s="95" t="s">
        <v>1436</v>
      </c>
      <c r="B14" s="214">
        <v>1</v>
      </c>
      <c r="C14" s="398">
        <v>102246900</v>
      </c>
      <c r="D14" s="399" t="s">
        <v>1437</v>
      </c>
    </row>
    <row r="15" spans="1:8" ht="25.5" x14ac:dyDescent="0.5">
      <c r="A15" s="95" t="s">
        <v>1438</v>
      </c>
      <c r="B15" s="214">
        <v>1</v>
      </c>
      <c r="C15" s="398">
        <v>16994500</v>
      </c>
      <c r="D15" s="399" t="s">
        <v>1439</v>
      </c>
    </row>
    <row r="16" spans="1:8" ht="25.5" x14ac:dyDescent="0.5">
      <c r="A16" s="400" t="s">
        <v>1440</v>
      </c>
      <c r="B16" s="401">
        <f>SUM(B14:B15)</f>
        <v>2</v>
      </c>
      <c r="C16" s="402">
        <f>SUM(C14:C15)</f>
        <v>119241400</v>
      </c>
    </row>
    <row r="18" spans="1:4" ht="25.5" x14ac:dyDescent="0.5">
      <c r="A18" s="487" t="s">
        <v>1432</v>
      </c>
      <c r="B18" s="488"/>
      <c r="C18" s="488"/>
    </row>
    <row r="19" spans="1:4" ht="25.5" x14ac:dyDescent="0.5">
      <c r="A19" s="403" t="s">
        <v>1441</v>
      </c>
      <c r="B19" s="403" t="s">
        <v>1434</v>
      </c>
      <c r="C19" s="404" t="s">
        <v>1435</v>
      </c>
    </row>
    <row r="20" spans="1:4" ht="25.5" x14ac:dyDescent="0.5">
      <c r="A20" s="95" t="s">
        <v>1442</v>
      </c>
      <c r="B20" s="214">
        <v>1</v>
      </c>
      <c r="C20" s="405">
        <v>1000000</v>
      </c>
    </row>
    <row r="21" spans="1:4" ht="25.5" x14ac:dyDescent="0.5">
      <c r="A21" s="406" t="s">
        <v>1443</v>
      </c>
      <c r="B21" s="214">
        <v>1</v>
      </c>
      <c r="C21" s="387">
        <v>2000000</v>
      </c>
    </row>
    <row r="22" spans="1:4" ht="25.5" x14ac:dyDescent="0.5">
      <c r="A22" s="411"/>
      <c r="B22" s="412"/>
      <c r="C22" s="413">
        <f>SUM(C20:C21)</f>
        <v>3000000</v>
      </c>
    </row>
    <row r="24" spans="1:4" ht="27.75" x14ac:dyDescent="0.65">
      <c r="A24" s="489" t="s">
        <v>1444</v>
      </c>
      <c r="B24" s="490"/>
      <c r="C24" s="491"/>
      <c r="D24" s="16"/>
    </row>
    <row r="25" spans="1:4" ht="23.25" x14ac:dyDescent="0.35">
      <c r="A25" s="407" t="s">
        <v>1445</v>
      </c>
      <c r="B25" s="176" t="s">
        <v>1434</v>
      </c>
      <c r="C25" s="407" t="s">
        <v>1435</v>
      </c>
    </row>
    <row r="26" spans="1:4" ht="26.25" x14ac:dyDescent="0.55000000000000004">
      <c r="A26" s="408" t="s">
        <v>1446</v>
      </c>
      <c r="B26" s="481">
        <v>12</v>
      </c>
      <c r="C26" s="493">
        <v>3000000</v>
      </c>
    </row>
    <row r="27" spans="1:4" ht="48" x14ac:dyDescent="0.55000000000000004">
      <c r="A27" s="409" t="s">
        <v>1447</v>
      </c>
      <c r="B27" s="492"/>
      <c r="C27" s="494"/>
    </row>
    <row r="28" spans="1:4" ht="26.25" x14ac:dyDescent="0.55000000000000004">
      <c r="A28" s="410" t="s">
        <v>1448</v>
      </c>
      <c r="B28" s="482"/>
      <c r="C28" s="495"/>
    </row>
  </sheetData>
  <mergeCells count="8">
    <mergeCell ref="G2:G3"/>
    <mergeCell ref="H2:H3"/>
    <mergeCell ref="A18:C18"/>
    <mergeCell ref="A24:C24"/>
    <mergeCell ref="B26:B28"/>
    <mergeCell ref="C26:C28"/>
    <mergeCell ref="A2:A3"/>
    <mergeCell ref="C2:F2"/>
  </mergeCells>
  <pageMargins left="0.25" right="0.25" top="0.75" bottom="0.75" header="0.3" footer="0.3"/>
  <pageSetup paperSize="9" scale="63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9"/>
  <sheetViews>
    <sheetView zoomScale="80" zoomScaleNormal="80" workbookViewId="0">
      <selection activeCell="K11" sqref="K11"/>
    </sheetView>
  </sheetViews>
  <sheetFormatPr defaultRowHeight="19.5" x14ac:dyDescent="0.25"/>
  <cols>
    <col min="1" max="1" width="29.625" style="343" customWidth="1"/>
    <col min="2" max="2" width="20.5" style="343" bestFit="1" customWidth="1"/>
    <col min="3" max="3" width="10.5" style="343" bestFit="1" customWidth="1"/>
    <col min="4" max="4" width="14.625" style="343" bestFit="1" customWidth="1"/>
    <col min="5" max="5" width="10.5" style="343" bestFit="1" customWidth="1"/>
    <col min="6" max="6" width="14.625" style="343" bestFit="1" customWidth="1"/>
    <col min="7" max="7" width="10.5" style="343" bestFit="1" customWidth="1"/>
    <col min="8" max="8" width="12" style="343" bestFit="1" customWidth="1"/>
    <col min="9" max="9" width="10.5" style="343" bestFit="1" customWidth="1"/>
    <col min="10" max="10" width="12" style="343" bestFit="1" customWidth="1"/>
    <col min="11" max="11" width="10.5" style="343" bestFit="1" customWidth="1"/>
    <col min="12" max="12" width="12" style="343" bestFit="1" customWidth="1"/>
    <col min="13" max="13" width="10.5" style="343" bestFit="1" customWidth="1"/>
    <col min="14" max="14" width="12" style="343" bestFit="1" customWidth="1"/>
    <col min="15" max="15" width="10.5" style="343" bestFit="1" customWidth="1"/>
    <col min="16" max="16" width="12" style="343" bestFit="1" customWidth="1"/>
    <col min="17" max="17" width="10.5" style="343" bestFit="1" customWidth="1"/>
    <col min="18" max="18" width="12" style="343" bestFit="1" customWidth="1"/>
    <col min="19" max="19" width="10.5" style="343" bestFit="1" customWidth="1"/>
    <col min="20" max="20" width="12.75" style="343" customWidth="1"/>
    <col min="21" max="21" width="15.875" style="343" customWidth="1"/>
    <col min="22" max="16384" width="9" style="343"/>
  </cols>
  <sheetData>
    <row r="1" spans="1:22" ht="24" x14ac:dyDescent="0.55000000000000004">
      <c r="A1" s="342" t="s">
        <v>1390</v>
      </c>
      <c r="B1" s="342"/>
      <c r="C1" s="342"/>
      <c r="D1" s="342"/>
      <c r="E1" s="342"/>
      <c r="F1" s="342"/>
      <c r="G1" s="342"/>
    </row>
    <row r="4" spans="1:22" ht="24" x14ac:dyDescent="0.55000000000000004">
      <c r="A4" s="501" t="s">
        <v>726</v>
      </c>
      <c r="B4" s="499" t="s">
        <v>1391</v>
      </c>
      <c r="C4" s="500"/>
      <c r="D4" s="499" t="s">
        <v>1392</v>
      </c>
      <c r="E4" s="500"/>
      <c r="F4" s="499" t="s">
        <v>1393</v>
      </c>
      <c r="G4" s="500"/>
      <c r="H4" s="499" t="s">
        <v>1394</v>
      </c>
      <c r="I4" s="500"/>
      <c r="J4" s="499" t="s">
        <v>1395</v>
      </c>
      <c r="K4" s="500"/>
      <c r="L4" s="499" t="s">
        <v>1396</v>
      </c>
      <c r="M4" s="500"/>
      <c r="N4" s="499" t="s">
        <v>1397</v>
      </c>
      <c r="O4" s="500"/>
      <c r="P4" s="499" t="s">
        <v>1398</v>
      </c>
      <c r="Q4" s="500"/>
      <c r="R4" s="499" t="s">
        <v>1399</v>
      </c>
      <c r="S4" s="500"/>
      <c r="T4" s="344"/>
      <c r="U4" s="344"/>
      <c r="V4" s="344"/>
    </row>
    <row r="5" spans="1:22" ht="72" x14ac:dyDescent="0.55000000000000004">
      <c r="A5" s="501"/>
      <c r="B5" s="345" t="s">
        <v>1400</v>
      </c>
      <c r="C5" s="345" t="s">
        <v>1401</v>
      </c>
      <c r="D5" s="345" t="s">
        <v>1400</v>
      </c>
      <c r="E5" s="345" t="s">
        <v>1401</v>
      </c>
      <c r="F5" s="345" t="s">
        <v>1400</v>
      </c>
      <c r="G5" s="345" t="s">
        <v>1401</v>
      </c>
      <c r="H5" s="345" t="s">
        <v>1400</v>
      </c>
      <c r="I5" s="345" t="s">
        <v>1401</v>
      </c>
      <c r="J5" s="345" t="s">
        <v>1400</v>
      </c>
      <c r="K5" s="345" t="s">
        <v>1401</v>
      </c>
      <c r="L5" s="345" t="s">
        <v>1400</v>
      </c>
      <c r="M5" s="345" t="s">
        <v>1401</v>
      </c>
      <c r="N5" s="345" t="s">
        <v>1400</v>
      </c>
      <c r="O5" s="345" t="s">
        <v>1401</v>
      </c>
      <c r="P5" s="345" t="s">
        <v>1400</v>
      </c>
      <c r="Q5" s="345" t="s">
        <v>1401</v>
      </c>
      <c r="R5" s="345" t="s">
        <v>1400</v>
      </c>
      <c r="S5" s="345" t="s">
        <v>1401</v>
      </c>
      <c r="T5" s="344"/>
      <c r="U5" s="344"/>
      <c r="V5" s="344"/>
    </row>
    <row r="6" spans="1:22" ht="24" x14ac:dyDescent="0.55000000000000004">
      <c r="A6" s="346"/>
      <c r="B6" s="347"/>
      <c r="C6" s="348"/>
      <c r="D6" s="347"/>
      <c r="E6" s="348"/>
      <c r="F6" s="347"/>
      <c r="G6" s="349"/>
      <c r="H6" s="347"/>
      <c r="I6" s="349"/>
      <c r="J6" s="347"/>
      <c r="K6" s="349"/>
      <c r="L6" s="347"/>
      <c r="M6" s="349"/>
      <c r="N6" s="347"/>
      <c r="O6" s="348"/>
      <c r="P6" s="347"/>
      <c r="Q6" s="349"/>
      <c r="R6" s="347"/>
      <c r="S6" s="348">
        <f t="shared" ref="S6:S17" si="0">C6+E6+G6+I6+K6+M6+O6+Q6</f>
        <v>0</v>
      </c>
      <c r="T6" s="344"/>
      <c r="U6" s="350"/>
      <c r="V6" s="344"/>
    </row>
    <row r="7" spans="1:22" ht="24" x14ac:dyDescent="0.55000000000000004">
      <c r="A7" s="351"/>
      <c r="B7" s="347"/>
      <c r="C7" s="348"/>
      <c r="D7" s="347"/>
      <c r="E7" s="348"/>
      <c r="F7" s="347"/>
      <c r="G7" s="349"/>
      <c r="H7" s="347"/>
      <c r="I7" s="349"/>
      <c r="J7" s="347"/>
      <c r="K7" s="349"/>
      <c r="L7" s="347"/>
      <c r="M7" s="349"/>
      <c r="N7" s="347"/>
      <c r="O7" s="348"/>
      <c r="P7" s="347"/>
      <c r="Q7" s="349"/>
      <c r="R7" s="347"/>
      <c r="S7" s="348">
        <f t="shared" si="0"/>
        <v>0</v>
      </c>
      <c r="T7" s="344"/>
      <c r="U7" s="350"/>
      <c r="V7" s="344"/>
    </row>
    <row r="8" spans="1:22" ht="24" x14ac:dyDescent="0.55000000000000004">
      <c r="A8" s="352"/>
      <c r="B8" s="347"/>
      <c r="C8" s="348"/>
      <c r="D8" s="347"/>
      <c r="E8" s="348"/>
      <c r="F8" s="347"/>
      <c r="G8" s="348"/>
      <c r="H8" s="347"/>
      <c r="I8" s="348"/>
      <c r="J8" s="347"/>
      <c r="K8" s="349"/>
      <c r="L8" s="347"/>
      <c r="M8" s="348"/>
      <c r="N8" s="347"/>
      <c r="O8" s="348"/>
      <c r="P8" s="347"/>
      <c r="Q8" s="349"/>
      <c r="R8" s="347"/>
      <c r="S8" s="348">
        <f t="shared" si="0"/>
        <v>0</v>
      </c>
      <c r="T8" s="344"/>
      <c r="U8" s="350"/>
      <c r="V8" s="344"/>
    </row>
    <row r="9" spans="1:22" ht="24" x14ac:dyDescent="0.55000000000000004">
      <c r="A9" s="352"/>
      <c r="B9" s="347"/>
      <c r="C9" s="348"/>
      <c r="D9" s="347"/>
      <c r="E9" s="348"/>
      <c r="F9" s="347"/>
      <c r="G9" s="348"/>
      <c r="H9" s="347"/>
      <c r="I9" s="348"/>
      <c r="J9" s="347"/>
      <c r="K9" s="348"/>
      <c r="L9" s="347"/>
      <c r="M9" s="348"/>
      <c r="N9" s="347"/>
      <c r="O9" s="348"/>
      <c r="P9" s="347"/>
      <c r="Q9" s="348"/>
      <c r="R9" s="347"/>
      <c r="S9" s="348">
        <f t="shared" si="0"/>
        <v>0</v>
      </c>
      <c r="T9" s="344"/>
      <c r="U9" s="350"/>
      <c r="V9" s="344"/>
    </row>
    <row r="10" spans="1:22" ht="24" x14ac:dyDescent="0.55000000000000004">
      <c r="A10" s="352"/>
      <c r="B10" s="347"/>
      <c r="C10" s="348"/>
      <c r="D10" s="347"/>
      <c r="E10" s="348"/>
      <c r="F10" s="347"/>
      <c r="G10" s="348"/>
      <c r="H10" s="347"/>
      <c r="I10" s="348"/>
      <c r="J10" s="347"/>
      <c r="K10" s="348"/>
      <c r="L10" s="347"/>
      <c r="M10" s="348"/>
      <c r="N10" s="347"/>
      <c r="O10" s="348"/>
      <c r="P10" s="347"/>
      <c r="Q10" s="348"/>
      <c r="R10" s="347"/>
      <c r="S10" s="348">
        <f t="shared" si="0"/>
        <v>0</v>
      </c>
      <c r="T10" s="344"/>
      <c r="U10" s="350"/>
      <c r="V10" s="344"/>
    </row>
    <row r="11" spans="1:22" ht="24" x14ac:dyDescent="0.55000000000000004">
      <c r="A11" s="352"/>
      <c r="B11" s="347"/>
      <c r="C11" s="348"/>
      <c r="D11" s="347"/>
      <c r="E11" s="348"/>
      <c r="F11" s="347"/>
      <c r="G11" s="349"/>
      <c r="H11" s="347"/>
      <c r="I11" s="349"/>
      <c r="J11" s="347"/>
      <c r="K11" s="348"/>
      <c r="L11" s="347"/>
      <c r="M11" s="349"/>
      <c r="N11" s="347"/>
      <c r="O11" s="348"/>
      <c r="P11" s="347"/>
      <c r="Q11" s="348"/>
      <c r="R11" s="347"/>
      <c r="S11" s="348">
        <f t="shared" si="0"/>
        <v>0</v>
      </c>
      <c r="T11" s="350"/>
      <c r="U11" s="350"/>
      <c r="V11" s="344"/>
    </row>
    <row r="12" spans="1:22" ht="24" x14ac:dyDescent="0.55000000000000004">
      <c r="A12" s="349"/>
      <c r="B12" s="347"/>
      <c r="C12" s="348"/>
      <c r="D12" s="347"/>
      <c r="E12" s="348"/>
      <c r="F12" s="347"/>
      <c r="G12" s="349"/>
      <c r="H12" s="347"/>
      <c r="I12" s="349"/>
      <c r="J12" s="347"/>
      <c r="K12" s="349"/>
      <c r="L12" s="347"/>
      <c r="M12" s="349"/>
      <c r="N12" s="347"/>
      <c r="O12" s="348"/>
      <c r="P12" s="347"/>
      <c r="Q12" s="348"/>
      <c r="R12" s="347"/>
      <c r="S12" s="348">
        <f t="shared" si="0"/>
        <v>0</v>
      </c>
      <c r="T12" s="344"/>
      <c r="U12" s="350"/>
      <c r="V12" s="344"/>
    </row>
    <row r="13" spans="1:22" ht="24" x14ac:dyDescent="0.55000000000000004">
      <c r="A13" s="349"/>
      <c r="B13" s="347"/>
      <c r="C13" s="349"/>
      <c r="D13" s="347"/>
      <c r="E13" s="348"/>
      <c r="F13" s="347"/>
      <c r="G13" s="349"/>
      <c r="H13" s="347"/>
      <c r="I13" s="348"/>
      <c r="J13" s="347"/>
      <c r="K13" s="348"/>
      <c r="L13" s="347"/>
      <c r="M13" s="349"/>
      <c r="N13" s="347"/>
      <c r="O13" s="348"/>
      <c r="P13" s="347"/>
      <c r="Q13" s="348"/>
      <c r="R13" s="347"/>
      <c r="S13" s="348">
        <f t="shared" si="0"/>
        <v>0</v>
      </c>
      <c r="T13" s="344"/>
      <c r="U13" s="350"/>
      <c r="V13" s="344"/>
    </row>
    <row r="14" spans="1:22" ht="24" x14ac:dyDescent="0.55000000000000004">
      <c r="A14" s="353"/>
      <c r="B14" s="347"/>
      <c r="C14" s="348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7"/>
      <c r="S14" s="348">
        <f t="shared" si="0"/>
        <v>0</v>
      </c>
      <c r="T14" s="344"/>
      <c r="U14" s="350"/>
      <c r="V14" s="344"/>
    </row>
    <row r="15" spans="1:22" ht="24" x14ac:dyDescent="0.55000000000000004">
      <c r="A15" s="349"/>
      <c r="B15" s="347"/>
      <c r="C15" s="348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7"/>
      <c r="S15" s="348">
        <f t="shared" si="0"/>
        <v>0</v>
      </c>
      <c r="T15" s="344"/>
      <c r="U15" s="350"/>
      <c r="V15" s="344"/>
    </row>
    <row r="16" spans="1:22" ht="24" x14ac:dyDescent="0.55000000000000004">
      <c r="A16" s="349"/>
      <c r="B16" s="347"/>
      <c r="C16" s="348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7"/>
      <c r="S16" s="348">
        <f t="shared" si="0"/>
        <v>0</v>
      </c>
      <c r="T16" s="344"/>
      <c r="U16" s="350"/>
      <c r="V16" s="344"/>
    </row>
    <row r="17" spans="1:22" ht="24.75" thickBot="1" x14ac:dyDescent="0.6">
      <c r="A17" s="354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7"/>
      <c r="O17" s="348"/>
      <c r="P17" s="349"/>
      <c r="Q17" s="349"/>
      <c r="R17" s="347"/>
      <c r="S17" s="348">
        <f t="shared" si="0"/>
        <v>0</v>
      </c>
      <c r="T17" s="344"/>
      <c r="U17" s="350"/>
      <c r="V17" s="344"/>
    </row>
    <row r="18" spans="1:22" ht="24.75" thickBot="1" x14ac:dyDescent="0.6">
      <c r="A18" s="344"/>
      <c r="B18" s="355"/>
      <c r="C18" s="356">
        <f t="shared" ref="C18:S18" si="1">SUM(C14:C17)</f>
        <v>0</v>
      </c>
      <c r="D18" s="356">
        <f t="shared" si="1"/>
        <v>0</v>
      </c>
      <c r="E18" s="356">
        <f t="shared" si="1"/>
        <v>0</v>
      </c>
      <c r="F18" s="356">
        <f t="shared" si="1"/>
        <v>0</v>
      </c>
      <c r="G18" s="356">
        <f t="shared" si="1"/>
        <v>0</v>
      </c>
      <c r="H18" s="356">
        <f t="shared" si="1"/>
        <v>0</v>
      </c>
      <c r="I18" s="356">
        <f t="shared" si="1"/>
        <v>0</v>
      </c>
      <c r="J18" s="356">
        <f t="shared" si="1"/>
        <v>0</v>
      </c>
      <c r="K18" s="356">
        <f t="shared" si="1"/>
        <v>0</v>
      </c>
      <c r="L18" s="356">
        <f t="shared" si="1"/>
        <v>0</v>
      </c>
      <c r="M18" s="356">
        <f t="shared" si="1"/>
        <v>0</v>
      </c>
      <c r="N18" s="356">
        <f t="shared" si="1"/>
        <v>0</v>
      </c>
      <c r="O18" s="356">
        <f t="shared" si="1"/>
        <v>0</v>
      </c>
      <c r="P18" s="356">
        <f t="shared" si="1"/>
        <v>0</v>
      </c>
      <c r="Q18" s="356">
        <f t="shared" si="1"/>
        <v>0</v>
      </c>
      <c r="R18" s="357">
        <f t="shared" si="1"/>
        <v>0</v>
      </c>
      <c r="S18" s="358">
        <f t="shared" si="1"/>
        <v>0</v>
      </c>
      <c r="T18" s="344"/>
      <c r="U18" s="344"/>
      <c r="V18" s="344"/>
    </row>
    <row r="19" spans="1:22" ht="24" x14ac:dyDescent="0.55000000000000004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75" bottom="0.75" header="0.3" footer="0.3"/>
  <pageSetup paperSize="9" scale="5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2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9" sqref="J9"/>
    </sheetView>
  </sheetViews>
  <sheetFormatPr defaultRowHeight="14.25" x14ac:dyDescent="0.2"/>
  <cols>
    <col min="1" max="1" width="9.125" customWidth="1"/>
    <col min="2" max="2" width="23.125" customWidth="1"/>
    <col min="3" max="3" width="19.125" style="254" customWidth="1"/>
    <col min="4" max="4" width="17.25" style="254" customWidth="1"/>
    <col min="5" max="5" width="20.125" style="254" customWidth="1"/>
    <col min="6" max="6" width="15.875" style="254" customWidth="1"/>
    <col min="7" max="7" width="24.375" style="254" customWidth="1"/>
  </cols>
  <sheetData>
    <row r="1" spans="1:7" ht="27.75" x14ac:dyDescent="0.65">
      <c r="A1" s="70"/>
      <c r="B1" s="504" t="s">
        <v>754</v>
      </c>
      <c r="C1" s="505"/>
      <c r="D1" s="505"/>
      <c r="E1" s="505"/>
      <c r="F1" s="505"/>
      <c r="G1" s="505"/>
    </row>
    <row r="2" spans="1:7" ht="89.25" customHeight="1" x14ac:dyDescent="0.2">
      <c r="A2" s="77" t="s">
        <v>756</v>
      </c>
      <c r="B2" s="116" t="s">
        <v>757</v>
      </c>
      <c r="C2" s="419" t="s">
        <v>763</v>
      </c>
      <c r="D2" s="420" t="s">
        <v>760</v>
      </c>
      <c r="E2" s="421" t="s">
        <v>758</v>
      </c>
      <c r="F2" s="421" t="s">
        <v>759</v>
      </c>
      <c r="G2" s="416" t="s">
        <v>755</v>
      </c>
    </row>
    <row r="3" spans="1:7" ht="25.5" customHeight="1" x14ac:dyDescent="0.2">
      <c r="A3" s="77">
        <v>1</v>
      </c>
      <c r="B3" s="414" t="s">
        <v>1449</v>
      </c>
      <c r="C3" s="420">
        <v>330000</v>
      </c>
      <c r="D3" s="420">
        <f>+'[1]7.1 รายละเอียด แผน รพ.สต.'!E4+'[1]7.1 รายละเอียด แผน รพ.สต.'!F4+'[1]7.1 รายละเอียด แผน รพ.สต.'!G4+'[1]7.1 รายละเอียด แผน รพ.สต.'!H4+'[1]7.1 รายละเอียด แผน รพ.สต.'!I4+'[1]7.1 รายละเอียด แผน รพ.สต.'!J4+'[1]7.1 รายละเอียด แผน รพ.สต.'!K4+'[1]7.1 รายละเอียด แผน รพ.สต.'!L4</f>
        <v>712092</v>
      </c>
      <c r="E3" s="421">
        <f>++'[1]7.1 รายละเอียด แผน รพ.สต.'!M4+'[1]7.1 รายละเอียด แผน รพ.สต.'!N4+'[1]7.1 รายละเอียด แผน รพ.สต.'!O4+'[1]7.1 รายละเอียด แผน รพ.สต.'!P4+'[1]7.1 รายละเอียด แผน รพ.สต.'!Q4+'[1]7.1 รายละเอียด แผน รพ.สต.'!R4</f>
        <v>198471.52</v>
      </c>
      <c r="F3" s="421">
        <v>1325000</v>
      </c>
      <c r="G3" s="417">
        <f>SUM(C3:F3)</f>
        <v>2565563.52</v>
      </c>
    </row>
    <row r="4" spans="1:7" ht="25.5" customHeight="1" x14ac:dyDescent="0.2">
      <c r="A4" s="77">
        <v>2</v>
      </c>
      <c r="B4" s="414" t="s">
        <v>1450</v>
      </c>
      <c r="C4" s="420">
        <v>300000</v>
      </c>
      <c r="D4" s="420">
        <f>+'[1]7.1 รายละเอียด แผน รพ.สต.'!E5+'[1]7.1 รายละเอียด แผน รพ.สต.'!F5+'[1]7.1 รายละเอียด แผน รพ.สต.'!G5+'[1]7.1 รายละเอียด แผน รพ.สต.'!H5+'[1]7.1 รายละเอียด แผน รพ.สต.'!I5+'[1]7.1 รายละเอียด แผน รพ.สต.'!J5+'[1]7.1 รายละเอียด แผน รพ.สต.'!K5+'[1]7.1 รายละเอียด แผน รพ.สต.'!L5</f>
        <v>772427</v>
      </c>
      <c r="E4" s="421">
        <f>++'[1]7.1 รายละเอียด แผน รพ.สต.'!M5+'[1]7.1 รายละเอียด แผน รพ.สต.'!N5+'[1]7.1 รายละเอียด แผน รพ.สต.'!O5+'[1]7.1 รายละเอียด แผน รพ.สต.'!P5+'[1]7.1 รายละเอียด แผน รพ.สต.'!Q5+'[1]7.1 รายละเอียด แผน รพ.สต.'!R5</f>
        <v>133772.25</v>
      </c>
      <c r="F4" s="421">
        <v>0</v>
      </c>
      <c r="G4" s="417">
        <f t="shared" ref="G4:G18" si="0">SUM(C4:F4)</f>
        <v>1206199.25</v>
      </c>
    </row>
    <row r="5" spans="1:7" ht="25.5" customHeight="1" x14ac:dyDescent="0.2">
      <c r="A5" s="77">
        <v>3</v>
      </c>
      <c r="B5" s="414" t="s">
        <v>1451</v>
      </c>
      <c r="C5" s="420">
        <v>330000</v>
      </c>
      <c r="D5" s="420">
        <f>+'[1]7.1 รายละเอียด แผน รพ.สต.'!E6+'[1]7.1 รายละเอียด แผน รพ.สต.'!F6+'[1]7.1 รายละเอียด แผน รพ.สต.'!G6+'[1]7.1 รายละเอียด แผน รพ.สต.'!H6+'[1]7.1 รายละเอียด แผน รพ.สต.'!I6+'[1]7.1 รายละเอียด แผน รพ.สต.'!J6+'[1]7.1 รายละเอียด แผน รพ.สต.'!K6+'[1]7.1 รายละเอียด แผน รพ.สต.'!L6</f>
        <v>619893</v>
      </c>
      <c r="E5" s="421">
        <f>++'[1]7.1 รายละเอียด แผน รพ.สต.'!M6+'[1]7.1 รายละเอียด แผน รพ.สต.'!N6+'[1]7.1 รายละเอียด แผน รพ.สต.'!O6+'[1]7.1 รายละเอียด แผน รพ.สต.'!P6+'[1]7.1 รายละเอียด แผน รพ.สต.'!Q6+'[1]7.1 รายละเอียด แผน รพ.สต.'!R6</f>
        <v>150582.01999999999</v>
      </c>
      <c r="F5" s="421">
        <v>0</v>
      </c>
      <c r="G5" s="417">
        <f t="shared" si="0"/>
        <v>1100475.02</v>
      </c>
    </row>
    <row r="6" spans="1:7" ht="25.5" customHeight="1" x14ac:dyDescent="0.2">
      <c r="A6" s="77">
        <v>4</v>
      </c>
      <c r="B6" s="414" t="s">
        <v>1452</v>
      </c>
      <c r="C6" s="420">
        <v>330000</v>
      </c>
      <c r="D6" s="420">
        <f>+'[1]7.1 รายละเอียด แผน รพ.สต.'!E7+'[1]7.1 รายละเอียด แผน รพ.สต.'!F7+'[1]7.1 รายละเอียด แผน รพ.สต.'!G7+'[1]7.1 รายละเอียด แผน รพ.สต.'!H7+'[1]7.1 รายละเอียด แผน รพ.สต.'!I7+'[1]7.1 รายละเอียด แผน รพ.สต.'!J7+'[1]7.1 รายละเอียด แผน รพ.สต.'!K7+'[1]7.1 รายละเอียด แผน รพ.สต.'!L7</f>
        <v>871195</v>
      </c>
      <c r="E6" s="421">
        <f>++'[1]7.1 รายละเอียด แผน รพ.สต.'!M7+'[1]7.1 รายละเอียด แผน รพ.สต.'!N7+'[1]7.1 รายละเอียด แผน รพ.สต.'!O7+'[1]7.1 รายละเอียด แผน รพ.สต.'!P7+'[1]7.1 รายละเอียด แผน รพ.สต.'!Q7+'[1]7.1 รายละเอียด แผน รพ.สต.'!R7</f>
        <v>261423.37</v>
      </c>
      <c r="F6" s="421">
        <v>0</v>
      </c>
      <c r="G6" s="417">
        <f t="shared" si="0"/>
        <v>1462618.37</v>
      </c>
    </row>
    <row r="7" spans="1:7" ht="25.5" customHeight="1" x14ac:dyDescent="0.2">
      <c r="A7" s="77">
        <v>5</v>
      </c>
      <c r="B7" s="414" t="s">
        <v>1453</v>
      </c>
      <c r="C7" s="420">
        <v>330000</v>
      </c>
      <c r="D7" s="420">
        <f>+'[1]7.1 รายละเอียด แผน รพ.สต.'!E8+'[1]7.1 รายละเอียด แผน รพ.สต.'!F8+'[1]7.1 รายละเอียด แผน รพ.สต.'!G8+'[1]7.1 รายละเอียด แผน รพ.สต.'!H8+'[1]7.1 รายละเอียด แผน รพ.สต.'!I8+'[1]7.1 รายละเอียด แผน รพ.สต.'!J8+'[1]7.1 รายละเอียด แผน รพ.สต.'!K8+'[1]7.1 รายละเอียด แผน รพ.สต.'!L8</f>
        <v>985163</v>
      </c>
      <c r="E7" s="421">
        <f>++'[1]7.1 รายละเอียด แผน รพ.สต.'!M8+'[1]7.1 รายละเอียด แผน รพ.สต.'!N8+'[1]7.1 รายละเอียด แผน รพ.สต.'!O8+'[1]7.1 รายละเอียด แผน รพ.สต.'!P8+'[1]7.1 รายละเอียด แผน รพ.สต.'!Q8+'[1]7.1 รายละเอียด แผน รพ.สต.'!R8</f>
        <v>116503.74999999999</v>
      </c>
      <c r="F7" s="421">
        <v>0</v>
      </c>
      <c r="G7" s="417">
        <f t="shared" si="0"/>
        <v>1431666.75</v>
      </c>
    </row>
    <row r="8" spans="1:7" ht="25.5" customHeight="1" x14ac:dyDescent="0.2">
      <c r="A8" s="77">
        <v>6</v>
      </c>
      <c r="B8" s="414" t="s">
        <v>1454</v>
      </c>
      <c r="C8" s="420">
        <v>330000</v>
      </c>
      <c r="D8" s="420">
        <f>+'[1]7.1 รายละเอียด แผน รพ.สต.'!E9+'[1]7.1 รายละเอียด แผน รพ.สต.'!F9+'[1]7.1 รายละเอียด แผน รพ.สต.'!G9+'[1]7.1 รายละเอียด แผน รพ.สต.'!H9+'[1]7.1 รายละเอียด แผน รพ.สต.'!I9+'[1]7.1 รายละเอียด แผน รพ.สต.'!J9+'[1]7.1 รายละเอียด แผน รพ.สต.'!K9+'[1]7.1 รายละเอียด แผน รพ.สต.'!L9</f>
        <v>565072</v>
      </c>
      <c r="E8" s="421">
        <f>++'[1]7.1 รายละเอียด แผน รพ.สต.'!M9+'[1]7.1 รายละเอียด แผน รพ.สต.'!N9+'[1]7.1 รายละเอียด แผน รพ.สต.'!O9+'[1]7.1 รายละเอียด แผน รพ.สต.'!P9+'[1]7.1 รายละเอียด แผน รพ.สต.'!Q9+'[1]7.1 รายละเอียด แผน รพ.สต.'!R9</f>
        <v>179470.24</v>
      </c>
      <c r="F8" s="421">
        <v>0</v>
      </c>
      <c r="G8" s="417">
        <f t="shared" si="0"/>
        <v>1074542.24</v>
      </c>
    </row>
    <row r="9" spans="1:7" ht="25.5" customHeight="1" x14ac:dyDescent="0.2">
      <c r="A9" s="77">
        <v>7</v>
      </c>
      <c r="B9" s="414" t="s">
        <v>1455</v>
      </c>
      <c r="C9" s="420">
        <v>300000</v>
      </c>
      <c r="D9" s="420">
        <f>+'[1]7.1 รายละเอียด แผน รพ.สต.'!E10+'[1]7.1 รายละเอียด แผน รพ.สต.'!F10+'[1]7.1 รายละเอียด แผน รพ.สต.'!G10+'[1]7.1 รายละเอียด แผน รพ.สต.'!H10+'[1]7.1 รายละเอียด แผน รพ.สต.'!I10+'[1]7.1 รายละเอียด แผน รพ.สต.'!J10+'[1]7.1 รายละเอียด แผน รพ.สต.'!K10+'[1]7.1 รายละเอียด แผน รพ.สต.'!L10</f>
        <v>533063</v>
      </c>
      <c r="E9" s="421">
        <f>++'[1]7.1 รายละเอียด แผน รพ.สต.'!M10+'[1]7.1 รายละเอียด แผน รพ.สต.'!N10+'[1]7.1 รายละเอียด แผน รพ.สต.'!O10+'[1]7.1 รายละเอียด แผน รพ.สต.'!P10+'[1]7.1 รายละเอียด แผน รพ.สต.'!Q10+'[1]7.1 รายละเอียด แผน รพ.สต.'!R10</f>
        <v>53149</v>
      </c>
      <c r="F9" s="421">
        <v>0</v>
      </c>
      <c r="G9" s="417">
        <f t="shared" si="0"/>
        <v>886212</v>
      </c>
    </row>
    <row r="10" spans="1:7" ht="25.5" customHeight="1" x14ac:dyDescent="0.2">
      <c r="A10" s="77">
        <v>8</v>
      </c>
      <c r="B10" s="414" t="s">
        <v>1456</v>
      </c>
      <c r="C10" s="420">
        <v>300000</v>
      </c>
      <c r="D10" s="420">
        <f>+'[1]7.1 รายละเอียด แผน รพ.สต.'!E11+'[1]7.1 รายละเอียด แผน รพ.สต.'!F11+'[1]7.1 รายละเอียด แผน รพ.สต.'!G11+'[1]7.1 รายละเอียด แผน รพ.สต.'!H11+'[1]7.1 รายละเอียด แผน รพ.สต.'!I11+'[1]7.1 รายละเอียด แผน รพ.สต.'!J11+'[1]7.1 รายละเอียด แผน รพ.สต.'!K11+'[1]7.1 รายละเอียด แผน รพ.สต.'!L11</f>
        <v>729311</v>
      </c>
      <c r="E10" s="421">
        <f>++'[1]7.1 รายละเอียด แผน รพ.สต.'!M11+'[1]7.1 รายละเอียด แผน รพ.สต.'!N11+'[1]7.1 รายละเอียด แผน รพ.สต.'!O11+'[1]7.1 รายละเอียด แผน รพ.สต.'!P11+'[1]7.1 รายละเอียด แผน รพ.สต.'!Q11+'[1]7.1 รายละเอียด แผน รพ.สต.'!R11</f>
        <v>91189</v>
      </c>
      <c r="F10" s="421">
        <v>0</v>
      </c>
      <c r="G10" s="417">
        <f t="shared" si="0"/>
        <v>1120500</v>
      </c>
    </row>
    <row r="11" spans="1:7" ht="25.5" customHeight="1" x14ac:dyDescent="0.55000000000000004">
      <c r="A11" s="77">
        <v>9</v>
      </c>
      <c r="B11" s="341" t="s">
        <v>1457</v>
      </c>
      <c r="C11" s="420">
        <v>300000</v>
      </c>
      <c r="D11" s="420">
        <f>+'[1]7.1 รายละเอียด แผน รพ.สต.'!E12+'[1]7.1 รายละเอียด แผน รพ.สต.'!F12+'[1]7.1 รายละเอียด แผน รพ.สต.'!G12+'[1]7.1 รายละเอียด แผน รพ.สต.'!H12+'[1]7.1 รายละเอียด แผน รพ.สต.'!I12+'[1]7.1 รายละเอียด แผน รพ.สต.'!J12+'[1]7.1 รายละเอียด แผน รพ.สต.'!K12+'[1]7.1 รายละเอียด แผน รพ.สต.'!L12</f>
        <v>489266</v>
      </c>
      <c r="E11" s="421">
        <f>++'[1]7.1 รายละเอียด แผน รพ.สต.'!M12+'[1]7.1 รายละเอียด แผน รพ.สต.'!N12+'[1]7.1 รายละเอียด แผน รพ.สต.'!O12+'[1]7.1 รายละเอียด แผน รพ.สต.'!P12+'[1]7.1 รายละเอียด แผน รพ.สต.'!Q12+'[1]7.1 รายละเอียด แผน รพ.สต.'!R12</f>
        <v>111574.63999999998</v>
      </c>
      <c r="F11" s="421">
        <v>0</v>
      </c>
      <c r="G11" s="417">
        <f t="shared" si="0"/>
        <v>900840.64</v>
      </c>
    </row>
    <row r="12" spans="1:7" ht="25.5" customHeight="1" x14ac:dyDescent="0.55000000000000004">
      <c r="A12" s="77">
        <v>10</v>
      </c>
      <c r="B12" s="341" t="s">
        <v>1458</v>
      </c>
      <c r="C12" s="420">
        <v>330000</v>
      </c>
      <c r="D12" s="420">
        <f>+'[1]7.1 รายละเอียด แผน รพ.สต.'!E13+'[1]7.1 รายละเอียด แผน รพ.สต.'!F13+'[1]7.1 รายละเอียด แผน รพ.สต.'!G13+'[1]7.1 รายละเอียด แผน รพ.สต.'!H13+'[1]7.1 รายละเอียด แผน รพ.สต.'!I13+'[1]7.1 รายละเอียด แผน รพ.สต.'!J13+'[1]7.1 รายละเอียด แผน รพ.สต.'!K13+'[1]7.1 รายละเอียด แผน รพ.สต.'!L13</f>
        <v>792830</v>
      </c>
      <c r="E12" s="421">
        <f>++'[1]7.1 รายละเอียด แผน รพ.สต.'!M13+'[1]7.1 รายละเอียด แผน รพ.สต.'!N13+'[1]7.1 รายละเอียด แผน รพ.สต.'!O13+'[1]7.1 รายละเอียด แผน รพ.สต.'!P13+'[1]7.1 รายละเอียด แผน รพ.สต.'!Q13+'[1]7.1 รายละเอียด แผน รพ.สต.'!R13</f>
        <v>92102.99</v>
      </c>
      <c r="F12" s="421">
        <v>0</v>
      </c>
      <c r="G12" s="417">
        <f t="shared" si="0"/>
        <v>1214932.99</v>
      </c>
    </row>
    <row r="13" spans="1:7" ht="25.5" customHeight="1" x14ac:dyDescent="0.55000000000000004">
      <c r="A13" s="77">
        <v>11</v>
      </c>
      <c r="B13" s="341" t="s">
        <v>1459</v>
      </c>
      <c r="C13" s="420">
        <v>330000</v>
      </c>
      <c r="D13" s="420">
        <f>+'[1]7.1 รายละเอียด แผน รพ.สต.'!E14+'[1]7.1 รายละเอียด แผน รพ.สต.'!F14+'[1]7.1 รายละเอียด แผน รพ.สต.'!G14+'[1]7.1 รายละเอียด แผน รพ.สต.'!H14+'[1]7.1 รายละเอียด แผน รพ.สต.'!I14+'[1]7.1 รายละเอียด แผน รพ.สต.'!J14+'[1]7.1 รายละเอียด แผน รพ.สต.'!K14+'[1]7.1 รายละเอียด แผน รพ.สต.'!L14</f>
        <v>712314</v>
      </c>
      <c r="E13" s="421">
        <f>++'[1]7.1 รายละเอียด แผน รพ.สต.'!M14+'[1]7.1 รายละเอียด แผน รพ.สต.'!N14+'[1]7.1 รายละเอียด แผน รพ.สต.'!O14+'[1]7.1 รายละเอียด แผน รพ.สต.'!P14+'[1]7.1 รายละเอียด แผน รพ.สต.'!Q14+'[1]7.1 รายละเอียด แผน รพ.สต.'!R14</f>
        <v>183037.08</v>
      </c>
      <c r="F13" s="421">
        <v>0</v>
      </c>
      <c r="G13" s="417">
        <f t="shared" si="0"/>
        <v>1225351.08</v>
      </c>
    </row>
    <row r="14" spans="1:7" ht="25.5" customHeight="1" x14ac:dyDescent="0.55000000000000004">
      <c r="A14" s="77">
        <v>12</v>
      </c>
      <c r="B14" s="341" t="s">
        <v>1460</v>
      </c>
      <c r="C14" s="420">
        <v>360000</v>
      </c>
      <c r="D14" s="420">
        <f>+'[1]7.1 รายละเอียด แผน รพ.สต.'!E15+'[1]7.1 รายละเอียด แผน รพ.สต.'!F15+'[1]7.1 รายละเอียด แผน รพ.สต.'!G15+'[1]7.1 รายละเอียด แผน รพ.สต.'!H15+'[1]7.1 รายละเอียด แผน รพ.สต.'!I15+'[1]7.1 รายละเอียด แผน รพ.สต.'!J15+'[1]7.1 รายละเอียด แผน รพ.สต.'!K15+'[1]7.1 รายละเอียด แผน รพ.สต.'!L15</f>
        <v>1063585</v>
      </c>
      <c r="E14" s="421">
        <f>++'[1]7.1 รายละเอียด แผน รพ.สต.'!M15+'[1]7.1 รายละเอียด แผน รพ.สต.'!N15+'[1]7.1 รายละเอียด แผน รพ.สต.'!O15+'[1]7.1 รายละเอียด แผน รพ.สต.'!P15+'[1]7.1 รายละเอียด แผน รพ.สต.'!Q15+'[1]7.1 รายละเอียด แผน รพ.สต.'!R15</f>
        <v>104400.01999999999</v>
      </c>
      <c r="F14" s="421">
        <v>0</v>
      </c>
      <c r="G14" s="417">
        <f t="shared" si="0"/>
        <v>1527985.02</v>
      </c>
    </row>
    <row r="15" spans="1:7" ht="25.5" customHeight="1" x14ac:dyDescent="0.55000000000000004">
      <c r="A15" s="77">
        <v>13</v>
      </c>
      <c r="B15" s="415" t="s">
        <v>1461</v>
      </c>
      <c r="C15" s="422">
        <v>330000</v>
      </c>
      <c r="D15" s="420">
        <f>+'[1]7.1 รายละเอียด แผน รพ.สต.'!E16+'[1]7.1 รายละเอียด แผน รพ.สต.'!F16+'[1]7.1 รายละเอียด แผน รพ.สต.'!G16+'[1]7.1 รายละเอียด แผน รพ.สต.'!H16+'[1]7.1 รายละเอียด แผน รพ.สต.'!I16+'[1]7.1 รายละเอียด แผน รพ.สต.'!J16+'[1]7.1 รายละเอียด แผน รพ.สต.'!K16+'[1]7.1 รายละเอียด แผน รพ.สต.'!L16</f>
        <v>601438</v>
      </c>
      <c r="E15" s="421">
        <f>++'[1]7.1 รายละเอียด แผน รพ.สต.'!M16+'[1]7.1 รายละเอียด แผน รพ.สต.'!N16+'[1]7.1 รายละเอียด แผน รพ.สต.'!O16+'[1]7.1 รายละเอียด แผน รพ.สต.'!P16+'[1]7.1 รายละเอียด แผน รพ.สต.'!Q16+'[1]7.1 รายละเอียด แผน รพ.สต.'!R16</f>
        <v>96761.36</v>
      </c>
      <c r="F15" s="421">
        <v>0</v>
      </c>
      <c r="G15" s="417">
        <f t="shared" si="0"/>
        <v>1028199.36</v>
      </c>
    </row>
    <row r="16" spans="1:7" ht="25.5" customHeight="1" x14ac:dyDescent="0.55000000000000004">
      <c r="A16" s="77">
        <v>14</v>
      </c>
      <c r="B16" s="415" t="s">
        <v>1462</v>
      </c>
      <c r="C16" s="422">
        <v>330000</v>
      </c>
      <c r="D16" s="420">
        <f>+'[1]7.1 รายละเอียด แผน รพ.สต.'!E17+'[1]7.1 รายละเอียด แผน รพ.สต.'!F17+'[1]7.1 รายละเอียด แผน รพ.สต.'!G17+'[1]7.1 รายละเอียด แผน รพ.สต.'!H17+'[1]7.1 รายละเอียด แผน รพ.สต.'!I17+'[1]7.1 รายละเอียด แผน รพ.สต.'!J17+'[1]7.1 รายละเอียด แผน รพ.สต.'!K17+'[1]7.1 รายละเอียด แผน รพ.สต.'!L17</f>
        <v>495747</v>
      </c>
      <c r="E16" s="421">
        <f>++'[1]7.1 รายละเอียด แผน รพ.สต.'!M17+'[1]7.1 รายละเอียด แผน รพ.สต.'!N17+'[1]7.1 รายละเอียด แผน รพ.สต.'!O17+'[1]7.1 รายละเอียด แผน รพ.สต.'!P17+'[1]7.1 รายละเอียด แผน รพ.สต.'!Q17+'[1]7.1 รายละเอียด แผน รพ.สต.'!R17</f>
        <v>261306</v>
      </c>
      <c r="F16" s="421">
        <v>0</v>
      </c>
      <c r="G16" s="417">
        <f t="shared" si="0"/>
        <v>1087053</v>
      </c>
    </row>
    <row r="17" spans="1:7" ht="25.5" customHeight="1" x14ac:dyDescent="0.55000000000000004">
      <c r="A17" s="77">
        <v>15</v>
      </c>
      <c r="B17" s="415" t="s">
        <v>1463</v>
      </c>
      <c r="C17" s="422">
        <v>300000</v>
      </c>
      <c r="D17" s="420">
        <f>+'[1]7.1 รายละเอียด แผน รพ.สต.'!E18+'[1]7.1 รายละเอียด แผน รพ.สต.'!F18+'[1]7.1 รายละเอียด แผน รพ.สต.'!G18+'[1]7.1 รายละเอียด แผน รพ.สต.'!H18+'[1]7.1 รายละเอียด แผน รพ.สต.'!I18+'[1]7.1 รายละเอียด แผน รพ.สต.'!J18+'[1]7.1 รายละเอียด แผน รพ.สต.'!K18+'[1]7.1 รายละเอียด แผน รพ.สต.'!L18</f>
        <v>350597</v>
      </c>
      <c r="E17" s="421">
        <f>++'[1]7.1 รายละเอียด แผน รพ.สต.'!M18+'[1]7.1 รายละเอียด แผน รพ.สต.'!N18+'[1]7.1 รายละเอียด แผน รพ.สต.'!O18+'[1]7.1 รายละเอียด แผน รพ.สต.'!P18+'[1]7.1 รายละเอียด แผน รพ.สต.'!Q18+'[1]7.1 รายละเอียด แผน รพ.สต.'!R18</f>
        <v>135846</v>
      </c>
      <c r="F17" s="421">
        <v>0</v>
      </c>
      <c r="G17" s="417">
        <f t="shared" si="0"/>
        <v>786443</v>
      </c>
    </row>
    <row r="18" spans="1:7" ht="25.5" customHeight="1" x14ac:dyDescent="0.55000000000000004">
      <c r="A18" s="77">
        <v>16</v>
      </c>
      <c r="B18" s="415" t="s">
        <v>1464</v>
      </c>
      <c r="C18" s="422">
        <v>300000</v>
      </c>
      <c r="D18" s="420">
        <f>+'[1]7.1 รายละเอียด แผน รพ.สต.'!E19+'[1]7.1 รายละเอียด แผน รพ.สต.'!F19+'[1]7.1 รายละเอียด แผน รพ.สต.'!G19+'[1]7.1 รายละเอียด แผน รพ.สต.'!H19+'[1]7.1 รายละเอียด แผน รพ.สต.'!I19+'[1]7.1 รายละเอียด แผน รพ.สต.'!J19+'[1]7.1 รายละเอียด แผน รพ.สต.'!K19+'[1]7.1 รายละเอียด แผน รพ.สต.'!L19</f>
        <v>636557</v>
      </c>
      <c r="E18" s="421">
        <f>++'[1]7.1 รายละเอียด แผน รพ.สต.'!M19+'[1]7.1 รายละเอียด แผน รพ.สต.'!N19+'[1]7.1 รายละเอียด แผน รพ.สต.'!O19+'[1]7.1 รายละเอียด แผน รพ.สต.'!P19+'[1]7.1 รายละเอียด แผน รพ.สต.'!Q19+'[1]7.1 รายละเอียด แผน รพ.สต.'!R19</f>
        <v>111460</v>
      </c>
      <c r="F18" s="421">
        <v>0</v>
      </c>
      <c r="G18" s="417">
        <f t="shared" si="0"/>
        <v>1048017</v>
      </c>
    </row>
    <row r="19" spans="1:7" ht="25.5" customHeight="1" x14ac:dyDescent="0.55000000000000004">
      <c r="A19" s="123"/>
      <c r="B19" s="24"/>
      <c r="C19" s="20"/>
      <c r="D19" s="20"/>
      <c r="E19" s="20"/>
      <c r="F19" s="20"/>
      <c r="G19" s="417"/>
    </row>
    <row r="20" spans="1:7" s="17" customFormat="1" ht="25.5" customHeight="1" x14ac:dyDescent="0.55000000000000004">
      <c r="A20" s="506" t="s">
        <v>637</v>
      </c>
      <c r="B20" s="507"/>
      <c r="C20" s="418">
        <f>SUM(C3:C19)</f>
        <v>5130000</v>
      </c>
      <c r="D20" s="418">
        <f>SUM(D3:D19)</f>
        <v>10930550</v>
      </c>
      <c r="E20" s="418">
        <f>SUM(E3:E19)</f>
        <v>2281049.2400000002</v>
      </c>
      <c r="F20" s="418">
        <f>SUM(F3:F19)</f>
        <v>1325000</v>
      </c>
      <c r="G20" s="418">
        <f>SUM(G3:G19)</f>
        <v>19666599.240000002</v>
      </c>
    </row>
    <row r="21" spans="1:7" s="16" customFormat="1" ht="27.75" x14ac:dyDescent="0.65">
      <c r="C21" s="186"/>
      <c r="D21" s="186"/>
      <c r="E21" s="186"/>
      <c r="F21" s="186"/>
      <c r="G21" s="186"/>
    </row>
    <row r="22" spans="1:7" s="16" customFormat="1" ht="27.75" x14ac:dyDescent="0.65">
      <c r="B22" s="78" t="s">
        <v>764</v>
      </c>
      <c r="C22" s="186" t="s">
        <v>765</v>
      </c>
      <c r="D22" s="186"/>
      <c r="E22" s="186"/>
      <c r="F22" s="186"/>
      <c r="G22" s="186"/>
    </row>
    <row r="23" spans="1:7" s="16" customFormat="1" ht="27.75" x14ac:dyDescent="0.65">
      <c r="B23" s="78"/>
      <c r="C23" s="186" t="s">
        <v>766</v>
      </c>
      <c r="D23" s="186"/>
      <c r="E23" s="186"/>
      <c r="F23" s="186"/>
      <c r="G23" s="186"/>
    </row>
    <row r="24" spans="1:7" s="16" customFormat="1" ht="32.25" customHeight="1" x14ac:dyDescent="0.65">
      <c r="B24" s="79" t="s">
        <v>767</v>
      </c>
      <c r="C24" s="503" t="s">
        <v>768</v>
      </c>
      <c r="D24" s="503"/>
      <c r="E24" s="503"/>
      <c r="F24" s="503"/>
      <c r="G24" s="503"/>
    </row>
    <row r="25" spans="1:7" s="16" customFormat="1" ht="54" customHeight="1" x14ac:dyDescent="0.65">
      <c r="B25" s="502" t="s">
        <v>769</v>
      </c>
      <c r="C25" s="502"/>
      <c r="D25" s="502"/>
      <c r="E25" s="502"/>
      <c r="F25" s="502"/>
      <c r="G25" s="502"/>
    </row>
    <row r="26" spans="1:7" s="16" customFormat="1" ht="31.5" customHeight="1" x14ac:dyDescent="0.65">
      <c r="B26" s="16" t="s">
        <v>770</v>
      </c>
      <c r="C26" s="186" t="s">
        <v>771</v>
      </c>
      <c r="D26" s="186"/>
      <c r="E26" s="186"/>
      <c r="F26" s="186"/>
      <c r="G26" s="186"/>
    </row>
  </sheetData>
  <mergeCells count="4">
    <mergeCell ref="B25:G25"/>
    <mergeCell ref="C24:G24"/>
    <mergeCell ref="B1:G1"/>
    <mergeCell ref="A20:B20"/>
  </mergeCells>
  <pageMargins left="0.25" right="0.25" top="0.75" bottom="0.75" header="0.3" footer="0.3"/>
  <pageSetup paperSize="9" scale="62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3"/>
  <sheetViews>
    <sheetView zoomScale="90" zoomScaleNormal="90" workbookViewId="0">
      <selection activeCell="W6" sqref="W6"/>
    </sheetView>
  </sheetViews>
  <sheetFormatPr defaultRowHeight="14.25" x14ac:dyDescent="0.2"/>
  <cols>
    <col min="1" max="1" width="6" bestFit="1" customWidth="1"/>
    <col min="2" max="2" width="25.625" customWidth="1"/>
    <col min="3" max="3" width="15.625" customWidth="1"/>
    <col min="4" max="4" width="15" customWidth="1"/>
    <col min="5" max="5" width="17.5" customWidth="1"/>
    <col min="6" max="6" width="15.875" customWidth="1"/>
    <col min="7" max="7" width="12.875" customWidth="1"/>
    <col min="8" max="11" width="10.25" hidden="1" customWidth="1"/>
    <col min="12" max="12" width="14.375" style="367" customWidth="1"/>
    <col min="13" max="14" width="14.125" customWidth="1"/>
    <col min="15" max="15" width="13.625" style="254" customWidth="1"/>
    <col min="16" max="16" width="12.625" customWidth="1"/>
    <col min="17" max="17" width="13.5" customWidth="1"/>
    <col min="18" max="18" width="14.75" customWidth="1"/>
    <col min="19" max="19" width="14.25" customWidth="1"/>
    <col min="20" max="20" width="17.875" customWidth="1"/>
  </cols>
  <sheetData>
    <row r="1" spans="1:20" s="360" customFormat="1" ht="27.75" x14ac:dyDescent="0.65">
      <c r="A1" s="359" t="s">
        <v>1402</v>
      </c>
      <c r="C1" s="359"/>
      <c r="D1" s="359"/>
      <c r="E1" s="359"/>
      <c r="F1" s="359"/>
      <c r="G1" s="359"/>
      <c r="L1" s="361"/>
    </row>
    <row r="2" spans="1:20" s="363" customFormat="1" ht="120" x14ac:dyDescent="0.2">
      <c r="A2" s="518" t="s">
        <v>756</v>
      </c>
      <c r="B2" s="519" t="s">
        <v>757</v>
      </c>
      <c r="C2" s="519" t="s">
        <v>1403</v>
      </c>
      <c r="D2" s="362" t="s">
        <v>763</v>
      </c>
      <c r="E2" s="518" t="s">
        <v>760</v>
      </c>
      <c r="F2" s="518"/>
      <c r="G2" s="518"/>
      <c r="H2" s="518"/>
      <c r="I2" s="518"/>
      <c r="J2" s="518"/>
      <c r="K2" s="518"/>
      <c r="L2" s="518"/>
      <c r="M2" s="519" t="s">
        <v>758</v>
      </c>
      <c r="N2" s="519"/>
      <c r="O2" s="519"/>
      <c r="P2" s="519"/>
      <c r="Q2" s="519"/>
      <c r="R2" s="519"/>
      <c r="S2" s="520" t="s">
        <v>759</v>
      </c>
      <c r="T2" s="508" t="s">
        <v>1476</v>
      </c>
    </row>
    <row r="3" spans="1:20" s="367" customFormat="1" ht="87" customHeight="1" x14ac:dyDescent="0.2">
      <c r="A3" s="518"/>
      <c r="B3" s="519"/>
      <c r="C3" s="519"/>
      <c r="D3" s="364" t="s">
        <v>1404</v>
      </c>
      <c r="E3" s="364" t="s">
        <v>1405</v>
      </c>
      <c r="F3" s="364" t="s">
        <v>1406</v>
      </c>
      <c r="G3" s="364" t="s">
        <v>1407</v>
      </c>
      <c r="H3" s="364" t="s">
        <v>1408</v>
      </c>
      <c r="I3" s="365" t="s">
        <v>1409</v>
      </c>
      <c r="J3" s="364" t="s">
        <v>1410</v>
      </c>
      <c r="K3" s="364" t="s">
        <v>1411</v>
      </c>
      <c r="L3" s="365" t="s">
        <v>1412</v>
      </c>
      <c r="M3" s="366" t="s">
        <v>1413</v>
      </c>
      <c r="N3" s="366" t="s">
        <v>1414</v>
      </c>
      <c r="O3" s="366" t="s">
        <v>1415</v>
      </c>
      <c r="P3" s="364" t="s">
        <v>1416</v>
      </c>
      <c r="Q3" s="364" t="s">
        <v>728</v>
      </c>
      <c r="R3" s="366" t="s">
        <v>1417</v>
      </c>
      <c r="S3" s="521"/>
      <c r="T3" s="509"/>
    </row>
    <row r="4" spans="1:20" ht="27.75" customHeight="1" x14ac:dyDescent="0.55000000000000004">
      <c r="A4" s="82">
        <v>1</v>
      </c>
      <c r="B4" s="423" t="s">
        <v>1449</v>
      </c>
      <c r="C4" s="368" t="s">
        <v>1465</v>
      </c>
      <c r="D4" s="369">
        <v>330000</v>
      </c>
      <c r="E4" s="369">
        <v>146400</v>
      </c>
      <c r="F4" s="369">
        <v>268563</v>
      </c>
      <c r="G4" s="369">
        <v>13429</v>
      </c>
      <c r="H4" s="369">
        <v>0</v>
      </c>
      <c r="I4" s="20">
        <v>0</v>
      </c>
      <c r="J4" s="20">
        <v>0</v>
      </c>
      <c r="K4" s="20">
        <v>0</v>
      </c>
      <c r="L4" s="348">
        <v>283700</v>
      </c>
      <c r="M4" s="20">
        <v>112179.3</v>
      </c>
      <c r="N4" s="20">
        <v>0</v>
      </c>
      <c r="O4" s="20">
        <v>25099.74</v>
      </c>
      <c r="P4" s="20">
        <v>50392.65</v>
      </c>
      <c r="Q4" s="20">
        <v>5488.83</v>
      </c>
      <c r="R4" s="20">
        <v>5311</v>
      </c>
      <c r="S4" s="20">
        <v>1325000</v>
      </c>
      <c r="T4" s="370">
        <f>SUM(D4:S4)</f>
        <v>2565563.52</v>
      </c>
    </row>
    <row r="5" spans="1:20" ht="27.75" customHeight="1" x14ac:dyDescent="0.55000000000000004">
      <c r="A5" s="82">
        <v>2</v>
      </c>
      <c r="B5" s="423" t="s">
        <v>1450</v>
      </c>
      <c r="C5" s="82" t="s">
        <v>1466</v>
      </c>
      <c r="D5" s="370">
        <v>300000</v>
      </c>
      <c r="E5" s="370">
        <v>144000</v>
      </c>
      <c r="F5" s="370">
        <v>503175</v>
      </c>
      <c r="G5" s="370">
        <v>23702</v>
      </c>
      <c r="H5" s="370">
        <v>0</v>
      </c>
      <c r="I5" s="20">
        <v>0</v>
      </c>
      <c r="J5" s="20">
        <v>0</v>
      </c>
      <c r="K5" s="20">
        <v>0</v>
      </c>
      <c r="L5" s="348">
        <v>101550</v>
      </c>
      <c r="M5" s="20">
        <v>88688.25</v>
      </c>
      <c r="N5" s="20">
        <v>0</v>
      </c>
      <c r="O5" s="20">
        <v>16217.25</v>
      </c>
      <c r="P5" s="20">
        <v>20954.849999999999</v>
      </c>
      <c r="Q5" s="20">
        <v>3533.4</v>
      </c>
      <c r="R5" s="20">
        <v>4378.5</v>
      </c>
      <c r="S5" s="20">
        <v>0</v>
      </c>
      <c r="T5" s="370">
        <f t="shared" ref="T5:T19" si="0">SUM(D5:S5)</f>
        <v>1206199.25</v>
      </c>
    </row>
    <row r="6" spans="1:20" ht="27.75" customHeight="1" x14ac:dyDescent="0.55000000000000004">
      <c r="A6" s="82">
        <v>3</v>
      </c>
      <c r="B6" s="423" t="s">
        <v>1451</v>
      </c>
      <c r="C6" s="368" t="s">
        <v>1465</v>
      </c>
      <c r="D6" s="370">
        <v>330000</v>
      </c>
      <c r="E6" s="370">
        <v>146400</v>
      </c>
      <c r="F6" s="370">
        <v>211232</v>
      </c>
      <c r="G6" s="370">
        <v>10561</v>
      </c>
      <c r="H6" s="370">
        <v>0</v>
      </c>
      <c r="I6" s="20">
        <v>0</v>
      </c>
      <c r="J6" s="20">
        <v>0</v>
      </c>
      <c r="K6" s="20">
        <v>0</v>
      </c>
      <c r="L6" s="348">
        <v>251700</v>
      </c>
      <c r="M6" s="20">
        <v>104814.37</v>
      </c>
      <c r="N6" s="20">
        <v>3875</v>
      </c>
      <c r="O6" s="20">
        <v>17993.89</v>
      </c>
      <c r="P6" s="20">
        <v>20565.36</v>
      </c>
      <c r="Q6" s="20">
        <v>3333.4</v>
      </c>
      <c r="R6" s="20">
        <v>0</v>
      </c>
      <c r="S6" s="20">
        <v>0</v>
      </c>
      <c r="T6" s="370">
        <f t="shared" si="0"/>
        <v>1100475.02</v>
      </c>
    </row>
    <row r="7" spans="1:20" ht="27.75" customHeight="1" x14ac:dyDescent="0.55000000000000004">
      <c r="A7" s="82">
        <v>4</v>
      </c>
      <c r="B7" s="423" t="s">
        <v>1452</v>
      </c>
      <c r="C7" s="368" t="s">
        <v>1465</v>
      </c>
      <c r="D7" s="370">
        <v>330000</v>
      </c>
      <c r="E7" s="370">
        <v>146400</v>
      </c>
      <c r="F7" s="370">
        <v>426172</v>
      </c>
      <c r="G7" s="370">
        <v>20123</v>
      </c>
      <c r="H7" s="370">
        <v>0</v>
      </c>
      <c r="I7" s="20">
        <v>0</v>
      </c>
      <c r="J7" s="20">
        <v>0</v>
      </c>
      <c r="K7" s="20">
        <v>0</v>
      </c>
      <c r="L7" s="348">
        <v>278500</v>
      </c>
      <c r="M7" s="20">
        <v>182252.97</v>
      </c>
      <c r="N7" s="20">
        <v>3921</v>
      </c>
      <c r="O7" s="20">
        <v>35144</v>
      </c>
      <c r="P7" s="20">
        <v>20550</v>
      </c>
      <c r="Q7" s="20">
        <v>7555.4</v>
      </c>
      <c r="R7" s="20">
        <v>12000</v>
      </c>
      <c r="S7" s="20">
        <v>0</v>
      </c>
      <c r="T7" s="370">
        <f t="shared" si="0"/>
        <v>1462618.3699999999</v>
      </c>
    </row>
    <row r="8" spans="1:20" ht="27.75" customHeight="1" x14ac:dyDescent="0.55000000000000004">
      <c r="A8" s="82">
        <v>5</v>
      </c>
      <c r="B8" s="423" t="s">
        <v>1453</v>
      </c>
      <c r="C8" s="368" t="s">
        <v>1465</v>
      </c>
      <c r="D8" s="370">
        <v>330000</v>
      </c>
      <c r="E8" s="370">
        <v>146400</v>
      </c>
      <c r="F8" s="370">
        <v>593156</v>
      </c>
      <c r="G8" s="370">
        <v>22107</v>
      </c>
      <c r="H8" s="370">
        <v>0</v>
      </c>
      <c r="I8" s="20">
        <v>0</v>
      </c>
      <c r="J8" s="20">
        <v>0</v>
      </c>
      <c r="K8" s="20">
        <v>0</v>
      </c>
      <c r="L8" s="348">
        <v>223500</v>
      </c>
      <c r="M8" s="20">
        <v>82319.759999999995</v>
      </c>
      <c r="N8" s="20">
        <v>270</v>
      </c>
      <c r="O8" s="20">
        <v>9361</v>
      </c>
      <c r="P8" s="20">
        <v>11226.29</v>
      </c>
      <c r="Q8" s="20">
        <v>3955.7</v>
      </c>
      <c r="R8" s="20">
        <v>9371</v>
      </c>
      <c r="S8" s="20">
        <v>0</v>
      </c>
      <c r="T8" s="370">
        <f t="shared" si="0"/>
        <v>1431666.75</v>
      </c>
    </row>
    <row r="9" spans="1:20" s="16" customFormat="1" ht="27.75" customHeight="1" x14ac:dyDescent="0.65">
      <c r="A9" s="82">
        <v>6</v>
      </c>
      <c r="B9" s="423" t="s">
        <v>1454</v>
      </c>
      <c r="C9" s="368" t="s">
        <v>1465</v>
      </c>
      <c r="D9" s="370">
        <v>330000</v>
      </c>
      <c r="E9" s="370">
        <v>146400</v>
      </c>
      <c r="F9" s="370">
        <v>222974</v>
      </c>
      <c r="G9" s="370">
        <v>11148</v>
      </c>
      <c r="H9" s="370">
        <v>0</v>
      </c>
      <c r="I9" s="20">
        <v>0</v>
      </c>
      <c r="J9" s="20">
        <v>0</v>
      </c>
      <c r="K9" s="20">
        <v>0</v>
      </c>
      <c r="L9" s="348">
        <v>184550</v>
      </c>
      <c r="M9" s="20">
        <v>113930</v>
      </c>
      <c r="N9" s="20">
        <v>12500</v>
      </c>
      <c r="O9" s="20">
        <v>6945.71</v>
      </c>
      <c r="P9" s="20">
        <v>22261.53</v>
      </c>
      <c r="Q9" s="20">
        <v>4560</v>
      </c>
      <c r="R9" s="20">
        <v>19273</v>
      </c>
      <c r="S9" s="20">
        <v>0</v>
      </c>
      <c r="T9" s="370">
        <f t="shared" si="0"/>
        <v>1074542.24</v>
      </c>
    </row>
    <row r="10" spans="1:20" s="16" customFormat="1" ht="27.75" customHeight="1" x14ac:dyDescent="0.65">
      <c r="A10" s="82">
        <v>7</v>
      </c>
      <c r="B10" s="24" t="s">
        <v>1455</v>
      </c>
      <c r="C10" s="82" t="s">
        <v>1466</v>
      </c>
      <c r="D10" s="370">
        <v>300000</v>
      </c>
      <c r="E10" s="370">
        <v>144000</v>
      </c>
      <c r="F10" s="370">
        <v>267346</v>
      </c>
      <c r="G10" s="370">
        <v>13367</v>
      </c>
      <c r="H10" s="370">
        <v>0</v>
      </c>
      <c r="I10" s="20">
        <v>0</v>
      </c>
      <c r="J10" s="20">
        <v>0</v>
      </c>
      <c r="K10" s="20">
        <v>0</v>
      </c>
      <c r="L10" s="348">
        <v>108350</v>
      </c>
      <c r="M10" s="20">
        <v>43124</v>
      </c>
      <c r="N10" s="20">
        <v>0</v>
      </c>
      <c r="O10" s="20">
        <v>3145</v>
      </c>
      <c r="P10" s="20">
        <v>4500</v>
      </c>
      <c r="Q10" s="20">
        <v>2380</v>
      </c>
      <c r="R10" s="20">
        <v>0</v>
      </c>
      <c r="S10" s="20">
        <v>0</v>
      </c>
      <c r="T10" s="370">
        <f t="shared" si="0"/>
        <v>886212</v>
      </c>
    </row>
    <row r="11" spans="1:20" s="16" customFormat="1" ht="27.75" customHeight="1" x14ac:dyDescent="0.65">
      <c r="A11" s="82">
        <v>8</v>
      </c>
      <c r="B11" s="24" t="s">
        <v>1456</v>
      </c>
      <c r="C11" s="82" t="s">
        <v>1466</v>
      </c>
      <c r="D11" s="370">
        <v>300000</v>
      </c>
      <c r="E11" s="370">
        <v>144000</v>
      </c>
      <c r="F11" s="370">
        <v>454600</v>
      </c>
      <c r="G11" s="370">
        <v>17711</v>
      </c>
      <c r="H11" s="370">
        <v>0</v>
      </c>
      <c r="I11" s="20">
        <v>0</v>
      </c>
      <c r="J11" s="20">
        <v>0</v>
      </c>
      <c r="K11" s="20">
        <v>0</v>
      </c>
      <c r="L11" s="348">
        <v>113000</v>
      </c>
      <c r="M11" s="20">
        <v>51111</v>
      </c>
      <c r="N11" s="20">
        <v>0</v>
      </c>
      <c r="O11" s="20">
        <v>7147</v>
      </c>
      <c r="P11" s="20">
        <v>29990</v>
      </c>
      <c r="Q11" s="20">
        <v>2941</v>
      </c>
      <c r="R11" s="20">
        <v>0</v>
      </c>
      <c r="S11" s="20">
        <v>0</v>
      </c>
      <c r="T11" s="370">
        <f t="shared" si="0"/>
        <v>1120500</v>
      </c>
    </row>
    <row r="12" spans="1:20" s="16" customFormat="1" ht="27.75" customHeight="1" x14ac:dyDescent="0.65">
      <c r="A12" s="82">
        <v>9</v>
      </c>
      <c r="B12" s="24" t="s">
        <v>1457</v>
      </c>
      <c r="C12" s="82" t="s">
        <v>1466</v>
      </c>
      <c r="D12" s="370">
        <v>300000</v>
      </c>
      <c r="E12" s="370">
        <v>144000</v>
      </c>
      <c r="F12" s="370">
        <v>131016</v>
      </c>
      <c r="G12" s="370">
        <v>65550</v>
      </c>
      <c r="H12" s="370">
        <v>0</v>
      </c>
      <c r="I12" s="20">
        <v>0</v>
      </c>
      <c r="J12" s="20">
        <v>0</v>
      </c>
      <c r="K12" s="20">
        <v>0</v>
      </c>
      <c r="L12" s="348">
        <v>148700</v>
      </c>
      <c r="M12" s="20">
        <v>89400.28</v>
      </c>
      <c r="N12" s="20">
        <v>12569.68</v>
      </c>
      <c r="O12" s="20">
        <v>3016.5</v>
      </c>
      <c r="P12" s="20">
        <v>2568.06</v>
      </c>
      <c r="Q12" s="20">
        <v>2520.12</v>
      </c>
      <c r="R12" s="20">
        <v>1500</v>
      </c>
      <c r="S12" s="20">
        <v>0</v>
      </c>
      <c r="T12" s="370">
        <f t="shared" si="0"/>
        <v>900840.64000000013</v>
      </c>
    </row>
    <row r="13" spans="1:20" s="16" customFormat="1" ht="27.75" customHeight="1" x14ac:dyDescent="0.65">
      <c r="A13" s="82">
        <v>10</v>
      </c>
      <c r="B13" s="24" t="s">
        <v>1458</v>
      </c>
      <c r="C13" s="82" t="s">
        <v>1465</v>
      </c>
      <c r="D13" s="370">
        <v>330000</v>
      </c>
      <c r="E13" s="370">
        <v>146400</v>
      </c>
      <c r="F13" s="370">
        <v>384890</v>
      </c>
      <c r="G13" s="370">
        <v>22690</v>
      </c>
      <c r="H13" s="370">
        <v>0</v>
      </c>
      <c r="I13" s="20">
        <v>0</v>
      </c>
      <c r="J13" s="20">
        <v>0</v>
      </c>
      <c r="K13" s="20">
        <v>0</v>
      </c>
      <c r="L13" s="348">
        <v>238850</v>
      </c>
      <c r="M13" s="20">
        <v>47159.65</v>
      </c>
      <c r="N13" s="20">
        <v>8084.29</v>
      </c>
      <c r="O13" s="20">
        <v>1514.8</v>
      </c>
      <c r="P13" s="20">
        <v>19500.25</v>
      </c>
      <c r="Q13" s="20">
        <v>2150</v>
      </c>
      <c r="R13" s="20">
        <v>13694</v>
      </c>
      <c r="S13" s="20">
        <v>0</v>
      </c>
      <c r="T13" s="370">
        <f t="shared" si="0"/>
        <v>1214932.99</v>
      </c>
    </row>
    <row r="14" spans="1:20" s="16" customFormat="1" ht="27.75" customHeight="1" x14ac:dyDescent="0.65">
      <c r="A14" s="82">
        <v>11</v>
      </c>
      <c r="B14" s="24" t="s">
        <v>1459</v>
      </c>
      <c r="C14" s="82" t="s">
        <v>1465</v>
      </c>
      <c r="D14" s="370">
        <v>330000</v>
      </c>
      <c r="E14" s="370">
        <v>146400</v>
      </c>
      <c r="F14" s="370">
        <v>187324</v>
      </c>
      <c r="G14" s="370">
        <v>13690</v>
      </c>
      <c r="H14" s="370">
        <v>0</v>
      </c>
      <c r="I14" s="20">
        <v>0</v>
      </c>
      <c r="J14" s="20">
        <v>0</v>
      </c>
      <c r="K14" s="20">
        <v>0</v>
      </c>
      <c r="L14" s="348">
        <v>364900</v>
      </c>
      <c r="M14" s="20">
        <v>134737.38</v>
      </c>
      <c r="N14" s="20">
        <v>5728.8</v>
      </c>
      <c r="O14" s="20">
        <v>31734.22</v>
      </c>
      <c r="P14" s="20">
        <v>0</v>
      </c>
      <c r="Q14" s="20">
        <v>4227.68</v>
      </c>
      <c r="R14" s="20">
        <v>6609</v>
      </c>
      <c r="S14" s="20">
        <v>0</v>
      </c>
      <c r="T14" s="370">
        <f t="shared" si="0"/>
        <v>1225351.0799999998</v>
      </c>
    </row>
    <row r="15" spans="1:20" s="16" customFormat="1" ht="27.75" customHeight="1" x14ac:dyDescent="0.65">
      <c r="A15" s="82">
        <v>12</v>
      </c>
      <c r="B15" s="24" t="s">
        <v>1460</v>
      </c>
      <c r="C15" s="82" t="s">
        <v>1467</v>
      </c>
      <c r="D15" s="370">
        <v>360000</v>
      </c>
      <c r="E15" s="370">
        <v>151200</v>
      </c>
      <c r="F15" s="370">
        <v>407385</v>
      </c>
      <c r="G15" s="370">
        <v>18000</v>
      </c>
      <c r="H15" s="370">
        <v>0</v>
      </c>
      <c r="I15" s="20">
        <v>0</v>
      </c>
      <c r="J15" s="20">
        <v>0</v>
      </c>
      <c r="K15" s="20">
        <v>0</v>
      </c>
      <c r="L15" s="348">
        <v>487000</v>
      </c>
      <c r="M15" s="20">
        <v>68206.78</v>
      </c>
      <c r="N15" s="20">
        <v>670.4</v>
      </c>
      <c r="O15" s="20">
        <v>26670.44</v>
      </c>
      <c r="P15" s="20">
        <v>0</v>
      </c>
      <c r="Q15" s="20">
        <v>1982.4</v>
      </c>
      <c r="R15" s="20">
        <v>6870</v>
      </c>
      <c r="S15" s="20">
        <v>0</v>
      </c>
      <c r="T15" s="370">
        <f t="shared" si="0"/>
        <v>1527985.0199999998</v>
      </c>
    </row>
    <row r="16" spans="1:20" s="16" customFormat="1" ht="27.75" customHeight="1" x14ac:dyDescent="0.65">
      <c r="A16" s="82">
        <v>13</v>
      </c>
      <c r="B16" s="24" t="s">
        <v>1461</v>
      </c>
      <c r="C16" s="82" t="s">
        <v>1465</v>
      </c>
      <c r="D16" s="370">
        <v>330000</v>
      </c>
      <c r="E16" s="370">
        <v>146400</v>
      </c>
      <c r="F16" s="370">
        <v>96037</v>
      </c>
      <c r="G16" s="370">
        <v>4801</v>
      </c>
      <c r="H16" s="370">
        <v>0</v>
      </c>
      <c r="I16" s="20">
        <v>0</v>
      </c>
      <c r="J16" s="20">
        <v>0</v>
      </c>
      <c r="K16" s="20">
        <v>0</v>
      </c>
      <c r="L16" s="348">
        <v>354200</v>
      </c>
      <c r="M16" s="20">
        <v>46198.94</v>
      </c>
      <c r="N16" s="20">
        <v>1412.6</v>
      </c>
      <c r="O16" s="20">
        <v>20194.580000000002</v>
      </c>
      <c r="P16" s="20">
        <v>19592.240000000002</v>
      </c>
      <c r="Q16" s="20">
        <v>3278</v>
      </c>
      <c r="R16" s="20">
        <v>6085</v>
      </c>
      <c r="S16" s="20">
        <v>0</v>
      </c>
      <c r="T16" s="370">
        <f t="shared" si="0"/>
        <v>1028199.3599999999</v>
      </c>
    </row>
    <row r="17" spans="1:20" s="16" customFormat="1" ht="27.75" customHeight="1" x14ac:dyDescent="0.65">
      <c r="A17" s="82">
        <v>14</v>
      </c>
      <c r="B17" s="24" t="s">
        <v>1462</v>
      </c>
      <c r="C17" s="82" t="s">
        <v>1465</v>
      </c>
      <c r="D17" s="370">
        <v>330000</v>
      </c>
      <c r="E17" s="370">
        <v>146400</v>
      </c>
      <c r="F17" s="370">
        <v>96902</v>
      </c>
      <c r="G17" s="370">
        <v>4845</v>
      </c>
      <c r="H17" s="370">
        <v>0</v>
      </c>
      <c r="I17" s="20">
        <v>0</v>
      </c>
      <c r="J17" s="20">
        <v>0</v>
      </c>
      <c r="K17" s="20">
        <v>0</v>
      </c>
      <c r="L17" s="348">
        <v>247600</v>
      </c>
      <c r="M17" s="20">
        <v>165300</v>
      </c>
      <c r="N17" s="20">
        <v>8802</v>
      </c>
      <c r="O17" s="20">
        <v>10614</v>
      </c>
      <c r="P17" s="20">
        <v>37743</v>
      </c>
      <c r="Q17" s="20">
        <v>5670</v>
      </c>
      <c r="R17" s="20">
        <v>33177</v>
      </c>
      <c r="S17" s="20">
        <v>0</v>
      </c>
      <c r="T17" s="370">
        <f t="shared" si="0"/>
        <v>1087053</v>
      </c>
    </row>
    <row r="18" spans="1:20" s="16" customFormat="1" ht="27.75" customHeight="1" x14ac:dyDescent="0.65">
      <c r="A18" s="82">
        <v>15</v>
      </c>
      <c r="B18" s="24" t="s">
        <v>1463</v>
      </c>
      <c r="C18" s="82" t="s">
        <v>1466</v>
      </c>
      <c r="D18" s="370">
        <v>300000</v>
      </c>
      <c r="E18" s="370">
        <v>144000</v>
      </c>
      <c r="F18" s="370">
        <v>96902</v>
      </c>
      <c r="G18" s="370">
        <v>4845</v>
      </c>
      <c r="H18" s="370">
        <v>0</v>
      </c>
      <c r="I18" s="20">
        <v>0</v>
      </c>
      <c r="J18" s="20">
        <v>0</v>
      </c>
      <c r="K18" s="20">
        <v>0</v>
      </c>
      <c r="L18" s="348">
        <v>104850</v>
      </c>
      <c r="M18" s="20">
        <v>94888</v>
      </c>
      <c r="N18" s="20">
        <v>0</v>
      </c>
      <c r="O18" s="20">
        <v>9752</v>
      </c>
      <c r="P18" s="20">
        <v>12762</v>
      </c>
      <c r="Q18" s="20">
        <v>18444</v>
      </c>
      <c r="R18" s="20">
        <v>0</v>
      </c>
      <c r="S18" s="20">
        <v>0</v>
      </c>
      <c r="T18" s="370">
        <f t="shared" si="0"/>
        <v>786443</v>
      </c>
    </row>
    <row r="19" spans="1:20" s="16" customFormat="1" ht="27.75" customHeight="1" x14ac:dyDescent="0.65">
      <c r="A19" s="82">
        <v>16</v>
      </c>
      <c r="B19" s="24" t="s">
        <v>1464</v>
      </c>
      <c r="C19" s="82" t="s">
        <v>1466</v>
      </c>
      <c r="D19" s="370">
        <v>300000</v>
      </c>
      <c r="E19" s="370">
        <v>144000</v>
      </c>
      <c r="F19" s="370">
        <v>394531</v>
      </c>
      <c r="G19" s="370">
        <v>14376</v>
      </c>
      <c r="H19" s="370">
        <v>0</v>
      </c>
      <c r="I19" s="20">
        <v>0</v>
      </c>
      <c r="J19" s="20">
        <v>0</v>
      </c>
      <c r="K19" s="20">
        <v>0</v>
      </c>
      <c r="L19" s="348">
        <v>83650</v>
      </c>
      <c r="M19" s="20">
        <v>88791</v>
      </c>
      <c r="N19" s="20">
        <v>0</v>
      </c>
      <c r="O19" s="20">
        <v>4451</v>
      </c>
      <c r="P19" s="20">
        <v>14752</v>
      </c>
      <c r="Q19" s="20">
        <v>3466</v>
      </c>
      <c r="R19" s="20">
        <v>0</v>
      </c>
      <c r="S19" s="20">
        <v>0</v>
      </c>
      <c r="T19" s="370">
        <f t="shared" si="0"/>
        <v>1048017</v>
      </c>
    </row>
    <row r="20" spans="1:20" ht="24" x14ac:dyDescent="0.55000000000000004">
      <c r="A20" s="82"/>
      <c r="B20" s="24"/>
      <c r="C20" s="82"/>
      <c r="D20" s="20"/>
      <c r="E20" s="20"/>
      <c r="F20" s="20"/>
      <c r="G20" s="20"/>
      <c r="H20" s="20"/>
      <c r="I20" s="20"/>
      <c r="J20" s="20"/>
      <c r="K20" s="20"/>
      <c r="L20" s="348"/>
      <c r="M20" s="20"/>
      <c r="N20" s="20"/>
      <c r="O20" s="20"/>
      <c r="P20" s="20"/>
      <c r="Q20" s="20"/>
      <c r="R20" s="20"/>
      <c r="S20" s="20"/>
      <c r="T20" s="370"/>
    </row>
    <row r="21" spans="1:20" ht="24" x14ac:dyDescent="0.55000000000000004">
      <c r="A21" s="510" t="s">
        <v>637</v>
      </c>
      <c r="B21" s="511"/>
      <c r="C21" s="512"/>
      <c r="D21" s="371">
        <f t="shared" ref="D21:S21" si="1">SUM(D4:D20)</f>
        <v>5130000</v>
      </c>
      <c r="E21" s="371">
        <f t="shared" si="1"/>
        <v>2332800</v>
      </c>
      <c r="F21" s="371">
        <f t="shared" si="1"/>
        <v>4742205</v>
      </c>
      <c r="G21" s="371">
        <f t="shared" si="1"/>
        <v>280945</v>
      </c>
      <c r="H21" s="371">
        <f t="shared" si="1"/>
        <v>0</v>
      </c>
      <c r="I21" s="371">
        <f t="shared" si="1"/>
        <v>0</v>
      </c>
      <c r="J21" s="371">
        <f t="shared" si="1"/>
        <v>0</v>
      </c>
      <c r="K21" s="371">
        <f t="shared" si="1"/>
        <v>0</v>
      </c>
      <c r="L21" s="372">
        <f t="shared" si="1"/>
        <v>3574600</v>
      </c>
      <c r="M21" s="373">
        <f t="shared" si="1"/>
        <v>1513101.68</v>
      </c>
      <c r="N21" s="373">
        <f t="shared" si="1"/>
        <v>57833.770000000004</v>
      </c>
      <c r="O21" s="373">
        <f t="shared" si="1"/>
        <v>229001.13</v>
      </c>
      <c r="P21" s="373">
        <f t="shared" si="1"/>
        <v>287358.23</v>
      </c>
      <c r="Q21" s="373">
        <f t="shared" si="1"/>
        <v>75485.929999999993</v>
      </c>
      <c r="R21" s="373">
        <f t="shared" si="1"/>
        <v>118268.5</v>
      </c>
      <c r="S21" s="371">
        <f t="shared" si="1"/>
        <v>1325000</v>
      </c>
      <c r="T21" s="374">
        <f>SUM(D21:S21)</f>
        <v>19666599.239999998</v>
      </c>
    </row>
    <row r="22" spans="1:20" ht="24" x14ac:dyDescent="0.55000000000000004">
      <c r="A22" s="510" t="s">
        <v>637</v>
      </c>
      <c r="B22" s="511"/>
      <c r="C22" s="512"/>
      <c r="D22" s="375">
        <f>D21</f>
        <v>5130000</v>
      </c>
      <c r="E22" s="513">
        <f>SUM(E21:L21)</f>
        <v>10930550</v>
      </c>
      <c r="F22" s="513"/>
      <c r="G22" s="513"/>
      <c r="H22" s="513"/>
      <c r="I22" s="513"/>
      <c r="J22" s="513"/>
      <c r="K22" s="513"/>
      <c r="L22" s="514"/>
      <c r="M22" s="515">
        <f>SUM(M21:R21)</f>
        <v>2281049.2400000002</v>
      </c>
      <c r="N22" s="516"/>
      <c r="O22" s="516"/>
      <c r="P22" s="516"/>
      <c r="Q22" s="516"/>
      <c r="R22" s="517"/>
      <c r="S22" s="371">
        <f>S21</f>
        <v>1325000</v>
      </c>
      <c r="T22" s="376">
        <f>D22+E22+M22+S22</f>
        <v>19666599.240000002</v>
      </c>
    </row>
    <row r="23" spans="1:20" ht="27.75" x14ac:dyDescent="0.6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377"/>
      <c r="M23" s="16"/>
      <c r="N23" s="16"/>
      <c r="O23" s="186"/>
      <c r="P23" s="16"/>
      <c r="Q23" s="16"/>
      <c r="R23" s="16"/>
      <c r="S23" s="16"/>
      <c r="T23" s="16"/>
    </row>
  </sheetData>
  <mergeCells count="11">
    <mergeCell ref="T2:T3"/>
    <mergeCell ref="A21:C21"/>
    <mergeCell ref="A22:C22"/>
    <mergeCell ref="E22:L22"/>
    <mergeCell ref="M22:R22"/>
    <mergeCell ref="A2:A3"/>
    <mergeCell ref="B2:B3"/>
    <mergeCell ref="C2:C3"/>
    <mergeCell ref="E2:L2"/>
    <mergeCell ref="M2:R2"/>
    <mergeCell ref="S2:S3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23"/>
  <sheetViews>
    <sheetView zoomScale="80" zoomScaleNormal="80" workbookViewId="0">
      <selection activeCell="F2" sqref="F2"/>
    </sheetView>
  </sheetViews>
  <sheetFormatPr defaultColWidth="16.875" defaultRowHeight="24" x14ac:dyDescent="0.55000000000000004"/>
  <cols>
    <col min="1" max="1" width="10.25" style="22" customWidth="1"/>
    <col min="2" max="2" width="20.375" style="22" bestFit="1" customWidth="1"/>
    <col min="3" max="3" width="17.875" style="22" bestFit="1" customWidth="1"/>
    <col min="4" max="4" width="25.75" style="22" bestFit="1" customWidth="1"/>
    <col min="5" max="5" width="91.625" style="22" customWidth="1"/>
    <col min="6" max="16384" width="16.875" style="22"/>
  </cols>
  <sheetData>
    <row r="1" spans="1:7" s="204" customFormat="1" ht="24.75" thickBot="1" x14ac:dyDescent="0.6">
      <c r="A1" s="22"/>
      <c r="B1" s="245" t="s">
        <v>1192</v>
      </c>
      <c r="C1" s="245" t="s">
        <v>1193</v>
      </c>
      <c r="D1" s="245" t="s">
        <v>1194</v>
      </c>
      <c r="E1" s="246"/>
    </row>
    <row r="2" spans="1:7" ht="83.25" x14ac:dyDescent="0.55000000000000004">
      <c r="A2" s="265" t="s">
        <v>1195</v>
      </c>
      <c r="B2" s="265" t="s">
        <v>1196</v>
      </c>
      <c r="C2" s="265" t="s">
        <v>1197</v>
      </c>
      <c r="D2" s="265" t="s">
        <v>1198</v>
      </c>
      <c r="E2" s="522" t="s">
        <v>1191</v>
      </c>
    </row>
    <row r="3" spans="1:7" ht="27.75" x14ac:dyDescent="0.55000000000000004">
      <c r="A3" s="266" t="s">
        <v>1199</v>
      </c>
      <c r="B3" s="267" t="s">
        <v>1200</v>
      </c>
      <c r="C3" s="266" t="s">
        <v>1201</v>
      </c>
      <c r="D3" s="267" t="s">
        <v>1202</v>
      </c>
      <c r="E3" s="523"/>
    </row>
    <row r="4" spans="1:7" ht="27.75" x14ac:dyDescent="0.55000000000000004">
      <c r="A4" s="268"/>
      <c r="B4" s="267" t="s">
        <v>1203</v>
      </c>
      <c r="C4" s="269" t="s">
        <v>1237</v>
      </c>
      <c r="D4" s="269" t="s">
        <v>1238</v>
      </c>
      <c r="E4" s="523"/>
    </row>
    <row r="5" spans="1:7" ht="21" customHeight="1" thickBot="1" x14ac:dyDescent="0.6">
      <c r="A5" s="270"/>
      <c r="B5" s="270"/>
      <c r="C5" s="271" t="s">
        <v>1204</v>
      </c>
      <c r="D5" s="270"/>
      <c r="E5" s="524"/>
    </row>
    <row r="6" spans="1:7" ht="32.25" thickTop="1" thickBot="1" x14ac:dyDescent="0.75">
      <c r="A6" s="272">
        <v>1</v>
      </c>
      <c r="B6" s="272" t="s">
        <v>1205</v>
      </c>
      <c r="C6" s="272" t="s">
        <v>1206</v>
      </c>
      <c r="D6" s="272" t="s">
        <v>1174</v>
      </c>
      <c r="E6" s="273" t="s">
        <v>1221</v>
      </c>
      <c r="F6" s="264"/>
      <c r="G6" s="289" t="s">
        <v>1174</v>
      </c>
    </row>
    <row r="7" spans="1:7" ht="31.5" thickBot="1" x14ac:dyDescent="0.75">
      <c r="A7" s="274">
        <v>2</v>
      </c>
      <c r="B7" s="274" t="s">
        <v>1205</v>
      </c>
      <c r="C7" s="274" t="s">
        <v>1206</v>
      </c>
      <c r="D7" s="275" t="s">
        <v>1175</v>
      </c>
      <c r="E7" s="276" t="s">
        <v>1208</v>
      </c>
      <c r="F7" s="286"/>
      <c r="G7" s="289" t="s">
        <v>1241</v>
      </c>
    </row>
    <row r="8" spans="1:7" ht="20.45" customHeight="1" thickBot="1" x14ac:dyDescent="0.75">
      <c r="A8" s="277">
        <v>3</v>
      </c>
      <c r="B8" s="277" t="s">
        <v>1205</v>
      </c>
      <c r="C8" s="277" t="s">
        <v>1239</v>
      </c>
      <c r="D8" s="277" t="s">
        <v>1174</v>
      </c>
      <c r="E8" s="278" t="s">
        <v>1215</v>
      </c>
      <c r="F8" s="286"/>
      <c r="G8" s="289" t="s">
        <v>1241</v>
      </c>
    </row>
    <row r="9" spans="1:7" ht="20.45" customHeight="1" thickBot="1" x14ac:dyDescent="0.75">
      <c r="A9" s="279">
        <v>4</v>
      </c>
      <c r="B9" s="279" t="s">
        <v>1205</v>
      </c>
      <c r="C9" s="279" t="s">
        <v>1239</v>
      </c>
      <c r="D9" s="280" t="s">
        <v>1175</v>
      </c>
      <c r="E9" s="281" t="s">
        <v>1220</v>
      </c>
      <c r="F9" s="287"/>
      <c r="G9" s="289" t="s">
        <v>1242</v>
      </c>
    </row>
    <row r="10" spans="1:7" ht="20.45" customHeight="1" thickBot="1" x14ac:dyDescent="0.75">
      <c r="A10" s="282">
        <v>5</v>
      </c>
      <c r="B10" s="283" t="s">
        <v>1175</v>
      </c>
      <c r="C10" s="283" t="s">
        <v>1240</v>
      </c>
      <c r="D10" s="282" t="s">
        <v>1174</v>
      </c>
      <c r="E10" s="284" t="s">
        <v>1209</v>
      </c>
      <c r="F10" s="286"/>
      <c r="G10" s="289" t="s">
        <v>1241</v>
      </c>
    </row>
    <row r="11" spans="1:7" ht="20.45" customHeight="1" thickBot="1" x14ac:dyDescent="0.75">
      <c r="A11" s="279">
        <v>6</v>
      </c>
      <c r="B11" s="280" t="s">
        <v>1175</v>
      </c>
      <c r="C11" s="280" t="s">
        <v>1240</v>
      </c>
      <c r="D11" s="280" t="s">
        <v>1210</v>
      </c>
      <c r="E11" s="281" t="s">
        <v>1218</v>
      </c>
      <c r="F11" s="287"/>
      <c r="G11" s="289" t="s">
        <v>1242</v>
      </c>
    </row>
    <row r="12" spans="1:7" ht="20.45" customHeight="1" thickBot="1" x14ac:dyDescent="0.75">
      <c r="A12" s="277">
        <v>7</v>
      </c>
      <c r="B12" s="285" t="s">
        <v>1175</v>
      </c>
      <c r="C12" s="285" t="s">
        <v>1210</v>
      </c>
      <c r="D12" s="277" t="s">
        <v>1174</v>
      </c>
      <c r="E12" s="278" t="s">
        <v>1216</v>
      </c>
      <c r="F12" s="287"/>
      <c r="G12" s="289" t="s">
        <v>1242</v>
      </c>
    </row>
    <row r="13" spans="1:7" ht="20.45" customHeight="1" x14ac:dyDescent="0.7">
      <c r="A13" s="279">
        <v>8</v>
      </c>
      <c r="B13" s="280" t="s">
        <v>1175</v>
      </c>
      <c r="C13" s="280" t="s">
        <v>1210</v>
      </c>
      <c r="D13" s="280" t="s">
        <v>1175</v>
      </c>
      <c r="E13" s="281" t="s">
        <v>1217</v>
      </c>
      <c r="F13" s="288"/>
      <c r="G13" s="289" t="s">
        <v>1243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25" right="0.25" top="0.75" bottom="0.75" header="0.3" footer="0.3"/>
  <pageSetup paperSize="9"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99"/>
  <sheetViews>
    <sheetView zoomScale="80" zoomScaleNormal="80" workbookViewId="0">
      <pane xSplit="2" ySplit="4" topLeftCell="C89" activePane="bottomRight" state="frozen"/>
      <selection pane="topRight" activeCell="C1" sqref="C1"/>
      <selection pane="bottomLeft" activeCell="A4" sqref="A4"/>
      <selection pane="bottomRight" activeCell="F48" sqref="F48"/>
    </sheetView>
  </sheetViews>
  <sheetFormatPr defaultColWidth="9" defaultRowHeight="17.25" x14ac:dyDescent="0.4"/>
  <cols>
    <col min="1" max="1" width="7.25" style="141" customWidth="1"/>
    <col min="2" max="2" width="62.625" style="17" customWidth="1"/>
    <col min="3" max="3" width="16.25" style="17" customWidth="1"/>
    <col min="4" max="4" width="18.375" style="25" bestFit="1" customWidth="1"/>
    <col min="5" max="5" width="15.375" style="17" bestFit="1" customWidth="1"/>
    <col min="6" max="6" width="32.5" style="17" bestFit="1" customWidth="1"/>
    <col min="7" max="9" width="14.125" style="17" bestFit="1" customWidth="1"/>
    <col min="10" max="10" width="13.25" style="17" customWidth="1"/>
    <col min="11" max="11" width="19.625" style="17" customWidth="1"/>
    <col min="12" max="12" width="18.375" style="17" customWidth="1"/>
    <col min="13" max="13" width="18.875" style="17" customWidth="1"/>
    <col min="14" max="16384" width="9" style="17"/>
  </cols>
  <sheetData>
    <row r="1" spans="1:13" s="22" customFormat="1" ht="24" x14ac:dyDescent="0.55000000000000004">
      <c r="A1" s="525" t="s">
        <v>1258</v>
      </c>
      <c r="B1" s="525"/>
      <c r="C1" s="525"/>
      <c r="D1" s="525"/>
      <c r="E1" s="525"/>
      <c r="F1" s="525"/>
      <c r="G1" s="526"/>
    </row>
    <row r="2" spans="1:13" s="22" customFormat="1" ht="24" x14ac:dyDescent="0.55000000000000004">
      <c r="A2" s="435" t="s">
        <v>1477</v>
      </c>
      <c r="B2" s="526"/>
      <c r="C2" s="526"/>
      <c r="D2" s="526"/>
      <c r="E2" s="526"/>
      <c r="F2" s="526"/>
      <c r="G2" s="526"/>
    </row>
    <row r="3" spans="1:13" s="22" customFormat="1" ht="24" x14ac:dyDescent="0.55000000000000004">
      <c r="A3" s="527" t="s">
        <v>1259</v>
      </c>
      <c r="B3" s="527"/>
      <c r="C3" s="527"/>
      <c r="D3" s="527"/>
      <c r="E3" s="527"/>
      <c r="F3" s="528"/>
      <c r="G3" s="437" t="s">
        <v>1471</v>
      </c>
      <c r="H3" s="437"/>
      <c r="I3" s="437"/>
      <c r="J3" s="437"/>
      <c r="K3" s="437"/>
      <c r="L3" s="438"/>
    </row>
    <row r="4" spans="1:13" ht="72" x14ac:dyDescent="0.4">
      <c r="A4" s="4" t="s">
        <v>663</v>
      </c>
      <c r="B4" s="18" t="s">
        <v>664</v>
      </c>
      <c r="C4" s="4" t="s">
        <v>1260</v>
      </c>
      <c r="D4" s="19" t="s">
        <v>1261</v>
      </c>
      <c r="E4" s="248" t="s">
        <v>665</v>
      </c>
      <c r="F4" s="436" t="s">
        <v>664</v>
      </c>
      <c r="G4" s="255" t="s">
        <v>636</v>
      </c>
      <c r="H4" s="260" t="s">
        <v>1229</v>
      </c>
      <c r="I4" s="260" t="s">
        <v>1233</v>
      </c>
      <c r="J4" s="260" t="s">
        <v>1222</v>
      </c>
      <c r="K4" s="260" t="s">
        <v>1223</v>
      </c>
      <c r="L4" s="261" t="s">
        <v>1234</v>
      </c>
      <c r="M4" s="247"/>
    </row>
    <row r="5" spans="1:13" ht="24" x14ac:dyDescent="0.55000000000000004">
      <c r="A5" s="82" t="s">
        <v>0</v>
      </c>
      <c r="B5" s="24" t="s">
        <v>1</v>
      </c>
      <c r="C5" s="67">
        <v>111646403.12</v>
      </c>
      <c r="D5" s="20">
        <f>SUMIF('1.WS-Re-Exp'!$F$3:$F$430,Planfin2562!A5,'1.WS-Re-Exp'!$C$3:$C$430)</f>
        <v>130860403.29999998</v>
      </c>
      <c r="E5" s="249">
        <f>((D5-C5)/D5)*100</f>
        <v>14.682822072580285</v>
      </c>
      <c r="F5" s="24" t="s">
        <v>1</v>
      </c>
      <c r="G5" s="252">
        <f>VLOOKUP($A5,'HGR2560'!$B$2:$I$28,3,0)</f>
        <v>111646403.11999999</v>
      </c>
      <c r="H5" s="252">
        <f>VLOOKUP($A5,'HGR2560'!$B$2:$I$28,5,0)</f>
        <v>141122848.78999999</v>
      </c>
      <c r="I5" s="252">
        <f>VLOOKUP($A5,'HGR2560'!$B$2:$I$28,8,0)</f>
        <v>188926824.84</v>
      </c>
      <c r="J5" s="252">
        <f>VLOOKUP($A5,'HGR2560'!$B$2:$I$28,4,0)</f>
        <v>17.209690274883613</v>
      </c>
      <c r="K5" s="252">
        <f>D5-H5</f>
        <v>-10262445.49000001</v>
      </c>
      <c r="L5" s="252">
        <f>D5-I5</f>
        <v>-58066421.540000021</v>
      </c>
    </row>
    <row r="6" spans="1:13" ht="24" x14ac:dyDescent="0.55000000000000004">
      <c r="A6" s="82" t="s">
        <v>2</v>
      </c>
      <c r="B6" s="24" t="s">
        <v>3</v>
      </c>
      <c r="C6" s="67">
        <v>215050</v>
      </c>
      <c r="D6" s="20">
        <f>SUMIF('1.WS-Re-Exp'!$F$3:$F$430,Planfin2562!A6,'1.WS-Re-Exp'!$C$3:$C$430)</f>
        <v>240000</v>
      </c>
      <c r="E6" s="249">
        <f t="shared" ref="E6:E33" si="0">((D6-C6)/D6)*100</f>
        <v>10.395833333333334</v>
      </c>
      <c r="F6" s="24" t="s">
        <v>3</v>
      </c>
      <c r="G6" s="252">
        <f>VLOOKUP($A6,'HGR2560'!$B$2:$I$28,3,0)</f>
        <v>215050</v>
      </c>
      <c r="H6" s="252">
        <f>VLOOKUP($A6,'HGR2560'!$B$2:$I$28,5,0)</f>
        <v>291887.33</v>
      </c>
      <c r="I6" s="252">
        <f>VLOOKUP($A6,'HGR2560'!$B$2:$I$28,8,0)</f>
        <v>601624.92000000004</v>
      </c>
      <c r="J6" s="252">
        <f>VLOOKUP($A6,'HGR2560'!$B$2:$I$28,4,0)</f>
        <v>11.601953034178095</v>
      </c>
      <c r="K6" s="252">
        <f t="shared" ref="K6:K33" si="1">D6-H6</f>
        <v>-51887.330000000016</v>
      </c>
      <c r="L6" s="252">
        <f t="shared" ref="L6:L33" si="2">D6-I6</f>
        <v>-361624.92000000004</v>
      </c>
    </row>
    <row r="7" spans="1:13" ht="24" x14ac:dyDescent="0.55000000000000004">
      <c r="A7" s="82" t="s">
        <v>4</v>
      </c>
      <c r="B7" s="24" t="s">
        <v>5</v>
      </c>
      <c r="C7" s="67">
        <v>574824</v>
      </c>
      <c r="D7" s="20">
        <f>SUMIF('1.WS-Re-Exp'!$F$3:$F$430,Planfin2562!A7,'1.WS-Re-Exp'!$C$3:$C$430)</f>
        <v>485000</v>
      </c>
      <c r="E7" s="249">
        <f t="shared" si="0"/>
        <v>-18.520412371134022</v>
      </c>
      <c r="F7" s="24" t="s">
        <v>5</v>
      </c>
      <c r="G7" s="252">
        <f>VLOOKUP($A7,'HGR2560'!$B$2:$I$28,3,0)</f>
        <v>574824</v>
      </c>
      <c r="H7" s="252">
        <f>VLOOKUP($A7,'HGR2560'!$B$2:$I$28,5,0)</f>
        <v>1225314.3</v>
      </c>
      <c r="I7" s="252">
        <f>VLOOKUP($A7,'HGR2560'!$B$2:$I$28,8,0)</f>
        <v>1861876.07</v>
      </c>
      <c r="J7" s="252">
        <f>VLOOKUP($A7,'HGR2560'!$B$2:$I$28,4,0)</f>
        <v>-15.62634823876526</v>
      </c>
      <c r="K7" s="252">
        <f t="shared" si="1"/>
        <v>-740314.3</v>
      </c>
      <c r="L7" s="252">
        <f t="shared" si="2"/>
        <v>-1376876.07</v>
      </c>
    </row>
    <row r="8" spans="1:13" ht="24" x14ac:dyDescent="0.55000000000000004">
      <c r="A8" s="82" t="s">
        <v>941</v>
      </c>
      <c r="B8" s="24" t="s">
        <v>701</v>
      </c>
      <c r="C8" s="67">
        <v>3977918.43</v>
      </c>
      <c r="D8" s="20">
        <f>SUMIF('1.WS-Re-Exp'!$F$3:$F$430,Planfin2562!A8,'1.WS-Re-Exp'!$C$3:$C$430)</f>
        <v>4109448.1500000004</v>
      </c>
      <c r="E8" s="249">
        <f t="shared" si="0"/>
        <v>3.2006662500413881</v>
      </c>
      <c r="F8" s="24" t="s">
        <v>701</v>
      </c>
      <c r="G8" s="252">
        <f>VLOOKUP($A8,'HGR2560'!$B$2:$I$28,3,0)</f>
        <v>3977918.43</v>
      </c>
      <c r="H8" s="252">
        <f>VLOOKUP($A8,'HGR2560'!$B$2:$I$28,5,0)</f>
        <v>0</v>
      </c>
      <c r="I8" s="252">
        <f>VLOOKUP($A8,'HGR2560'!$B$2:$I$28,8,0)</f>
        <v>0</v>
      </c>
      <c r="J8" s="252">
        <f>VLOOKUP($A8,'HGR2560'!$B$2:$I$28,4,0)</f>
        <v>3.3064961565841031</v>
      </c>
      <c r="K8" s="252">
        <f t="shared" si="1"/>
        <v>4109448.1500000004</v>
      </c>
      <c r="L8" s="252">
        <f t="shared" si="2"/>
        <v>4109448.1500000004</v>
      </c>
    </row>
    <row r="9" spans="1:13" ht="24" x14ac:dyDescent="0.55000000000000004">
      <c r="A9" s="82" t="s">
        <v>6</v>
      </c>
      <c r="B9" s="24" t="s">
        <v>7</v>
      </c>
      <c r="C9" s="67">
        <v>34900961.899999999</v>
      </c>
      <c r="D9" s="20">
        <f>SUMIF('1.WS-Re-Exp'!$F$3:$F$430,Planfin2562!A9,'1.WS-Re-Exp'!$C$3:$C$430)</f>
        <v>36607456.829999998</v>
      </c>
      <c r="E9" s="249">
        <f t="shared" si="0"/>
        <v>4.6616047050870755</v>
      </c>
      <c r="F9" s="24" t="s">
        <v>7</v>
      </c>
      <c r="G9" s="252">
        <f>VLOOKUP($A9,'HGR2560'!$B$2:$I$28,3,0)</f>
        <v>34900961.899999999</v>
      </c>
      <c r="H9" s="252">
        <f>VLOOKUP($A9,'HGR2560'!$B$2:$I$28,5,0)</f>
        <v>39562600.960000001</v>
      </c>
      <c r="I9" s="252">
        <f>VLOOKUP($A9,'HGR2560'!$B$2:$I$28,8,0)</f>
        <v>56344895.57</v>
      </c>
      <c r="J9" s="252">
        <f>VLOOKUP($A9,'HGR2560'!$B$2:$I$28,4,0)</f>
        <v>4.88953552308827</v>
      </c>
      <c r="K9" s="252">
        <f t="shared" si="1"/>
        <v>-2955144.1300000027</v>
      </c>
      <c r="L9" s="252">
        <f t="shared" si="2"/>
        <v>-19737438.740000002</v>
      </c>
    </row>
    <row r="10" spans="1:13" ht="24" x14ac:dyDescent="0.55000000000000004">
      <c r="A10" s="82" t="s">
        <v>8</v>
      </c>
      <c r="B10" s="24" t="s">
        <v>9</v>
      </c>
      <c r="C10" s="67">
        <v>9233954.6899999995</v>
      </c>
      <c r="D10" s="20">
        <f>SUMIF('1.WS-Re-Exp'!$F$3:$F$430,Planfin2562!A10,'1.WS-Re-Exp'!$C$3:$C$430)</f>
        <v>9657010.709999999</v>
      </c>
      <c r="E10" s="249">
        <f t="shared" si="0"/>
        <v>4.3808175501132851</v>
      </c>
      <c r="F10" s="24" t="s">
        <v>9</v>
      </c>
      <c r="G10" s="252">
        <f>VLOOKUP($A10,'HGR2560'!$B$2:$I$28,3,0)</f>
        <v>9233954.6899999976</v>
      </c>
      <c r="H10" s="252">
        <f>VLOOKUP($A10,'HGR2560'!$B$2:$I$28,5,0)</f>
        <v>22788008.960000001</v>
      </c>
      <c r="I10" s="252">
        <f>VLOOKUP($A10,'HGR2560'!$B$2:$I$28,8,0)</f>
        <v>39385594.259999998</v>
      </c>
      <c r="J10" s="252">
        <f>VLOOKUP($A10,'HGR2560'!$B$2:$I$28,4,0)</f>
        <v>4.5815258380913804</v>
      </c>
      <c r="K10" s="252">
        <f t="shared" si="1"/>
        <v>-13130998.250000002</v>
      </c>
      <c r="L10" s="252">
        <f t="shared" si="2"/>
        <v>-29728583.549999997</v>
      </c>
    </row>
    <row r="11" spans="1:13" ht="24" x14ac:dyDescent="0.55000000000000004">
      <c r="A11" s="82" t="s">
        <v>10</v>
      </c>
      <c r="B11" s="24" t="s">
        <v>11</v>
      </c>
      <c r="C11" s="67">
        <v>7772911.9000000004</v>
      </c>
      <c r="D11" s="20">
        <f>SUMIF('1.WS-Re-Exp'!$F$3:$F$430,Planfin2562!A11,'1.WS-Re-Exp'!$C$3:$C$430)</f>
        <v>5335234</v>
      </c>
      <c r="E11" s="249">
        <f t="shared" si="0"/>
        <v>-45.690177787890846</v>
      </c>
      <c r="F11" s="24" t="s">
        <v>11</v>
      </c>
      <c r="G11" s="252">
        <f>VLOOKUP($A11,'HGR2560'!$B$2:$I$28,3,0)</f>
        <v>7772911.9000000004</v>
      </c>
      <c r="H11" s="252">
        <f>VLOOKUP($A11,'HGR2560'!$B$2:$I$28,5,0)</f>
        <v>7208439.21</v>
      </c>
      <c r="I11" s="252">
        <f>VLOOKUP($A11,'HGR2560'!$B$2:$I$28,8,0)</f>
        <v>17934598.050000001</v>
      </c>
      <c r="J11" s="252">
        <f>VLOOKUP($A11,'HGR2560'!$B$2:$I$28,4,0)</f>
        <v>-31.361192965534585</v>
      </c>
      <c r="K11" s="252">
        <f t="shared" si="1"/>
        <v>-1873205.21</v>
      </c>
      <c r="L11" s="252">
        <f t="shared" si="2"/>
        <v>-12599364.050000001</v>
      </c>
    </row>
    <row r="12" spans="1:13" ht="24" x14ac:dyDescent="0.55000000000000004">
      <c r="A12" s="82" t="s">
        <v>12</v>
      </c>
      <c r="B12" s="24" t="s">
        <v>13</v>
      </c>
      <c r="C12" s="67">
        <v>40081483.299999997</v>
      </c>
      <c r="D12" s="20">
        <f>SUMIF('1.WS-Re-Exp'!$F$3:$F$430,Planfin2562!A12,'1.WS-Re-Exp'!$C$3:$C$430)</f>
        <v>42348294.480000004</v>
      </c>
      <c r="E12" s="249">
        <f t="shared" si="0"/>
        <v>5.3527803370465445</v>
      </c>
      <c r="F12" s="24" t="s">
        <v>13</v>
      </c>
      <c r="G12" s="252">
        <f>VLOOKUP($A12,'HGR2560'!$B$2:$I$28,3,0)</f>
        <v>40081483.300000004</v>
      </c>
      <c r="H12" s="252">
        <f>VLOOKUP($A12,'HGR2560'!$B$2:$I$28,5,0)</f>
        <v>48995849.450000003</v>
      </c>
      <c r="I12" s="252">
        <f>VLOOKUP($A12,'HGR2560'!$B$2:$I$28,8,0)</f>
        <v>74948332.849999994</v>
      </c>
      <c r="J12" s="252">
        <f>VLOOKUP($A12,'HGR2560'!$B$2:$I$28,4,0)</f>
        <v>5.6555072152232384</v>
      </c>
      <c r="K12" s="252">
        <f t="shared" si="1"/>
        <v>-6647554.9699999988</v>
      </c>
      <c r="L12" s="252">
        <f t="shared" si="2"/>
        <v>-32600038.36999999</v>
      </c>
    </row>
    <row r="13" spans="1:13" ht="24" x14ac:dyDescent="0.55000000000000004">
      <c r="A13" s="82" t="s">
        <v>14</v>
      </c>
      <c r="B13" s="24" t="s">
        <v>15</v>
      </c>
      <c r="C13" s="67">
        <v>77473104.439999998</v>
      </c>
      <c r="D13" s="20">
        <f>SUMIF('1.WS-Re-Exp'!$F$3:$F$430,Planfin2562!A13,'1.WS-Re-Exp'!$C$3:$C$430)</f>
        <v>78217554.730000004</v>
      </c>
      <c r="E13" s="249">
        <f t="shared" si="0"/>
        <v>0.95176881017283443</v>
      </c>
      <c r="F13" s="24" t="s">
        <v>15</v>
      </c>
      <c r="G13" s="252">
        <f>VLOOKUP($A13,'HGR2560'!$B$2:$I$28,3,0)</f>
        <v>77473104.439999998</v>
      </c>
      <c r="H13" s="252">
        <f>VLOOKUP($A13,'HGR2560'!$B$2:$I$28,5,0)</f>
        <v>96374609.939999998</v>
      </c>
      <c r="I13" s="252">
        <f>VLOOKUP($A13,'HGR2560'!$B$2:$I$28,8,0)</f>
        <v>120921169.12</v>
      </c>
      <c r="J13" s="252">
        <f>VLOOKUP($A13,'HGR2560'!$B$2:$I$28,4,0)</f>
        <v>0.9609144946251007</v>
      </c>
      <c r="K13" s="252">
        <f t="shared" si="1"/>
        <v>-18157055.209999993</v>
      </c>
      <c r="L13" s="252">
        <f t="shared" si="2"/>
        <v>-42703614.390000001</v>
      </c>
    </row>
    <row r="14" spans="1:13" ht="24" x14ac:dyDescent="0.55000000000000004">
      <c r="A14" s="82" t="s">
        <v>16</v>
      </c>
      <c r="B14" s="24" t="s">
        <v>17</v>
      </c>
      <c r="C14" s="67">
        <v>20147669.079999998</v>
      </c>
      <c r="D14" s="20">
        <f>SUMIF('1.WS-Re-Exp'!$F$3:$F$430,Planfin2562!A14,'1.WS-Re-Exp'!$C$3:$C$430)</f>
        <v>16519283.440000001</v>
      </c>
      <c r="E14" s="249">
        <f t="shared" si="0"/>
        <v>-21.964546181308194</v>
      </c>
      <c r="F14" s="24" t="s">
        <v>17</v>
      </c>
      <c r="G14" s="252">
        <f>VLOOKUP($A14,'HGR2560'!$B$2:$I$28,3,0)</f>
        <v>20147669.079999998</v>
      </c>
      <c r="H14" s="252">
        <f>VLOOKUP($A14,'HGR2560'!$B$2:$I$28,5,0)</f>
        <v>28449059.620000001</v>
      </c>
      <c r="I14" s="252">
        <f>VLOOKUP($A14,'HGR2560'!$B$2:$I$28,8,0)</f>
        <v>43056788.890000001</v>
      </c>
      <c r="J14" s="252">
        <f>VLOOKUP($A14,'HGR2560'!$B$2:$I$28,4,0)</f>
        <v>-18.008959873188445</v>
      </c>
      <c r="K14" s="252">
        <f t="shared" si="1"/>
        <v>-11929776.18</v>
      </c>
      <c r="L14" s="252">
        <f t="shared" si="2"/>
        <v>-26537505.449999999</v>
      </c>
    </row>
    <row r="15" spans="1:13" ht="24" x14ac:dyDescent="0.55000000000000004">
      <c r="A15" s="333" t="s">
        <v>1377</v>
      </c>
      <c r="B15" s="328" t="s">
        <v>1389</v>
      </c>
      <c r="C15" s="332"/>
      <c r="D15" s="330">
        <f>SUMIF('1.WS-Re-Exp'!$F$3:$F$430,Planfin2562!A15,'1.WS-Re-Exp'!$C$3:$C$430)</f>
        <v>0</v>
      </c>
      <c r="E15" s="331" t="e">
        <f t="shared" si="0"/>
        <v>#DIV/0!</v>
      </c>
      <c r="F15" s="328" t="s">
        <v>1389</v>
      </c>
      <c r="G15" s="252"/>
      <c r="H15" s="252"/>
      <c r="I15" s="252"/>
      <c r="J15" s="252"/>
      <c r="K15" s="252"/>
      <c r="L15" s="252"/>
    </row>
    <row r="16" spans="1:13" ht="24" x14ac:dyDescent="0.55000000000000004">
      <c r="A16" s="333" t="s">
        <v>18</v>
      </c>
      <c r="B16" s="328" t="s">
        <v>661</v>
      </c>
      <c r="C16" s="332">
        <v>102217308.45999999</v>
      </c>
      <c r="D16" s="330">
        <f>SUMIF('1.WS-Re-Exp'!$F$3:$F$430,Planfin2562!A16,'1.WS-Re-Exp'!$C$3:$C$430)</f>
        <v>128499929.3</v>
      </c>
      <c r="E16" s="331">
        <f t="shared" si="0"/>
        <v>20.453412685262858</v>
      </c>
      <c r="F16" s="328" t="s">
        <v>661</v>
      </c>
      <c r="G16" s="252">
        <f>VLOOKUP($A16,'HGR2560'!$B$2:$I$28,3,0)</f>
        <v>102217308.46000001</v>
      </c>
      <c r="H16" s="252">
        <f>VLOOKUP($A16,'HGR2560'!$B$2:$I$28,5,0)</f>
        <v>25671074.07</v>
      </c>
      <c r="I16" s="252">
        <f>VLOOKUP($A16,'HGR2560'!$B$2:$I$28,8,0)</f>
        <v>49024813.25</v>
      </c>
      <c r="J16" s="252">
        <f>VLOOKUP($A16,'HGR2560'!$B$2:$I$28,4,0)</f>
        <v>25.71249550195796</v>
      </c>
      <c r="K16" s="252">
        <f t="shared" si="1"/>
        <v>102828855.22999999</v>
      </c>
      <c r="L16" s="252">
        <f t="shared" si="2"/>
        <v>79475116.049999997</v>
      </c>
    </row>
    <row r="17" spans="1:12" ht="27.75" x14ac:dyDescent="0.65">
      <c r="A17" s="143" t="s">
        <v>666</v>
      </c>
      <c r="B17" s="144" t="s">
        <v>647</v>
      </c>
      <c r="C17" s="145">
        <f>SUM(C5:C16)</f>
        <v>408241589.31999999</v>
      </c>
      <c r="D17" s="145">
        <f>SUM(D5:D16)</f>
        <v>452879614.94</v>
      </c>
      <c r="E17" s="250">
        <f t="shared" si="0"/>
        <v>9.8564881587602251</v>
      </c>
      <c r="F17" s="144" t="s">
        <v>647</v>
      </c>
      <c r="G17" s="253">
        <f>VLOOKUP($A17,'HGR2560'!$B$2:$I$28,3,0)</f>
        <v>408241589.31999993</v>
      </c>
      <c r="H17" s="253">
        <f>VLOOKUP($A17,'HGR2560'!$B$2:$I$28,5,0)</f>
        <v>415529101.48000002</v>
      </c>
      <c r="I17" s="253">
        <f>VLOOKUP($A17,'HGR2560'!$B$2:$I$28,8,0)</f>
        <v>501540743.88999999</v>
      </c>
      <c r="J17" s="253">
        <f>VLOOKUP($A17,'HGR2560'!$B$2:$I$28,4,0)</f>
        <v>10.934218067873175</v>
      </c>
      <c r="K17" s="252">
        <f t="shared" si="1"/>
        <v>37350513.459999979</v>
      </c>
      <c r="L17" s="252">
        <f t="shared" si="2"/>
        <v>-48661128.949999988</v>
      </c>
    </row>
    <row r="18" spans="1:12" ht="27.75" x14ac:dyDescent="0.65">
      <c r="A18" s="140" t="s">
        <v>19</v>
      </c>
      <c r="B18" s="24" t="s">
        <v>20</v>
      </c>
      <c r="C18" s="219">
        <v>40628867</v>
      </c>
      <c r="D18" s="20">
        <f>SUMIF('1.WS-Re-Exp'!$F$3:$F$430,Planfin2562!A18,'1.WS-Re-Exp'!$C$3:$C$430)</f>
        <v>42728807</v>
      </c>
      <c r="E18" s="249">
        <f t="shared" si="0"/>
        <v>4.9145767163590603</v>
      </c>
      <c r="F18" s="24" t="s">
        <v>20</v>
      </c>
      <c r="G18" s="252">
        <f>VLOOKUP($A18,'HGR2560'!$B$2:$I$28,3,0)</f>
        <v>40628867</v>
      </c>
      <c r="H18" s="252">
        <f>VLOOKUP($A18,'HGR2560'!$B$2:$I$28,5,0)</f>
        <v>50943121.109999999</v>
      </c>
      <c r="I18" s="252">
        <f>VLOOKUP($A18,'HGR2560'!$B$2:$I$28,8,0)</f>
        <v>71209858.069999993</v>
      </c>
      <c r="J18" s="252">
        <f>VLOOKUP($A18,'HGR2560'!$B$2:$I$28,4,0)</f>
        <v>5.1685910906646768</v>
      </c>
      <c r="K18" s="252">
        <f t="shared" si="1"/>
        <v>-8214314.1099999994</v>
      </c>
      <c r="L18" s="252">
        <f t="shared" si="2"/>
        <v>-28481051.069999993</v>
      </c>
    </row>
    <row r="19" spans="1:12" ht="27.75" x14ac:dyDescent="0.65">
      <c r="A19" s="140" t="s">
        <v>21</v>
      </c>
      <c r="B19" s="24" t="s">
        <v>22</v>
      </c>
      <c r="C19" s="67">
        <v>14427473.35</v>
      </c>
      <c r="D19" s="20">
        <f>SUMIF('1.WS-Re-Exp'!$F$3:$F$430,Planfin2562!A19,'1.WS-Re-Exp'!$C$3:$C$430)</f>
        <v>15239099.600000001</v>
      </c>
      <c r="E19" s="249">
        <f t="shared" si="0"/>
        <v>5.3259462258518333</v>
      </c>
      <c r="F19" s="24" t="s">
        <v>22</v>
      </c>
      <c r="G19" s="252">
        <f>VLOOKUP($A19,'HGR2560'!$B$2:$I$28,3,0)</f>
        <v>14427473.350000001</v>
      </c>
      <c r="H19" s="252">
        <f>VLOOKUP($A19,'HGR2560'!$B$2:$I$28,5,0)</f>
        <v>23907389.289999999</v>
      </c>
      <c r="I19" s="252">
        <f>VLOOKUP($A19,'HGR2560'!$B$2:$I$28,8,0)</f>
        <v>32346016.469999999</v>
      </c>
      <c r="J19" s="252">
        <f>VLOOKUP($A19,'HGR2560'!$B$2:$I$28,4,0)</f>
        <v>5.6255605559652651</v>
      </c>
      <c r="K19" s="252">
        <f t="shared" si="1"/>
        <v>-8668289.6899999976</v>
      </c>
      <c r="L19" s="252">
        <f t="shared" si="2"/>
        <v>-17106916.869999997</v>
      </c>
    </row>
    <row r="20" spans="1:12" ht="27.75" x14ac:dyDescent="0.65">
      <c r="A20" s="140" t="s">
        <v>702</v>
      </c>
      <c r="B20" s="24" t="s">
        <v>703</v>
      </c>
      <c r="C20" s="67">
        <v>467263</v>
      </c>
      <c r="D20" s="20">
        <f>SUMIF('1.WS-Re-Exp'!$F$3:$F$430,Planfin2562!A20,'1.WS-Re-Exp'!$C$3:$C$430)</f>
        <v>694500</v>
      </c>
      <c r="E20" s="249">
        <f t="shared" si="0"/>
        <v>32.719510439164864</v>
      </c>
      <c r="F20" s="24" t="s">
        <v>703</v>
      </c>
      <c r="G20" s="252">
        <f>VLOOKUP($A20,'HGR2560'!$B$2:$I$28,3,0)</f>
        <v>467263</v>
      </c>
      <c r="H20" s="252">
        <f>VLOOKUP($A20,'HGR2560'!$B$2:$I$28,5,0)</f>
        <v>1287614.67</v>
      </c>
      <c r="I20" s="252">
        <f>VLOOKUP($A20,'HGR2560'!$B$2:$I$28,8,0)</f>
        <v>1772654.96</v>
      </c>
      <c r="J20" s="252">
        <f>VLOOKUP($A20,'HGR2560'!$B$2:$I$28,4,0)</f>
        <v>48.631498749098483</v>
      </c>
      <c r="K20" s="252">
        <f t="shared" si="1"/>
        <v>-593114.66999999993</v>
      </c>
      <c r="L20" s="252">
        <f t="shared" si="2"/>
        <v>-1078154.96</v>
      </c>
    </row>
    <row r="21" spans="1:12" ht="27.75" x14ac:dyDescent="0.65">
      <c r="A21" s="140" t="s">
        <v>23</v>
      </c>
      <c r="B21" s="24" t="s">
        <v>24</v>
      </c>
      <c r="C21" s="67">
        <v>13253990.75</v>
      </c>
      <c r="D21" s="20">
        <f>SUMIF('1.WS-Re-Exp'!$F$3:$F$430,Planfin2562!A21,'1.WS-Re-Exp'!$C$3:$C$430)</f>
        <v>14969336</v>
      </c>
      <c r="E21" s="249">
        <f t="shared" si="0"/>
        <v>11.459060375156254</v>
      </c>
      <c r="F21" s="24" t="s">
        <v>24</v>
      </c>
      <c r="G21" s="252">
        <f>VLOOKUP($A21,'HGR2560'!$B$2:$I$28,3,0)</f>
        <v>13253990.75</v>
      </c>
      <c r="H21" s="252">
        <f>VLOOKUP($A21,'HGR2560'!$B$2:$I$28,5,0)</f>
        <v>15325977.439999999</v>
      </c>
      <c r="I21" s="252">
        <f>VLOOKUP($A21,'HGR2560'!$B$2:$I$28,8,0)</f>
        <v>21209244.469999999</v>
      </c>
      <c r="J21" s="252">
        <f>VLOOKUP($A21,'HGR2560'!$B$2:$I$28,4,0)</f>
        <v>12.942103871620702</v>
      </c>
      <c r="K21" s="252">
        <f t="shared" si="1"/>
        <v>-356641.43999999948</v>
      </c>
      <c r="L21" s="252">
        <f t="shared" si="2"/>
        <v>-6239908.4699999988</v>
      </c>
    </row>
    <row r="22" spans="1:12" ht="27.75" x14ac:dyDescent="0.65">
      <c r="A22" s="140" t="s">
        <v>25</v>
      </c>
      <c r="B22" s="24" t="s">
        <v>26</v>
      </c>
      <c r="C22" s="67">
        <v>77485088.959999993</v>
      </c>
      <c r="D22" s="20">
        <f>SUMIF('1.WS-Re-Exp'!$F$3:$F$430,Planfin2562!A22,'1.WS-Re-Exp'!$C$3:$C$430)</f>
        <v>78217554.730000019</v>
      </c>
      <c r="E22" s="249">
        <f t="shared" si="0"/>
        <v>0.93644677659437425</v>
      </c>
      <c r="F22" s="24" t="s">
        <v>26</v>
      </c>
      <c r="G22" s="252">
        <f>VLOOKUP($A22,'HGR2560'!$B$2:$I$28,3,0)</f>
        <v>77485088.959999993</v>
      </c>
      <c r="H22" s="252">
        <f>VLOOKUP($A22,'HGR2560'!$B$2:$I$28,5,0)</f>
        <v>95903641.079999998</v>
      </c>
      <c r="I22" s="252">
        <f>VLOOKUP($A22,'HGR2560'!$B$2:$I$28,8,0)</f>
        <v>119516230.23</v>
      </c>
      <c r="J22" s="252">
        <f>VLOOKUP($A22,'HGR2560'!$B$2:$I$28,4,0)</f>
        <v>0.94529899859590216</v>
      </c>
      <c r="K22" s="252">
        <f t="shared" si="1"/>
        <v>-17686086.349999979</v>
      </c>
      <c r="L22" s="252">
        <f t="shared" si="2"/>
        <v>-41298675.499999985</v>
      </c>
    </row>
    <row r="23" spans="1:12" ht="27.75" x14ac:dyDescent="0.65">
      <c r="A23" s="140" t="s">
        <v>27</v>
      </c>
      <c r="B23" s="34" t="s">
        <v>694</v>
      </c>
      <c r="C23" s="67">
        <v>25669607</v>
      </c>
      <c r="D23" s="20">
        <f>SUMIF('1.WS-Re-Exp'!$F$3:$F$430,Planfin2562!A23,'1.WS-Re-Exp'!$C$3:$C$430)</f>
        <v>27620996.800000001</v>
      </c>
      <c r="E23" s="249">
        <f t="shared" si="0"/>
        <v>7.0648782668118653</v>
      </c>
      <c r="F23" s="34" t="s">
        <v>694</v>
      </c>
      <c r="G23" s="252">
        <f>VLOOKUP($A23,'HGR2560'!$B$2:$I$28,3,0)</f>
        <v>25669607</v>
      </c>
      <c r="H23" s="252">
        <f>VLOOKUP($A23,'HGR2560'!$B$2:$I$28,5,0)</f>
        <v>33547431.760000002</v>
      </c>
      <c r="I23" s="252">
        <f>VLOOKUP($A23,'HGR2560'!$B$2:$I$28,8,0)</f>
        <v>44169405.969999999</v>
      </c>
      <c r="J23" s="252">
        <f>VLOOKUP($A23,'HGR2560'!$B$2:$I$28,4,0)</f>
        <v>7.6019465354494855</v>
      </c>
      <c r="K23" s="252">
        <f t="shared" si="1"/>
        <v>-5926434.9600000009</v>
      </c>
      <c r="L23" s="252">
        <f t="shared" si="2"/>
        <v>-16548409.169999998</v>
      </c>
    </row>
    <row r="24" spans="1:12" ht="27.75" x14ac:dyDescent="0.65">
      <c r="A24" s="140" t="s">
        <v>29</v>
      </c>
      <c r="B24" s="24" t="s">
        <v>30</v>
      </c>
      <c r="C24" s="67">
        <v>42446178.710000001</v>
      </c>
      <c r="D24" s="20">
        <f>SUMIF('1.WS-Re-Exp'!$F$3:$F$430,Planfin2562!A24,'1.WS-Re-Exp'!$C$3:$C$430)</f>
        <v>44202185.710000001</v>
      </c>
      <c r="E24" s="249">
        <f t="shared" si="0"/>
        <v>3.9726700655047762</v>
      </c>
      <c r="F24" s="24" t="s">
        <v>30</v>
      </c>
      <c r="G24" s="252">
        <f>VLOOKUP($A24,'HGR2560'!$B$2:$I$28,3,0)</f>
        <v>42446178.710000001</v>
      </c>
      <c r="H24" s="252">
        <f>VLOOKUP($A24,'HGR2560'!$B$2:$I$28,5,0)</f>
        <v>66771996.640000001</v>
      </c>
      <c r="I24" s="252">
        <f>VLOOKUP($A24,'HGR2560'!$B$2:$I$28,8,0)</f>
        <v>80468718.560000002</v>
      </c>
      <c r="J24" s="252">
        <f>VLOOKUP($A24,'HGR2560'!$B$2:$I$28,4,0)</f>
        <v>4.1370202297770078</v>
      </c>
      <c r="K24" s="252">
        <f t="shared" si="1"/>
        <v>-22569810.93</v>
      </c>
      <c r="L24" s="252">
        <f t="shared" si="2"/>
        <v>-36266532.850000001</v>
      </c>
    </row>
    <row r="25" spans="1:12" ht="27.75" x14ac:dyDescent="0.65">
      <c r="A25" s="140" t="s">
        <v>31</v>
      </c>
      <c r="B25" s="24" t="s">
        <v>32</v>
      </c>
      <c r="C25" s="27">
        <v>5717702.3399999999</v>
      </c>
      <c r="D25" s="20">
        <f>SUMIF('1.WS-Re-Exp'!$F$3:$F$430,Planfin2562!A25,'1.WS-Re-Exp'!$C$3:$C$430)</f>
        <v>4969857.91</v>
      </c>
      <c r="E25" s="249">
        <f t="shared" si="0"/>
        <v>-15.047601833751415</v>
      </c>
      <c r="F25" s="24" t="s">
        <v>32</v>
      </c>
      <c r="G25" s="252">
        <f>VLOOKUP($A25,'HGR2560'!$B$2:$I$28,3,0)</f>
        <v>5717702.3399999999</v>
      </c>
      <c r="H25" s="252">
        <f>VLOOKUP($A25,'HGR2560'!$B$2:$I$28,5,0)</f>
        <v>8228126.0099999998</v>
      </c>
      <c r="I25" s="252">
        <f>VLOOKUP($A25,'HGR2560'!$B$2:$I$28,8,0)</f>
        <v>10738703.939999999</v>
      </c>
      <c r="J25" s="252">
        <f>VLOOKUP($A25,'HGR2560'!$B$2:$I$28,4,0)</f>
        <v>-13.079457193289286</v>
      </c>
      <c r="K25" s="252">
        <f t="shared" si="1"/>
        <v>-3258268.0999999996</v>
      </c>
      <c r="L25" s="252">
        <f t="shared" si="2"/>
        <v>-5768846.0299999993</v>
      </c>
    </row>
    <row r="26" spans="1:12" ht="27.75" x14ac:dyDescent="0.65">
      <c r="A26" s="140" t="s">
        <v>33</v>
      </c>
      <c r="B26" s="24" t="s">
        <v>34</v>
      </c>
      <c r="C26" s="27">
        <v>22756498.75</v>
      </c>
      <c r="D26" s="20">
        <f>SUMIF('1.WS-Re-Exp'!$F$3:$F$430,Planfin2562!A26,'1.WS-Re-Exp'!$C$3:$C$430)</f>
        <v>24545911.920000002</v>
      </c>
      <c r="E26" s="249">
        <f t="shared" si="0"/>
        <v>7.2900659622345847</v>
      </c>
      <c r="F26" s="24" t="s">
        <v>34</v>
      </c>
      <c r="G26" s="252">
        <f>VLOOKUP($A26,'HGR2560'!$B$2:$I$28,3,0)</f>
        <v>22756498.75</v>
      </c>
      <c r="H26" s="252">
        <f>VLOOKUP($A26,'HGR2560'!$B$2:$I$28,5,0)</f>
        <v>30625806.370000001</v>
      </c>
      <c r="I26" s="252">
        <f>VLOOKUP($A26,'HGR2560'!$B$2:$I$28,8,0)</f>
        <v>41987529.159999996</v>
      </c>
      <c r="J26" s="252">
        <f>VLOOKUP($A26,'HGR2560'!$B$2:$I$28,4,0)</f>
        <v>7.863306168748835</v>
      </c>
      <c r="K26" s="252">
        <f t="shared" si="1"/>
        <v>-6079894.4499999993</v>
      </c>
      <c r="L26" s="252">
        <f t="shared" si="2"/>
        <v>-17441617.239999995</v>
      </c>
    </row>
    <row r="27" spans="1:12" ht="27.75" x14ac:dyDescent="0.65">
      <c r="A27" s="140" t="s">
        <v>35</v>
      </c>
      <c r="B27" s="24" t="s">
        <v>36</v>
      </c>
      <c r="C27" s="67">
        <v>9019790.7799999993</v>
      </c>
      <c r="D27" s="20">
        <f>SUMIF('1.WS-Re-Exp'!$F$3:$F$430,Planfin2562!A27,'1.WS-Re-Exp'!$C$3:$C$430)</f>
        <v>9519790.7799999993</v>
      </c>
      <c r="E27" s="249">
        <f t="shared" si="0"/>
        <v>5.2522162677192794</v>
      </c>
      <c r="F27" s="24" t="s">
        <v>36</v>
      </c>
      <c r="G27" s="252">
        <f>VLOOKUP($A27,'HGR2560'!$B$2:$I$28,3,0)</f>
        <v>9019790.7799999993</v>
      </c>
      <c r="H27" s="252">
        <f>VLOOKUP($A27,'HGR2560'!$B$2:$I$28,5,0)</f>
        <v>10951228.49</v>
      </c>
      <c r="I27" s="252">
        <f>VLOOKUP($A27,'HGR2560'!$B$2:$I$28,8,0)</f>
        <v>13780427.5</v>
      </c>
      <c r="J27" s="252">
        <f>VLOOKUP($A27,'HGR2560'!$B$2:$I$28,4,0)</f>
        <v>5.5433658296007593</v>
      </c>
      <c r="K27" s="252">
        <f t="shared" si="1"/>
        <v>-1431437.7100000009</v>
      </c>
      <c r="L27" s="252">
        <f t="shared" si="2"/>
        <v>-4260636.7200000007</v>
      </c>
    </row>
    <row r="28" spans="1:12" ht="27.75" x14ac:dyDescent="0.65">
      <c r="A28" s="140" t="s">
        <v>37</v>
      </c>
      <c r="B28" s="24" t="s">
        <v>38</v>
      </c>
      <c r="C28" s="67">
        <v>7850616.6699999999</v>
      </c>
      <c r="D28" s="20">
        <f>SUMIF('1.WS-Re-Exp'!$F$3:$F$430,Planfin2562!A28,'1.WS-Re-Exp'!$C$3:$C$430)</f>
        <v>9910000</v>
      </c>
      <c r="E28" s="249">
        <f t="shared" si="0"/>
        <v>20.780861049445008</v>
      </c>
      <c r="F28" s="24" t="s">
        <v>38</v>
      </c>
      <c r="G28" s="252">
        <f>VLOOKUP($A28,'HGR2560'!$B$2:$I$28,3,0)</f>
        <v>7850616.6699999999</v>
      </c>
      <c r="H28" s="252">
        <f>VLOOKUP($A28,'HGR2560'!$B$2:$I$28,5,0)</f>
        <v>13076904.310000001</v>
      </c>
      <c r="I28" s="252">
        <f>VLOOKUP($A28,'HGR2560'!$B$2:$I$28,8,0)</f>
        <v>16553454.789999999</v>
      </c>
      <c r="J28" s="252">
        <f>VLOOKUP($A28,'HGR2560'!$B$2:$I$28,4,0)</f>
        <v>26.232121839162474</v>
      </c>
      <c r="K28" s="252">
        <f t="shared" si="1"/>
        <v>-3166904.3100000005</v>
      </c>
      <c r="L28" s="252">
        <f t="shared" si="2"/>
        <v>-6643454.7899999991</v>
      </c>
    </row>
    <row r="29" spans="1:12" ht="27.75" x14ac:dyDescent="0.65">
      <c r="A29" s="327" t="s">
        <v>39</v>
      </c>
      <c r="B29" s="328" t="s">
        <v>40</v>
      </c>
      <c r="C29" s="332">
        <v>4691785.8</v>
      </c>
      <c r="D29" s="330">
        <f>SUMIF('1.WS-Re-Exp'!$F$3:$F$430,Planfin2562!A29,'1.WS-Re-Exp'!$C$3:$C$430)</f>
        <v>13452298.700000003</v>
      </c>
      <c r="E29" s="331">
        <f t="shared" si="0"/>
        <v>65.122794961429165</v>
      </c>
      <c r="F29" s="328" t="s">
        <v>40</v>
      </c>
      <c r="G29" s="252">
        <f>VLOOKUP($A29,'HGR2560'!$B$2:$I$28,3,0)</f>
        <v>4691785.8000000007</v>
      </c>
      <c r="H29" s="252">
        <f>VLOOKUP($A29,'HGR2560'!$B$2:$I$28,5,0)</f>
        <v>36215675.189999998</v>
      </c>
      <c r="I29" s="252">
        <f>VLOOKUP($A29,'HGR2560'!$B$2:$I$28,8,0)</f>
        <v>50226822.119999997</v>
      </c>
      <c r="J29" s="252">
        <f>VLOOKUP($A29,'HGR2560'!$B$2:$I$28,4,0)</f>
        <v>186.72022282006139</v>
      </c>
      <c r="K29" s="252">
        <f t="shared" si="1"/>
        <v>-22763376.489999995</v>
      </c>
      <c r="L29" s="252">
        <f t="shared" si="2"/>
        <v>-36774523.419999994</v>
      </c>
    </row>
    <row r="30" spans="1:12" ht="27.75" x14ac:dyDescent="0.65">
      <c r="A30" s="140" t="s">
        <v>704</v>
      </c>
      <c r="B30" s="24" t="s">
        <v>705</v>
      </c>
      <c r="C30" s="67">
        <v>2925368.9</v>
      </c>
      <c r="D30" s="20">
        <f>SUMIF('1.WS-Re-Exp'!$F$3:$F$430,Planfin2562!A30,'1.WS-Re-Exp'!$C$3:$C$430)</f>
        <v>6028121</v>
      </c>
      <c r="E30" s="249">
        <f t="shared" si="0"/>
        <v>51.471297606667157</v>
      </c>
      <c r="F30" s="24" t="s">
        <v>705</v>
      </c>
      <c r="G30" s="252">
        <f>VLOOKUP($A30,'HGR2560'!$B$2:$I$28,3,0)</f>
        <v>2925368.9000000004</v>
      </c>
      <c r="H30" s="252">
        <f>VLOOKUP($A30,'HGR2560'!$B$2:$I$28,5,0)</f>
        <v>4836552.1399999997</v>
      </c>
      <c r="I30" s="252">
        <f>VLOOKUP($A30,'HGR2560'!$B$2:$I$28,8,0)</f>
        <v>9421503.3300000001</v>
      </c>
      <c r="J30" s="252">
        <f>VLOOKUP($A30,'HGR2560'!$B$2:$I$28,4,0)</f>
        <v>106.06361816453301</v>
      </c>
      <c r="K30" s="252">
        <f t="shared" si="1"/>
        <v>1191568.8600000003</v>
      </c>
      <c r="L30" s="252">
        <f t="shared" si="2"/>
        <v>-3393382.33</v>
      </c>
    </row>
    <row r="31" spans="1:12" ht="27.75" x14ac:dyDescent="0.65">
      <c r="A31" s="140" t="s">
        <v>41</v>
      </c>
      <c r="B31" s="24" t="s">
        <v>42</v>
      </c>
      <c r="C31" s="27">
        <v>9512823.5</v>
      </c>
      <c r="D31" s="20">
        <f>SUMIF('1.WS-Re-Exp'!$F$3:$F$430,Planfin2562!A31,'1.WS-Re-Exp'!$C$3:$C$430)</f>
        <v>9715639.8599999994</v>
      </c>
      <c r="E31" s="249">
        <f t="shared" si="0"/>
        <v>2.0875244752021862</v>
      </c>
      <c r="F31" s="24" t="s">
        <v>42</v>
      </c>
      <c r="G31" s="252">
        <f>VLOOKUP($A31,'HGR2560'!$B$2:$I$28,3,0)</f>
        <v>9512823.5</v>
      </c>
      <c r="H31" s="252">
        <f>VLOOKUP($A31,'HGR2560'!$B$2:$I$28,5,0)</f>
        <v>13366153.65</v>
      </c>
      <c r="I31" s="252">
        <f>VLOOKUP($A31,'HGR2560'!$B$2:$I$28,8,0)</f>
        <v>20100015.789999999</v>
      </c>
      <c r="J31" s="252">
        <f>VLOOKUP($A31,'HGR2560'!$B$2:$I$28,4,0)</f>
        <v>2.1320311472193367</v>
      </c>
      <c r="K31" s="252">
        <f t="shared" si="1"/>
        <v>-3650513.790000001</v>
      </c>
      <c r="L31" s="252">
        <f t="shared" si="2"/>
        <v>-10384375.93</v>
      </c>
    </row>
    <row r="32" spans="1:12" ht="27.75" x14ac:dyDescent="0.65">
      <c r="A32" s="327" t="s">
        <v>1378</v>
      </c>
      <c r="B32" s="328" t="s">
        <v>1379</v>
      </c>
      <c r="C32" s="329">
        <v>0</v>
      </c>
      <c r="D32" s="330">
        <f>SUMIF('1.WS-Re-Exp'!$F$3:$F$430,Planfin2562!A32,'1.WS-Re-Exp'!$C$3:$C$430)</f>
        <v>0</v>
      </c>
      <c r="E32" s="331" t="e">
        <f>((D32-C32)/D32)*100</f>
        <v>#DIV/0!</v>
      </c>
      <c r="F32" s="328" t="s">
        <v>1379</v>
      </c>
      <c r="G32" s="252"/>
      <c r="H32" s="252"/>
      <c r="I32" s="252"/>
      <c r="J32" s="252"/>
      <c r="K32" s="252"/>
      <c r="L32" s="252"/>
    </row>
    <row r="33" spans="1:13" s="133" customFormat="1" ht="24" x14ac:dyDescent="0.55000000000000004">
      <c r="A33" s="146" t="s">
        <v>667</v>
      </c>
      <c r="B33" s="146" t="s">
        <v>668</v>
      </c>
      <c r="C33" s="147">
        <f>SUM(C18:C32)</f>
        <v>276853055.50999999</v>
      </c>
      <c r="D33" s="147">
        <f>SUM(D18:D32)</f>
        <v>301814100.01000005</v>
      </c>
      <c r="E33" s="251">
        <f t="shared" si="0"/>
        <v>8.2703374359160229</v>
      </c>
      <c r="F33" s="146" t="s">
        <v>668</v>
      </c>
      <c r="G33" s="253">
        <f>VLOOKUP($A33,'HGR2560'!$B$2:$I$28,3,0)</f>
        <v>276853055.50999999</v>
      </c>
      <c r="H33" s="253">
        <f>VLOOKUP($A33,'HGR2560'!$B$2:$I$28,5,0)</f>
        <v>404987618.17000002</v>
      </c>
      <c r="I33" s="253">
        <f>VLOOKUP($A33,'HGR2560'!$B$2:$I$28,8,0)</f>
        <v>482226219.38</v>
      </c>
      <c r="J33" s="253">
        <f>VLOOKUP($A33,'HGR2560'!$B$2:$I$28,4,0)</f>
        <v>9.0159902530309779</v>
      </c>
      <c r="K33" s="252">
        <f t="shared" si="1"/>
        <v>-103173518.15999997</v>
      </c>
      <c r="L33" s="252">
        <f t="shared" si="2"/>
        <v>-180412119.36999995</v>
      </c>
    </row>
    <row r="34" spans="1:13" s="133" customFormat="1" ht="27.75" x14ac:dyDescent="0.65">
      <c r="A34" s="143" t="s">
        <v>669</v>
      </c>
      <c r="B34" s="148" t="s">
        <v>670</v>
      </c>
      <c r="C34" s="149">
        <f>C17-C33</f>
        <v>131388533.81</v>
      </c>
      <c r="D34" s="149">
        <f>D17-D33</f>
        <v>151065514.92999995</v>
      </c>
      <c r="E34" s="134"/>
      <c r="F34" s="148" t="s">
        <v>670</v>
      </c>
      <c r="G34" s="134"/>
    </row>
    <row r="35" spans="1:13" s="133" customFormat="1" ht="24" customHeight="1" x14ac:dyDescent="0.7">
      <c r="A35" s="150" t="s">
        <v>699</v>
      </c>
      <c r="B35" s="151" t="s">
        <v>700</v>
      </c>
      <c r="C35" s="152" t="str">
        <f>IF(D35&gt;0,"เกินดุล",IF(D35=0,"สมดุล","ขาดดุล"))</f>
        <v>เกินดุล</v>
      </c>
      <c r="D35" s="220">
        <f>D34-D16+D29</f>
        <v>36017884.329999954</v>
      </c>
      <c r="E35" s="134"/>
      <c r="F35" s="134"/>
      <c r="G35" s="134"/>
      <c r="K35" s="8" t="s">
        <v>1235</v>
      </c>
    </row>
    <row r="36" spans="1:13" s="133" customFormat="1" ht="24" customHeight="1" x14ac:dyDescent="0.7">
      <c r="A36" s="153"/>
      <c r="B36" s="154" t="s">
        <v>1380</v>
      </c>
      <c r="C36" s="155"/>
      <c r="D36" s="134"/>
      <c r="E36" s="134"/>
      <c r="F36" s="134"/>
      <c r="G36" s="134"/>
      <c r="K36" s="262"/>
      <c r="L36" s="439" t="s">
        <v>1236</v>
      </c>
      <c r="M36" s="439"/>
    </row>
    <row r="37" spans="1:13" ht="24" customHeight="1" x14ac:dyDescent="0.65">
      <c r="A37" s="156"/>
      <c r="B37" s="157" t="s">
        <v>671</v>
      </c>
      <c r="C37" s="158"/>
      <c r="D37" s="9"/>
      <c r="E37" s="9"/>
      <c r="F37" s="9"/>
      <c r="G37" s="9"/>
      <c r="K37" s="263"/>
      <c r="L37" s="439" t="s">
        <v>1253</v>
      </c>
      <c r="M37" s="439"/>
    </row>
    <row r="38" spans="1:13" ht="24" customHeight="1" x14ac:dyDescent="0.55000000000000004">
      <c r="A38" s="164" t="s">
        <v>708</v>
      </c>
      <c r="B38" s="159" t="s">
        <v>698</v>
      </c>
      <c r="C38" s="433"/>
      <c r="D38" s="433">
        <f>D35*20/100</f>
        <v>7203576.8659999911</v>
      </c>
      <c r="E38" s="9"/>
      <c r="F38" s="9"/>
      <c r="G38" s="9"/>
      <c r="J38" s="25"/>
      <c r="K38" s="25"/>
    </row>
    <row r="39" spans="1:13" ht="24" customHeight="1" x14ac:dyDescent="0.55000000000000004">
      <c r="A39" s="164"/>
      <c r="B39" s="160" t="s">
        <v>783</v>
      </c>
      <c r="C39" s="434" t="str">
        <f>IF(D39&gt;=0,"ไม่เกิน","เกิน")</f>
        <v>ไม่เกิน</v>
      </c>
      <c r="D39" s="433"/>
      <c r="E39" s="9"/>
      <c r="F39" s="9"/>
      <c r="G39" s="9"/>
      <c r="J39" s="135"/>
      <c r="K39" s="135"/>
    </row>
    <row r="40" spans="1:13" ht="24" customHeight="1" x14ac:dyDescent="0.55000000000000004">
      <c r="A40" s="165" t="s">
        <v>43</v>
      </c>
      <c r="B40" s="161" t="s">
        <v>1386</v>
      </c>
      <c r="C40" s="162">
        <v>36486030.390000008</v>
      </c>
      <c r="D40" s="433"/>
      <c r="E40" s="136"/>
      <c r="F40" s="136"/>
      <c r="G40" s="136"/>
    </row>
    <row r="41" spans="1:13" ht="24" customHeight="1" x14ac:dyDescent="0.55000000000000004">
      <c r="A41" s="165" t="s">
        <v>44</v>
      </c>
      <c r="B41" s="163" t="s">
        <v>1387</v>
      </c>
      <c r="C41" s="162">
        <v>58949244.229999997</v>
      </c>
      <c r="D41" s="433"/>
      <c r="E41" s="136"/>
      <c r="F41" s="136"/>
      <c r="G41" s="136"/>
    </row>
    <row r="42" spans="1:13" ht="24" customHeight="1" x14ac:dyDescent="0.55000000000000004">
      <c r="A42" s="165" t="s">
        <v>672</v>
      </c>
      <c r="B42" s="163" t="s">
        <v>1388</v>
      </c>
      <c r="C42" s="162">
        <v>73029255.060000002</v>
      </c>
      <c r="D42" s="433"/>
      <c r="E42" s="136"/>
      <c r="F42" s="136"/>
      <c r="G42" s="136"/>
    </row>
    <row r="43" spans="1:13" ht="27.75" x14ac:dyDescent="0.65">
      <c r="A43" s="126"/>
      <c r="B43" s="22"/>
      <c r="C43" s="136"/>
      <c r="D43" s="23"/>
      <c r="E43" s="136"/>
      <c r="F43" s="136"/>
      <c r="G43" s="136"/>
    </row>
    <row r="44" spans="1:13" ht="27.75" x14ac:dyDescent="0.4">
      <c r="A44" s="441" t="s">
        <v>673</v>
      </c>
      <c r="B44" s="441"/>
      <c r="C44" s="442"/>
      <c r="D44" s="174" t="s">
        <v>1262</v>
      </c>
      <c r="E44" s="137"/>
      <c r="F44" s="137"/>
      <c r="G44" s="137"/>
    </row>
    <row r="45" spans="1:13" ht="24.75" customHeight="1" x14ac:dyDescent="0.65">
      <c r="A45" s="126"/>
      <c r="B45" s="443" t="s">
        <v>674</v>
      </c>
      <c r="C45" s="443"/>
      <c r="D45" s="166">
        <f>SUM('2.WS-ยา วชภฯ'!J3)</f>
        <v>41882609.270000003</v>
      </c>
      <c r="E45" s="22"/>
      <c r="F45" s="22"/>
      <c r="G45" s="22"/>
    </row>
    <row r="46" spans="1:13" ht="24.75" customHeight="1" x14ac:dyDescent="0.65">
      <c r="A46" s="126"/>
      <c r="B46" s="444" t="s">
        <v>675</v>
      </c>
      <c r="C46" s="444"/>
      <c r="D46" s="166">
        <f>SUM('2.WS-ยา วชภฯ'!J4)</f>
        <v>14436884.470000001</v>
      </c>
      <c r="E46" s="22"/>
      <c r="F46" s="22"/>
      <c r="G46" s="22"/>
    </row>
    <row r="47" spans="1:13" ht="24.75" customHeight="1" x14ac:dyDescent="0.65">
      <c r="A47" s="126"/>
      <c r="B47" s="444" t="s">
        <v>676</v>
      </c>
      <c r="C47" s="444"/>
      <c r="D47" s="166">
        <f>SUM('2.WS-ยา วชภฯ'!J5)</f>
        <v>15112297</v>
      </c>
      <c r="E47" s="22"/>
      <c r="F47" s="22"/>
      <c r="G47" s="22"/>
    </row>
    <row r="48" spans="1:13" ht="24.75" customHeight="1" x14ac:dyDescent="0.65">
      <c r="A48" s="126"/>
      <c r="B48" s="445" t="s">
        <v>637</v>
      </c>
      <c r="C48" s="446"/>
      <c r="D48" s="166">
        <f>SUM(D45:D47)</f>
        <v>71431790.74000001</v>
      </c>
      <c r="E48" s="22"/>
      <c r="F48" s="22"/>
      <c r="G48" s="22"/>
    </row>
    <row r="49" spans="1:7" ht="24.75" customHeight="1" x14ac:dyDescent="0.65">
      <c r="A49" s="126"/>
      <c r="B49" s="22"/>
      <c r="C49" s="22"/>
      <c r="D49" s="23"/>
      <c r="E49" s="22"/>
      <c r="F49" s="22"/>
      <c r="G49" s="22"/>
    </row>
    <row r="50" spans="1:7" ht="24.75" customHeight="1" x14ac:dyDescent="0.4">
      <c r="A50" s="167" t="s">
        <v>713</v>
      </c>
      <c r="B50" s="168"/>
      <c r="C50" s="167"/>
      <c r="D50" s="174" t="s">
        <v>1262</v>
      </c>
      <c r="E50" s="137"/>
      <c r="F50" s="137"/>
      <c r="G50" s="137"/>
    </row>
    <row r="51" spans="1:7" ht="24.75" customHeight="1" x14ac:dyDescent="0.65">
      <c r="A51" s="126"/>
      <c r="B51" s="440" t="s">
        <v>595</v>
      </c>
      <c r="C51" s="440"/>
      <c r="D51" s="142">
        <f>SUM('3.WS-วัสดุอื่น'!G3)</f>
        <v>970526.32</v>
      </c>
      <c r="E51" s="22"/>
      <c r="F51" s="22"/>
      <c r="G51" s="22"/>
    </row>
    <row r="52" spans="1:7" ht="24.75" customHeight="1" x14ac:dyDescent="0.65">
      <c r="A52" s="126"/>
      <c r="B52" s="440" t="s">
        <v>596</v>
      </c>
      <c r="C52" s="440"/>
      <c r="D52" s="142">
        <f>SUM('3.WS-วัสดุอื่น'!G4)</f>
        <v>97100</v>
      </c>
      <c r="E52" s="22"/>
      <c r="F52" s="22"/>
      <c r="G52" s="22"/>
    </row>
    <row r="53" spans="1:7" ht="24.75" customHeight="1" x14ac:dyDescent="0.65">
      <c r="A53" s="126"/>
      <c r="B53" s="440" t="s">
        <v>597</v>
      </c>
      <c r="C53" s="440"/>
      <c r="D53" s="142">
        <f>SUM('3.WS-วัสดุอื่น'!G5)</f>
        <v>1584680</v>
      </c>
      <c r="E53" s="22"/>
      <c r="F53" s="22"/>
      <c r="G53" s="22"/>
    </row>
    <row r="54" spans="1:7" ht="24.75" customHeight="1" x14ac:dyDescent="0.65">
      <c r="A54" s="126"/>
      <c r="B54" s="440" t="s">
        <v>598</v>
      </c>
      <c r="C54" s="440"/>
      <c r="D54" s="142">
        <f>SUM('3.WS-วัสดุอื่น'!G6)</f>
        <v>750000</v>
      </c>
    </row>
    <row r="55" spans="1:7" ht="24.75" customHeight="1" x14ac:dyDescent="0.65">
      <c r="A55" s="126"/>
      <c r="B55" s="440" t="s">
        <v>599</v>
      </c>
      <c r="C55" s="440"/>
      <c r="D55" s="142">
        <f>SUM('3.WS-วัสดุอื่น'!G7)</f>
        <v>27950</v>
      </c>
    </row>
    <row r="56" spans="1:7" ht="24.75" customHeight="1" x14ac:dyDescent="0.65">
      <c r="A56" s="126"/>
      <c r="B56" s="440" t="s">
        <v>600</v>
      </c>
      <c r="C56" s="440"/>
      <c r="D56" s="142">
        <f>SUM('3.WS-วัสดุอื่น'!G8)</f>
        <v>458450</v>
      </c>
    </row>
    <row r="57" spans="1:7" ht="24.75" customHeight="1" x14ac:dyDescent="0.65">
      <c r="A57" s="126"/>
      <c r="B57" s="440" t="s">
        <v>601</v>
      </c>
      <c r="C57" s="440"/>
      <c r="D57" s="142">
        <f>SUM('3.WS-วัสดุอื่น'!G9)</f>
        <v>1534489.59</v>
      </c>
    </row>
    <row r="58" spans="1:7" ht="24.75" customHeight="1" x14ac:dyDescent="0.65">
      <c r="A58" s="126"/>
      <c r="B58" s="440" t="s">
        <v>602</v>
      </c>
      <c r="C58" s="440"/>
      <c r="D58" s="142">
        <f>SUM('3.WS-วัสดุอื่น'!G10)</f>
        <v>3892653</v>
      </c>
    </row>
    <row r="59" spans="1:7" ht="24.75" customHeight="1" x14ac:dyDescent="0.65">
      <c r="A59" s="126"/>
      <c r="B59" s="440" t="s">
        <v>603</v>
      </c>
      <c r="C59" s="440"/>
      <c r="D59" s="142">
        <f>SUM('3.WS-วัสดุอื่น'!G11)</f>
        <v>1264791.44</v>
      </c>
    </row>
    <row r="60" spans="1:7" ht="24.75" customHeight="1" x14ac:dyDescent="0.65">
      <c r="A60" s="126"/>
      <c r="B60" s="440" t="s">
        <v>604</v>
      </c>
      <c r="C60" s="440"/>
      <c r="D60" s="142">
        <f>SUM('3.WS-วัสดุอื่น'!G12)</f>
        <v>722295</v>
      </c>
    </row>
    <row r="61" spans="1:7" ht="24.75" customHeight="1" x14ac:dyDescent="0.65">
      <c r="A61" s="126"/>
      <c r="B61" s="440" t="s">
        <v>605</v>
      </c>
      <c r="C61" s="440"/>
      <c r="D61" s="142">
        <f>SUM('3.WS-วัสดุอื่น'!G13)</f>
        <v>1500000</v>
      </c>
    </row>
    <row r="62" spans="1:7" ht="24.75" customHeight="1" x14ac:dyDescent="0.65">
      <c r="A62" s="126"/>
      <c r="B62" s="449" t="s">
        <v>637</v>
      </c>
      <c r="C62" s="449"/>
      <c r="D62" s="166">
        <f>SUM(D51:D61)</f>
        <v>12802935.35</v>
      </c>
    </row>
    <row r="63" spans="1:7" ht="24.75" customHeight="1" x14ac:dyDescent="0.65">
      <c r="A63" s="126"/>
      <c r="B63" s="138"/>
      <c r="C63" s="22"/>
      <c r="D63" s="23"/>
      <c r="E63" s="22"/>
      <c r="F63" s="22"/>
      <c r="G63" s="22"/>
    </row>
    <row r="64" spans="1:7" ht="24.75" customHeight="1" x14ac:dyDescent="0.4">
      <c r="A64" s="452" t="s">
        <v>722</v>
      </c>
      <c r="B64" s="452"/>
      <c r="C64" s="452"/>
      <c r="D64" s="452"/>
      <c r="E64" s="137"/>
      <c r="F64" s="137"/>
      <c r="G64" s="137"/>
    </row>
    <row r="65" spans="1:11" ht="24.75" customHeight="1" x14ac:dyDescent="0.65">
      <c r="A65" s="126"/>
      <c r="B65" s="447" t="s">
        <v>1263</v>
      </c>
      <c r="C65" s="448"/>
      <c r="D65" s="174" t="s">
        <v>677</v>
      </c>
      <c r="E65" s="139"/>
      <c r="F65" s="139"/>
      <c r="G65" s="139"/>
    </row>
    <row r="66" spans="1:11" ht="24.75" customHeight="1" x14ac:dyDescent="0.65">
      <c r="A66" s="126"/>
      <c r="B66" s="450" t="s">
        <v>678</v>
      </c>
      <c r="C66" s="450"/>
      <c r="D66" s="142">
        <f>SUM('4.WS-แผน จน.'!E4)</f>
        <v>45000000</v>
      </c>
      <c r="E66" s="22"/>
      <c r="F66" s="22"/>
      <c r="G66" s="22"/>
    </row>
    <row r="67" spans="1:11" ht="24.75" customHeight="1" x14ac:dyDescent="0.65">
      <c r="A67" s="126"/>
      <c r="B67" s="450" t="s">
        <v>679</v>
      </c>
      <c r="C67" s="450"/>
      <c r="D67" s="142">
        <f>SUM('4.WS-แผน จน.'!E5)</f>
        <v>12000000</v>
      </c>
      <c r="E67" s="22"/>
      <c r="F67" s="22"/>
      <c r="G67" s="22"/>
    </row>
    <row r="68" spans="1:11" ht="24.75" customHeight="1" x14ac:dyDescent="0.65">
      <c r="A68" s="126"/>
      <c r="B68" s="450" t="s">
        <v>680</v>
      </c>
      <c r="C68" s="450"/>
      <c r="D68" s="142">
        <f>SUM('4.WS-แผน จน.'!E6)</f>
        <v>12000000</v>
      </c>
      <c r="E68" s="22"/>
      <c r="F68" s="22"/>
      <c r="G68" s="22"/>
    </row>
    <row r="69" spans="1:11" ht="24.75" customHeight="1" x14ac:dyDescent="0.65">
      <c r="A69" s="126"/>
      <c r="B69" s="450" t="s">
        <v>681</v>
      </c>
      <c r="C69" s="450"/>
      <c r="D69" s="142">
        <f>SUM('4.WS-แผน จน.'!E7)</f>
        <v>9000000</v>
      </c>
      <c r="E69" s="22"/>
      <c r="F69" s="22"/>
      <c r="G69" s="22"/>
    </row>
    <row r="70" spans="1:11" ht="24.75" customHeight="1" x14ac:dyDescent="0.65">
      <c r="A70" s="126"/>
      <c r="B70" s="450" t="s">
        <v>682</v>
      </c>
      <c r="C70" s="450"/>
      <c r="D70" s="142">
        <f>SUM('4.WS-แผน จน.'!E8)</f>
        <v>40450040</v>
      </c>
      <c r="E70" s="22"/>
      <c r="F70" s="22"/>
      <c r="G70" s="22"/>
    </row>
    <row r="71" spans="1:11" ht="24.75" customHeight="1" x14ac:dyDescent="0.65">
      <c r="A71" s="126"/>
      <c r="B71" s="450" t="s">
        <v>683</v>
      </c>
      <c r="C71" s="450"/>
      <c r="D71" s="142">
        <f>SUM('4.WS-แผน จน.'!E9)</f>
        <v>3949210.51</v>
      </c>
      <c r="E71" s="22"/>
      <c r="F71" s="22"/>
      <c r="G71" s="22"/>
    </row>
    <row r="72" spans="1:11" ht="24.75" customHeight="1" x14ac:dyDescent="0.65">
      <c r="A72" s="126"/>
      <c r="B72" s="450" t="s">
        <v>775</v>
      </c>
      <c r="C72" s="450"/>
      <c r="D72" s="142">
        <f>SUM('4.WS-แผน จน.'!E10)</f>
        <v>16000000</v>
      </c>
      <c r="E72" s="22"/>
      <c r="F72" s="22"/>
      <c r="G72" s="22"/>
      <c r="J72" s="135"/>
      <c r="K72" s="135"/>
    </row>
    <row r="73" spans="1:11" ht="24.75" customHeight="1" x14ac:dyDescent="0.65">
      <c r="A73" s="126"/>
      <c r="B73" s="450" t="s">
        <v>684</v>
      </c>
      <c r="C73" s="450"/>
      <c r="D73" s="142">
        <f>SUM('4.WS-แผน จน.'!E11)</f>
        <v>40000000</v>
      </c>
      <c r="E73" s="22"/>
      <c r="F73" s="22"/>
      <c r="G73" s="22"/>
    </row>
    <row r="74" spans="1:11" ht="24.75" customHeight="1" x14ac:dyDescent="0.65">
      <c r="A74" s="126"/>
      <c r="B74" s="449" t="s">
        <v>637</v>
      </c>
      <c r="C74" s="449"/>
      <c r="D74" s="166">
        <f>SUM(D66:D73)</f>
        <v>178399250.50999999</v>
      </c>
      <c r="E74" s="22"/>
      <c r="F74" s="22"/>
      <c r="G74" s="22"/>
    </row>
    <row r="75" spans="1:11" ht="24.75" customHeight="1" x14ac:dyDescent="0.65">
      <c r="A75" s="126"/>
      <c r="B75" s="22"/>
      <c r="C75" s="22"/>
      <c r="D75" s="23"/>
      <c r="E75" s="22"/>
      <c r="F75" s="22"/>
      <c r="G75" s="22"/>
    </row>
    <row r="76" spans="1:11" ht="24.75" customHeight="1" x14ac:dyDescent="0.55000000000000004">
      <c r="A76" s="8" t="s">
        <v>723</v>
      </c>
      <c r="C76" s="8"/>
      <c r="D76" s="17"/>
      <c r="E76" s="8"/>
      <c r="F76" s="8"/>
      <c r="G76" s="8"/>
    </row>
    <row r="77" spans="1:11" ht="24.75" customHeight="1" x14ac:dyDescent="0.65">
      <c r="A77" s="126"/>
      <c r="B77" s="453" t="s">
        <v>1264</v>
      </c>
      <c r="C77" s="453"/>
      <c r="D77" s="194" t="s">
        <v>677</v>
      </c>
      <c r="E77" s="22"/>
      <c r="F77" s="22"/>
      <c r="G77" s="22"/>
    </row>
    <row r="78" spans="1:11" ht="24.75" customHeight="1" x14ac:dyDescent="0.65">
      <c r="A78" s="126"/>
      <c r="B78" s="451" t="s">
        <v>685</v>
      </c>
      <c r="C78" s="451"/>
      <c r="D78" s="142">
        <f>SUM('5.WS-แผน ลน.'!E4)</f>
        <v>85269165.090000004</v>
      </c>
      <c r="E78" s="22"/>
      <c r="F78" s="22"/>
      <c r="G78" s="22"/>
    </row>
    <row r="79" spans="1:11" ht="24.75" customHeight="1" x14ac:dyDescent="0.65">
      <c r="A79" s="126"/>
      <c r="B79" s="451" t="s">
        <v>686</v>
      </c>
      <c r="C79" s="451"/>
      <c r="D79" s="142">
        <f>SUM('5.WS-แผน ลน.'!E5)</f>
        <v>7802718.8900000006</v>
      </c>
      <c r="E79" s="22"/>
      <c r="F79" s="22"/>
      <c r="G79" s="22"/>
    </row>
    <row r="80" spans="1:11" ht="24.75" customHeight="1" x14ac:dyDescent="0.65">
      <c r="A80" s="126"/>
      <c r="B80" s="451" t="s">
        <v>687</v>
      </c>
      <c r="C80" s="451"/>
      <c r="D80" s="142">
        <f>SUM('5.WS-แผน ลน.'!E6)</f>
        <v>30592563.870000001</v>
      </c>
      <c r="E80" s="22"/>
      <c r="F80" s="22"/>
      <c r="G80" s="22"/>
    </row>
    <row r="81" spans="1:7" ht="24.75" customHeight="1" x14ac:dyDescent="0.65">
      <c r="A81" s="126"/>
      <c r="B81" s="451" t="s">
        <v>688</v>
      </c>
      <c r="C81" s="451"/>
      <c r="D81" s="142">
        <f>SUM('5.WS-แผน ลน.'!E7)</f>
        <v>2291819</v>
      </c>
      <c r="E81" s="22"/>
      <c r="F81" s="22"/>
      <c r="G81" s="22"/>
    </row>
    <row r="82" spans="1:7" ht="24.75" customHeight="1" x14ac:dyDescent="0.65">
      <c r="A82" s="126"/>
      <c r="B82" s="451" t="s">
        <v>689</v>
      </c>
      <c r="C82" s="451"/>
      <c r="D82" s="142">
        <f>SUM('5.WS-แผน ลน.'!E8)</f>
        <v>264812.84000000003</v>
      </c>
      <c r="E82" s="22"/>
      <c r="F82" s="22"/>
      <c r="G82" s="22"/>
    </row>
    <row r="83" spans="1:7" ht="24.75" customHeight="1" x14ac:dyDescent="0.65">
      <c r="A83" s="126"/>
      <c r="B83" s="451" t="s">
        <v>690</v>
      </c>
      <c r="C83" s="451"/>
      <c r="D83" s="142">
        <f>SUM('5.WS-แผน ลน.'!E9)</f>
        <v>4365865.76</v>
      </c>
      <c r="E83" s="22"/>
      <c r="F83" s="22"/>
      <c r="G83" s="22"/>
    </row>
    <row r="84" spans="1:7" ht="24.75" customHeight="1" x14ac:dyDescent="0.65">
      <c r="A84" s="126"/>
      <c r="B84" s="451" t="s">
        <v>691</v>
      </c>
      <c r="C84" s="451"/>
      <c r="D84" s="142">
        <f>SUM('5.WS-แผน ลน.'!E10)</f>
        <v>2507420.16</v>
      </c>
      <c r="E84" s="22"/>
      <c r="F84" s="22"/>
      <c r="G84" s="22"/>
    </row>
    <row r="85" spans="1:7" ht="24.75" customHeight="1" x14ac:dyDescent="0.65">
      <c r="A85" s="126"/>
      <c r="B85" s="449" t="s">
        <v>637</v>
      </c>
      <c r="C85" s="449"/>
      <c r="D85" s="166">
        <f>SUM(D78:D84)</f>
        <v>133094365.61000001</v>
      </c>
      <c r="E85" s="22"/>
      <c r="F85" s="22"/>
      <c r="G85" s="22"/>
    </row>
    <row r="86" spans="1:7" ht="27.75" x14ac:dyDescent="0.65">
      <c r="A86" s="126"/>
      <c r="B86" s="22"/>
      <c r="C86" s="22"/>
      <c r="D86" s="23"/>
      <c r="E86" s="22"/>
      <c r="F86" s="22"/>
      <c r="G86" s="22"/>
    </row>
    <row r="87" spans="1:7" ht="24" x14ac:dyDescent="0.55000000000000004">
      <c r="A87" s="8" t="s">
        <v>724</v>
      </c>
      <c r="C87" s="8"/>
      <c r="D87" s="197" t="s">
        <v>677</v>
      </c>
      <c r="E87" s="8"/>
      <c r="F87" s="8"/>
      <c r="G87" s="8"/>
    </row>
    <row r="88" spans="1:7" ht="27.75" x14ac:dyDescent="0.65">
      <c r="A88" s="126"/>
      <c r="B88" s="451" t="s">
        <v>1265</v>
      </c>
      <c r="C88" s="451"/>
      <c r="D88" s="173">
        <f>SUM('6.WS-แผนลงทุน'!G4)</f>
        <v>0</v>
      </c>
      <c r="E88" s="424" t="s">
        <v>1469</v>
      </c>
      <c r="F88" s="424"/>
      <c r="G88" s="424" t="s">
        <v>1468</v>
      </c>
    </row>
    <row r="89" spans="1:7" ht="27.75" x14ac:dyDescent="0.65">
      <c r="A89" s="126"/>
      <c r="B89" s="451" t="s">
        <v>1266</v>
      </c>
      <c r="C89" s="451"/>
      <c r="D89" s="173">
        <f>SUM('6.WS-แผนลงทุน'!G5)</f>
        <v>6258529.2999999998</v>
      </c>
      <c r="E89" s="136">
        <v>7583529.2999999998</v>
      </c>
      <c r="F89" s="136"/>
      <c r="G89" s="136">
        <v>1325000</v>
      </c>
    </row>
    <row r="90" spans="1:7" ht="27.75" x14ac:dyDescent="0.65">
      <c r="A90" s="126"/>
      <c r="B90" s="451" t="s">
        <v>1267</v>
      </c>
      <c r="C90" s="451"/>
      <c r="D90" s="173">
        <f>SUM('6.WS-แผนลงทุน'!G6)</f>
        <v>122241400</v>
      </c>
      <c r="E90" s="430">
        <f>SUM(D89:D90)</f>
        <v>128499929.3</v>
      </c>
      <c r="F90" s="430"/>
      <c r="G90" s="136"/>
    </row>
    <row r="91" spans="1:7" ht="27.75" x14ac:dyDescent="0.65">
      <c r="A91" s="126"/>
      <c r="B91" s="302" t="s">
        <v>1276</v>
      </c>
      <c r="C91" s="302"/>
      <c r="D91" s="173">
        <f>SUM('6.WS-แผนลงทุน'!G7)</f>
        <v>3000000</v>
      </c>
      <c r="E91" s="136"/>
      <c r="F91" s="136"/>
      <c r="G91" s="136"/>
    </row>
    <row r="92" spans="1:7" ht="27.75" x14ac:dyDescent="0.65">
      <c r="A92" s="126"/>
      <c r="B92" s="449" t="s">
        <v>637</v>
      </c>
      <c r="C92" s="449"/>
      <c r="D92" s="166">
        <f>SUM(D88:D91)</f>
        <v>131499929.3</v>
      </c>
      <c r="E92" s="22"/>
      <c r="F92" s="22"/>
      <c r="G92" s="22"/>
    </row>
    <row r="93" spans="1:7" ht="27.75" x14ac:dyDescent="0.65">
      <c r="A93" s="126"/>
      <c r="B93" s="22"/>
      <c r="C93" s="22"/>
      <c r="D93" s="23"/>
      <c r="E93" s="22"/>
      <c r="F93" s="22"/>
      <c r="G93" s="22"/>
    </row>
    <row r="94" spans="1:7" ht="27.75" x14ac:dyDescent="0.65">
      <c r="A94" s="126"/>
      <c r="B94" s="8" t="s">
        <v>725</v>
      </c>
      <c r="C94" s="8"/>
      <c r="D94" s="169" t="s">
        <v>677</v>
      </c>
      <c r="E94" s="8"/>
      <c r="F94" s="8"/>
      <c r="G94" s="8"/>
    </row>
    <row r="95" spans="1:7" ht="27.75" x14ac:dyDescent="0.65">
      <c r="A95" s="126"/>
      <c r="B95" s="444" t="s">
        <v>763</v>
      </c>
      <c r="C95" s="444"/>
      <c r="D95" s="20">
        <f>SUM('7.WS-แผน รพ.สต.'!C20)</f>
        <v>5130000</v>
      </c>
      <c r="E95" s="22"/>
      <c r="F95" s="22"/>
      <c r="G95" s="22"/>
    </row>
    <row r="96" spans="1:7" ht="27.75" x14ac:dyDescent="0.65">
      <c r="A96" s="126"/>
      <c r="B96" s="451" t="s">
        <v>760</v>
      </c>
      <c r="C96" s="451"/>
      <c r="D96" s="20">
        <f>SUM('7.WS-แผน รพ.สต.'!D20)</f>
        <v>10930550</v>
      </c>
      <c r="E96" s="22"/>
      <c r="F96" s="22"/>
      <c r="G96" s="22"/>
    </row>
    <row r="97" spans="1:7" ht="27.75" x14ac:dyDescent="0.65">
      <c r="A97" s="126"/>
      <c r="B97" s="454" t="s">
        <v>758</v>
      </c>
      <c r="C97" s="454"/>
      <c r="D97" s="20">
        <f>SUM('7.WS-แผน รพ.สต.'!E20)</f>
        <v>2281049.2400000002</v>
      </c>
      <c r="E97" s="22"/>
      <c r="F97" s="22"/>
      <c r="G97" s="22"/>
    </row>
    <row r="98" spans="1:7" ht="24" x14ac:dyDescent="0.55000000000000004">
      <c r="B98" s="454" t="s">
        <v>759</v>
      </c>
      <c r="C98" s="454"/>
      <c r="D98" s="20">
        <f>SUM('7.WS-แผน รพ.สต.'!F20)</f>
        <v>1325000</v>
      </c>
    </row>
    <row r="99" spans="1:7" ht="24" x14ac:dyDescent="0.55000000000000004">
      <c r="B99" s="449" t="s">
        <v>637</v>
      </c>
      <c r="C99" s="449"/>
      <c r="D99" s="166">
        <f>SUM(D95:D98)</f>
        <v>19666599.240000002</v>
      </c>
    </row>
  </sheetData>
  <mergeCells count="50">
    <mergeCell ref="B82:C82"/>
    <mergeCell ref="B70:C70"/>
    <mergeCell ref="B71:C71"/>
    <mergeCell ref="B99:C99"/>
    <mergeCell ref="B83:C83"/>
    <mergeCell ref="B84:C84"/>
    <mergeCell ref="B85:C85"/>
    <mergeCell ref="B88:C88"/>
    <mergeCell ref="B89:C89"/>
    <mergeCell ref="B90:C90"/>
    <mergeCell ref="B92:C92"/>
    <mergeCell ref="B95:C95"/>
    <mergeCell ref="B96:C96"/>
    <mergeCell ref="B97:C97"/>
    <mergeCell ref="B98:C98"/>
    <mergeCell ref="B79:C79"/>
    <mergeCell ref="B80:C80"/>
    <mergeCell ref="B81:C81"/>
    <mergeCell ref="B69:C69"/>
    <mergeCell ref="A64:D64"/>
    <mergeCell ref="B68:C68"/>
    <mergeCell ref="B72:C72"/>
    <mergeCell ref="B73:C73"/>
    <mergeCell ref="B74:C74"/>
    <mergeCell ref="B77:C77"/>
    <mergeCell ref="B78:C78"/>
    <mergeCell ref="B56:C56"/>
    <mergeCell ref="B57:C57"/>
    <mergeCell ref="B58:C58"/>
    <mergeCell ref="B59:C59"/>
    <mergeCell ref="B60:C60"/>
    <mergeCell ref="B61:C61"/>
    <mergeCell ref="B65:C65"/>
    <mergeCell ref="B62:C62"/>
    <mergeCell ref="B66:C66"/>
    <mergeCell ref="B67:C67"/>
    <mergeCell ref="G3:L3"/>
    <mergeCell ref="L36:M36"/>
    <mergeCell ref="L37:M37"/>
    <mergeCell ref="B55:C55"/>
    <mergeCell ref="A3:E3"/>
    <mergeCell ref="A44:C44"/>
    <mergeCell ref="B45:C45"/>
    <mergeCell ref="B46:C46"/>
    <mergeCell ref="B47:C47"/>
    <mergeCell ref="B48:C48"/>
    <mergeCell ref="B51:C51"/>
    <mergeCell ref="B52:C52"/>
    <mergeCell ref="B53:C53"/>
    <mergeCell ref="B54:C54"/>
  </mergeCells>
  <conditionalFormatting sqref="C35">
    <cfRule type="containsText" dxfId="19" priority="5" operator="containsText" text="สมดุล">
      <formula>NOT(ISERROR(SEARCH("สมดุล",C35)))</formula>
    </cfRule>
    <cfRule type="containsText" dxfId="18" priority="6" operator="containsText" text="ขาดดุล">
      <formula>NOT(ISERROR(SEARCH("ขาดดุล",C35)))</formula>
    </cfRule>
    <cfRule type="containsText" dxfId="17" priority="7" operator="containsText" text="เกินดุล">
      <formula>NOT(ISERROR(SEARCH("เกินดุล",C35)))</formula>
    </cfRule>
  </conditionalFormatting>
  <conditionalFormatting sqref="K5:K33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3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17" right="0.17" top="0.32" bottom="0.39" header="0.31496062992125984" footer="0.17"/>
  <pageSetup paperSize="9" scale="70" fitToHeight="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C1:K56"/>
  <sheetViews>
    <sheetView zoomScale="90" zoomScaleNormal="90" workbookViewId="0">
      <selection activeCell="J6" sqref="J6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1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5" customWidth="1"/>
    <col min="11" max="11" width="11.75" style="1" bestFit="1" customWidth="1"/>
    <col min="12" max="16384" width="9" style="1"/>
  </cols>
  <sheetData>
    <row r="1" spans="3:10" ht="30.75" x14ac:dyDescent="0.7">
      <c r="C1" s="38"/>
      <c r="D1" s="80" t="s">
        <v>712</v>
      </c>
      <c r="E1" s="455">
        <v>2562</v>
      </c>
      <c r="F1" s="456"/>
      <c r="G1" s="457"/>
    </row>
    <row r="2" spans="3:10" s="3" customFormat="1" ht="53.25" customHeight="1" x14ac:dyDescent="0.55000000000000004">
      <c r="C2" s="39">
        <v>1</v>
      </c>
      <c r="D2" s="40" t="s">
        <v>608</v>
      </c>
      <c r="E2" s="4" t="s">
        <v>612</v>
      </c>
      <c r="F2" s="31" t="s">
        <v>614</v>
      </c>
      <c r="G2" s="45" t="s">
        <v>613</v>
      </c>
      <c r="J2" s="36"/>
    </row>
    <row r="3" spans="3:10" x14ac:dyDescent="0.55000000000000004">
      <c r="C3" s="46">
        <v>41010</v>
      </c>
      <c r="D3" s="1" t="s">
        <v>1</v>
      </c>
      <c r="E3" s="28">
        <v>155372</v>
      </c>
      <c r="F3" s="5">
        <f>G3/E3</f>
        <v>504.02081977447676</v>
      </c>
      <c r="G3" s="47">
        <f>SUMIF('1.WS-Re-Exp'!$E$3:$E$430,Revenue!C3,'1.WS-Re-Exp'!$C$3:$C$430)</f>
        <v>78310722.810000002</v>
      </c>
    </row>
    <row r="4" spans="3:10" x14ac:dyDescent="0.55000000000000004">
      <c r="C4" s="46">
        <v>41020</v>
      </c>
      <c r="D4" s="1" t="s">
        <v>5</v>
      </c>
      <c r="E4" s="29">
        <v>0</v>
      </c>
      <c r="F4" s="6" t="e">
        <f t="shared" ref="F4:F10" si="0">G4/E4</f>
        <v>#DIV/0!</v>
      </c>
      <c r="G4" s="48">
        <f>SUMIF('1.WS-Re-Exp'!$E$3:$E$430,Revenue!C4,'1.WS-Re-Exp'!$C$3:$C$430)</f>
        <v>0</v>
      </c>
      <c r="H4" s="1">
        <v>1</v>
      </c>
    </row>
    <row r="5" spans="3:10" x14ac:dyDescent="0.55000000000000004">
      <c r="C5" s="46">
        <v>41030</v>
      </c>
      <c r="D5" s="1" t="s">
        <v>650</v>
      </c>
      <c r="E5" s="29">
        <v>2491</v>
      </c>
      <c r="F5" s="6">
        <f t="shared" si="0"/>
        <v>1043.5494098755521</v>
      </c>
      <c r="G5" s="48">
        <f>SUMIF('1.WS-Re-Exp'!$E$3:$E$430,Revenue!C5,'1.WS-Re-Exp'!$C$3:$C$430)</f>
        <v>2599481.58</v>
      </c>
    </row>
    <row r="6" spans="3:10" x14ac:dyDescent="0.55000000000000004">
      <c r="C6" s="46">
        <v>41040</v>
      </c>
      <c r="D6" s="1" t="s">
        <v>7</v>
      </c>
      <c r="E6" s="29">
        <v>26964</v>
      </c>
      <c r="F6" s="6">
        <f t="shared" si="0"/>
        <v>853.39777221480495</v>
      </c>
      <c r="G6" s="48">
        <f>SUMIF('1.WS-Re-Exp'!$E$3:$E$430,Revenue!C6,'1.WS-Re-Exp'!$C$3:$C$430)</f>
        <v>23011017.530000001</v>
      </c>
    </row>
    <row r="7" spans="3:10" x14ac:dyDescent="0.55000000000000004">
      <c r="C7" s="46">
        <v>41050</v>
      </c>
      <c r="D7" s="1" t="s">
        <v>9</v>
      </c>
      <c r="E7" s="29">
        <v>16893</v>
      </c>
      <c r="F7" s="6">
        <f t="shared" si="0"/>
        <v>397.01947552240574</v>
      </c>
      <c r="G7" s="48">
        <f>SUMIF('1.WS-Re-Exp'!$E$3:$E$430,Revenue!C7,'1.WS-Re-Exp'!$C$3:$C$430)</f>
        <v>6706850</v>
      </c>
    </row>
    <row r="8" spans="3:10" x14ac:dyDescent="0.55000000000000004">
      <c r="C8" s="46">
        <v>41060</v>
      </c>
      <c r="D8" s="1" t="s">
        <v>11</v>
      </c>
      <c r="E8" s="29">
        <v>4281</v>
      </c>
      <c r="F8" s="6">
        <f t="shared" si="0"/>
        <v>165.77808923148797</v>
      </c>
      <c r="G8" s="48">
        <f>SUMIF('1.WS-Re-Exp'!$E$3:$E$430,Revenue!C8,'1.WS-Re-Exp'!$C$3:$C$430)</f>
        <v>709696</v>
      </c>
    </row>
    <row r="9" spans="3:10" x14ac:dyDescent="0.55000000000000004">
      <c r="C9" s="46">
        <v>41070</v>
      </c>
      <c r="D9" s="1" t="s">
        <v>13</v>
      </c>
      <c r="E9" s="29">
        <v>25934</v>
      </c>
      <c r="F9" s="6">
        <f t="shared" si="0"/>
        <v>620.60929976093155</v>
      </c>
      <c r="G9" s="48">
        <f>SUMIF('1.WS-Re-Exp'!$E$3:$E$430,Revenue!C9,'1.WS-Re-Exp'!$C$3:$C$430)</f>
        <v>16094881.58</v>
      </c>
    </row>
    <row r="10" spans="3:10" x14ac:dyDescent="0.55000000000000004">
      <c r="C10" s="46">
        <v>41111</v>
      </c>
      <c r="D10" s="2" t="s">
        <v>648</v>
      </c>
      <c r="E10" s="32">
        <f>SUM(E3:E9)</f>
        <v>231935</v>
      </c>
      <c r="F10" s="6">
        <f t="shared" si="0"/>
        <v>549.43259749498782</v>
      </c>
      <c r="G10" s="49">
        <f>SUM(G3:G9)</f>
        <v>127432649.5</v>
      </c>
    </row>
    <row r="11" spans="3:10" x14ac:dyDescent="0.55000000000000004">
      <c r="C11" s="41">
        <v>2</v>
      </c>
      <c r="D11" s="42" t="s">
        <v>710</v>
      </c>
      <c r="E11" s="12" t="s">
        <v>761</v>
      </c>
      <c r="F11" s="33" t="s">
        <v>611</v>
      </c>
      <c r="G11" s="50" t="s">
        <v>711</v>
      </c>
    </row>
    <row r="12" spans="3:10" x14ac:dyDescent="0.55000000000000004">
      <c r="C12" s="46">
        <v>42010</v>
      </c>
      <c r="D12" s="1" t="s">
        <v>1</v>
      </c>
      <c r="E12" s="30">
        <v>8660.7530000000006</v>
      </c>
      <c r="F12" s="1">
        <f t="shared" ref="F12:F19" si="1">G12/E12</f>
        <v>8979.7524326118073</v>
      </c>
      <c r="G12" s="48">
        <f>SUMIF('1.WS-Re-Exp'!$E$3:$E$430,Revenue!C12,'1.WS-Re-Exp'!$C$3:$C$430)</f>
        <v>77771417.820000008</v>
      </c>
    </row>
    <row r="13" spans="3:10" x14ac:dyDescent="0.55000000000000004">
      <c r="C13" s="46">
        <v>42020</v>
      </c>
      <c r="D13" s="1" t="s">
        <v>5</v>
      </c>
      <c r="E13" s="30">
        <v>30</v>
      </c>
      <c r="F13" s="1">
        <f t="shared" si="1"/>
        <v>16166.666666666666</v>
      </c>
      <c r="G13" s="48">
        <f>SUMIF('1.WS-Re-Exp'!$E$3:$E$430,Revenue!C13,'1.WS-Re-Exp'!$C$3:$C$430)</f>
        <v>485000</v>
      </c>
      <c r="H13" s="1">
        <v>2</v>
      </c>
    </row>
    <row r="14" spans="3:10" x14ac:dyDescent="0.55000000000000004">
      <c r="C14" s="46">
        <v>42030</v>
      </c>
      <c r="D14" s="1" t="s">
        <v>650</v>
      </c>
      <c r="E14" s="30">
        <v>123.15</v>
      </c>
      <c r="F14" s="1">
        <f t="shared" si="1"/>
        <v>10170.622330491271</v>
      </c>
      <c r="G14" s="48">
        <f>SUMIF('1.WS-Re-Exp'!$E$3:$E$430,Revenue!C14,'1.WS-Re-Exp'!$C$3:$C$430)</f>
        <v>1252512.1400000001</v>
      </c>
    </row>
    <row r="15" spans="3:10" x14ac:dyDescent="0.55000000000000004">
      <c r="C15" s="46">
        <v>42040</v>
      </c>
      <c r="D15" s="1" t="s">
        <v>7</v>
      </c>
      <c r="E15" s="30">
        <v>889.7</v>
      </c>
      <c r="F15" s="1">
        <f t="shared" si="1"/>
        <v>15741.438687197931</v>
      </c>
      <c r="G15" s="48">
        <f>SUMIF('1.WS-Re-Exp'!$E$3:$E$430,Revenue!C15,'1.WS-Re-Exp'!$C$3:$C$430)</f>
        <v>14005158</v>
      </c>
    </row>
    <row r="16" spans="3:10" x14ac:dyDescent="0.55000000000000004">
      <c r="C16" s="46">
        <v>42050</v>
      </c>
      <c r="D16" s="1" t="s">
        <v>9</v>
      </c>
      <c r="E16" s="30">
        <v>586.03</v>
      </c>
      <c r="F16" s="1">
        <f t="shared" si="1"/>
        <v>5719.7293653908509</v>
      </c>
      <c r="G16" s="48">
        <f>SUMIF('1.WS-Re-Exp'!$E$3:$E$430,Revenue!C16,'1.WS-Re-Exp'!$C$3:$C$430)</f>
        <v>3351933</v>
      </c>
    </row>
    <row r="17" spans="3:11" x14ac:dyDescent="0.55000000000000004">
      <c r="C17" s="46">
        <v>42060</v>
      </c>
      <c r="D17" s="1" t="s">
        <v>11</v>
      </c>
      <c r="E17" s="30">
        <v>90.36</v>
      </c>
      <c r="F17" s="1">
        <f t="shared" si="1"/>
        <v>12381.69544046038</v>
      </c>
      <c r="G17" s="48">
        <f>SUMIF('1.WS-Re-Exp'!$E$3:$E$430,Revenue!C17,'1.WS-Re-Exp'!$C$3:$C$430)</f>
        <v>1118810</v>
      </c>
    </row>
    <row r="18" spans="3:11" x14ac:dyDescent="0.55000000000000004">
      <c r="C18" s="46">
        <v>42070</v>
      </c>
      <c r="D18" s="1" t="s">
        <v>13</v>
      </c>
      <c r="E18" s="30">
        <v>1670.74</v>
      </c>
      <c r="F18" s="1">
        <f t="shared" si="1"/>
        <v>13546.877275937608</v>
      </c>
      <c r="G18" s="48">
        <f>SUMIF('1.WS-Re-Exp'!$E$3:$E$430,Revenue!C18,'1.WS-Re-Exp'!$C$3:$C$430)</f>
        <v>22633309.739999998</v>
      </c>
    </row>
    <row r="19" spans="3:11" x14ac:dyDescent="0.55000000000000004">
      <c r="C19" s="46">
        <v>42222</v>
      </c>
      <c r="D19" s="2" t="s">
        <v>649</v>
      </c>
      <c r="E19" s="11">
        <f>SUM(E12:E18)</f>
        <v>12050.733000000002</v>
      </c>
      <c r="F19" s="1">
        <f t="shared" si="1"/>
        <v>10009.195349361735</v>
      </c>
      <c r="G19" s="49">
        <f>SUM(G12:G18)</f>
        <v>120618140.7</v>
      </c>
    </row>
    <row r="20" spans="3:11" x14ac:dyDescent="0.55000000000000004">
      <c r="C20" s="41">
        <v>3</v>
      </c>
      <c r="D20" s="42" t="s">
        <v>635</v>
      </c>
      <c r="E20" s="7"/>
      <c r="G20" s="48"/>
    </row>
    <row r="21" spans="3:11" x14ac:dyDescent="0.55000000000000004">
      <c r="C21" s="46">
        <v>43010</v>
      </c>
      <c r="D21" s="1" t="s">
        <v>1</v>
      </c>
      <c r="E21" s="7"/>
      <c r="G21" s="48">
        <f>SUMIF('1.WS-Re-Exp'!$E$3:$E$430,Revenue!C21,'1.WS-Re-Exp'!$C$3:$C$430)</f>
        <v>31561917.84</v>
      </c>
    </row>
    <row r="22" spans="3:11" x14ac:dyDescent="0.55000000000000004">
      <c r="C22" s="46">
        <v>43020</v>
      </c>
      <c r="D22" s="51" t="s">
        <v>7</v>
      </c>
      <c r="E22" s="7"/>
      <c r="G22" s="48">
        <f>SUMIF('1.WS-Re-Exp'!$E$3:$E$430,Revenue!C22,'1.WS-Re-Exp'!$C$3:$C$430)</f>
        <v>232740</v>
      </c>
      <c r="H22" s="1">
        <v>3</v>
      </c>
    </row>
    <row r="23" spans="3:11" x14ac:dyDescent="0.55000000000000004">
      <c r="C23" s="46">
        <v>43030</v>
      </c>
      <c r="D23" s="1" t="s">
        <v>9</v>
      </c>
      <c r="E23" s="7"/>
      <c r="G23" s="48">
        <f>SUMIF('1.WS-Re-Exp'!$E$3:$E$430,Revenue!C23,'1.WS-Re-Exp'!$C$3:$C$430)</f>
        <v>325148.76</v>
      </c>
    </row>
    <row r="24" spans="3:11" x14ac:dyDescent="0.55000000000000004">
      <c r="C24" s="46">
        <v>43040</v>
      </c>
      <c r="D24" s="1" t="s">
        <v>11</v>
      </c>
      <c r="E24" s="7"/>
      <c r="G24" s="48">
        <f>SUMIF('1.WS-Re-Exp'!$E$3:$E$430,Revenue!C24,'1.WS-Re-Exp'!$C$3:$C$430)</f>
        <v>3500000</v>
      </c>
    </row>
    <row r="25" spans="3:11" x14ac:dyDescent="0.55000000000000004">
      <c r="C25" s="46">
        <v>43050</v>
      </c>
      <c r="D25" s="1" t="s">
        <v>13</v>
      </c>
      <c r="E25" s="7"/>
      <c r="G25" s="48">
        <f>SUMIF('1.WS-Re-Exp'!$E$3:$E$430,Revenue!C25,'1.WS-Re-Exp'!$C$3:$C$430)</f>
        <v>3620103.16</v>
      </c>
    </row>
    <row r="26" spans="3:11" ht="18" customHeight="1" x14ac:dyDescent="0.55000000000000004">
      <c r="C26" s="46">
        <v>43060</v>
      </c>
      <c r="D26" s="1" t="s">
        <v>3</v>
      </c>
      <c r="E26" s="7"/>
      <c r="G26" s="48">
        <f>SUMIF('1.WS-Re-Exp'!$E$3:$E$430,Revenue!C26,'1.WS-Re-Exp'!$C$3:$C$430)</f>
        <v>240000</v>
      </c>
    </row>
    <row r="27" spans="3:11" s="8" customFormat="1" x14ac:dyDescent="0.55000000000000004">
      <c r="C27" s="52">
        <v>43333</v>
      </c>
      <c r="D27" s="53" t="s">
        <v>653</v>
      </c>
      <c r="E27" s="10"/>
      <c r="G27" s="49">
        <f>SUM(G21:G26)</f>
        <v>39479909.760000005</v>
      </c>
      <c r="J27" s="9"/>
    </row>
    <row r="28" spans="3:11" x14ac:dyDescent="0.55000000000000004">
      <c r="C28" s="41">
        <v>4</v>
      </c>
      <c r="D28" s="42" t="s">
        <v>719</v>
      </c>
      <c r="G28" s="54"/>
    </row>
    <row r="29" spans="3:11" x14ac:dyDescent="0.55000000000000004">
      <c r="C29" s="46">
        <v>44010</v>
      </c>
      <c r="D29" s="87" t="s">
        <v>639</v>
      </c>
      <c r="E29" s="88"/>
      <c r="F29" s="87"/>
      <c r="G29" s="89">
        <f>SUMIF('1.WS-Re-Exp'!$E$3:$E$430,Revenue!C29,'1.WS-Re-Exp'!$C$3:$C$430)</f>
        <v>-56783655.170000002</v>
      </c>
      <c r="K29" s="37"/>
    </row>
    <row r="30" spans="3:11" x14ac:dyDescent="0.55000000000000004">
      <c r="C30" s="46">
        <v>44020</v>
      </c>
      <c r="D30" s="87" t="s">
        <v>640</v>
      </c>
      <c r="E30" s="88"/>
      <c r="F30" s="87"/>
      <c r="G30" s="89">
        <f>SUMIF('1.WS-Re-Exp'!$E$3:$E$430,Revenue!C30,'1.WS-Re-Exp'!$C$3:$C$430)</f>
        <v>-641458.69999999995</v>
      </c>
      <c r="K30" s="37"/>
    </row>
    <row r="31" spans="3:11" x14ac:dyDescent="0.55000000000000004">
      <c r="C31" s="46">
        <v>44030</v>
      </c>
      <c r="D31" s="87" t="s">
        <v>641</v>
      </c>
      <c r="E31" s="88"/>
      <c r="F31" s="87"/>
      <c r="G31" s="89">
        <f>SUMIF('1.WS-Re-Exp'!$E$3:$E$430,Revenue!C31,'1.WS-Re-Exp'!$C$3:$C$430)</f>
        <v>257454.43000000002</v>
      </c>
      <c r="K31" s="37"/>
    </row>
    <row r="32" spans="3:11" x14ac:dyDescent="0.55000000000000004">
      <c r="C32" s="46">
        <v>44040</v>
      </c>
      <c r="D32" s="87" t="s">
        <v>642</v>
      </c>
      <c r="E32" s="88"/>
      <c r="F32" s="87"/>
      <c r="G32" s="89">
        <f>SUMIF('1.WS-Re-Exp'!$E$3:$E$430,Revenue!C32,'1.WS-Re-Exp'!$C$3:$C$430)</f>
        <v>-726921.05</v>
      </c>
      <c r="K32" s="37"/>
    </row>
    <row r="33" spans="3:11" x14ac:dyDescent="0.55000000000000004">
      <c r="C33" s="46">
        <v>44050</v>
      </c>
      <c r="D33" s="87" t="s">
        <v>643</v>
      </c>
      <c r="E33" s="88"/>
      <c r="F33" s="87"/>
      <c r="G33" s="89">
        <f>SUMIF('1.WS-Re-Exp'!$E$3:$E$430,Revenue!C33,'1.WS-Re-Exp'!$C$3:$C$430)</f>
        <v>6728</v>
      </c>
      <c r="K33" s="37"/>
    </row>
    <row r="34" spans="3:11" x14ac:dyDescent="0.55000000000000004">
      <c r="C34" s="46">
        <v>44444</v>
      </c>
      <c r="D34" s="90" t="s">
        <v>693</v>
      </c>
      <c r="E34" s="88"/>
      <c r="F34" s="87"/>
      <c r="G34" s="91">
        <f>SUM(G29:G33)</f>
        <v>-57887852.490000002</v>
      </c>
    </row>
    <row r="35" spans="3:11" x14ac:dyDescent="0.55000000000000004">
      <c r="C35" s="43">
        <v>5</v>
      </c>
      <c r="D35" s="42" t="s">
        <v>714</v>
      </c>
      <c r="E35" s="7"/>
      <c r="G35" s="48"/>
    </row>
    <row r="36" spans="3:11" x14ac:dyDescent="0.55000000000000004">
      <c r="C36" s="46">
        <v>45010</v>
      </c>
      <c r="D36" s="87" t="s">
        <v>654</v>
      </c>
      <c r="E36" s="88"/>
      <c r="F36" s="87"/>
      <c r="G36" s="89">
        <f>SUM(G3,G12,G21,G29)</f>
        <v>130860403.3</v>
      </c>
      <c r="H36" s="1">
        <v>5</v>
      </c>
    </row>
    <row r="37" spans="3:11" x14ac:dyDescent="0.55000000000000004">
      <c r="C37" s="46">
        <v>45020</v>
      </c>
      <c r="D37" s="87" t="s">
        <v>655</v>
      </c>
      <c r="E37" s="88"/>
      <c r="F37" s="87"/>
      <c r="G37" s="89">
        <f>SUM(G4,G13)</f>
        <v>485000</v>
      </c>
    </row>
    <row r="38" spans="3:11" x14ac:dyDescent="0.55000000000000004">
      <c r="C38" s="46">
        <v>45030</v>
      </c>
      <c r="D38" s="87" t="s">
        <v>650</v>
      </c>
      <c r="E38" s="88"/>
      <c r="F38" s="87"/>
      <c r="G38" s="89">
        <f>SUM(G5,G14,G31)</f>
        <v>4109448.1500000004</v>
      </c>
    </row>
    <row r="39" spans="3:11" x14ac:dyDescent="0.55000000000000004">
      <c r="C39" s="46">
        <v>45040</v>
      </c>
      <c r="D39" s="87" t="s">
        <v>656</v>
      </c>
      <c r="E39" s="88"/>
      <c r="F39" s="87"/>
      <c r="G39" s="89">
        <f>SUM(G6,G15,G22,G30)</f>
        <v>36607456.829999998</v>
      </c>
    </row>
    <row r="40" spans="3:11" x14ac:dyDescent="0.55000000000000004">
      <c r="C40" s="46">
        <v>45050</v>
      </c>
      <c r="D40" s="87" t="s">
        <v>657</v>
      </c>
      <c r="E40" s="88"/>
      <c r="F40" s="87"/>
      <c r="G40" s="89">
        <f>SUM(G7,G16,G23,G32)</f>
        <v>9657010.709999999</v>
      </c>
    </row>
    <row r="41" spans="3:11" x14ac:dyDescent="0.55000000000000004">
      <c r="C41" s="46">
        <v>45060</v>
      </c>
      <c r="D41" s="87" t="s">
        <v>658</v>
      </c>
      <c r="E41" s="88"/>
      <c r="F41" s="87"/>
      <c r="G41" s="89">
        <f>SUM(G8,G17,G24,G33)</f>
        <v>5335234</v>
      </c>
    </row>
    <row r="42" spans="3:11" x14ac:dyDescent="0.55000000000000004">
      <c r="C42" s="46">
        <v>45070</v>
      </c>
      <c r="D42" s="1" t="s">
        <v>13</v>
      </c>
      <c r="E42" s="7"/>
      <c r="G42" s="48">
        <f>SUM(G9,G18,G25)</f>
        <v>42348294.480000004</v>
      </c>
    </row>
    <row r="43" spans="3:11" x14ac:dyDescent="0.55000000000000004">
      <c r="C43" s="46">
        <v>45080</v>
      </c>
      <c r="D43" s="51" t="s">
        <v>3</v>
      </c>
      <c r="E43" s="7"/>
      <c r="G43" s="48">
        <f>G26</f>
        <v>240000</v>
      </c>
    </row>
    <row r="44" spans="3:11" x14ac:dyDescent="0.55000000000000004">
      <c r="C44" s="46">
        <v>45090</v>
      </c>
      <c r="D44" s="53" t="s">
        <v>659</v>
      </c>
      <c r="E44" s="7"/>
      <c r="G44" s="49">
        <f>SUM(G36:G43)</f>
        <v>229642847.46999997</v>
      </c>
    </row>
    <row r="45" spans="3:11" s="2" customFormat="1" x14ac:dyDescent="0.55000000000000004">
      <c r="C45" s="46">
        <v>45100</v>
      </c>
      <c r="D45" s="1" t="s">
        <v>15</v>
      </c>
      <c r="E45" s="14"/>
      <c r="G45" s="55">
        <f>SUMIF('1.WS-Re-Exp'!$E$3:$E$430,Revenue!C45,'1.WS-Re-Exp'!$C$3:$C$430)</f>
        <v>78217554.730000004</v>
      </c>
      <c r="J45" s="9"/>
    </row>
    <row r="46" spans="3:11" x14ac:dyDescent="0.55000000000000004">
      <c r="C46" s="46">
        <v>45110</v>
      </c>
      <c r="D46" s="1" t="s">
        <v>17</v>
      </c>
      <c r="E46" s="7"/>
      <c r="G46" s="48">
        <f>SUMIF('1.WS-Re-Exp'!$E$3:$E$430,Revenue!C46,'1.WS-Re-Exp'!$C$3:$C$430)</f>
        <v>16519283.440000001</v>
      </c>
    </row>
    <row r="47" spans="3:11" x14ac:dyDescent="0.55000000000000004">
      <c r="C47" s="46">
        <v>45555</v>
      </c>
      <c r="D47" s="2" t="s">
        <v>660</v>
      </c>
      <c r="E47" s="7"/>
      <c r="G47" s="49">
        <f>SUM(G44:G46)</f>
        <v>324379685.63999999</v>
      </c>
    </row>
    <row r="48" spans="3:11" x14ac:dyDescent="0.55000000000000004">
      <c r="C48" s="43">
        <v>6</v>
      </c>
      <c r="D48" s="44" t="s">
        <v>661</v>
      </c>
      <c r="E48" s="7"/>
      <c r="G48" s="48"/>
    </row>
    <row r="49" spans="3:7" x14ac:dyDescent="0.55000000000000004">
      <c r="C49" s="46">
        <v>46010</v>
      </c>
      <c r="D49" s="1" t="s">
        <v>644</v>
      </c>
      <c r="E49" s="7"/>
      <c r="G49" s="48">
        <f>SUMIF('1.WS-Re-Exp'!$E$3:$E$430,Revenue!C49,'1.WS-Re-Exp'!$C$3:$C$430)</f>
        <v>0</v>
      </c>
    </row>
    <row r="50" spans="3:7" x14ac:dyDescent="0.55000000000000004">
      <c r="C50" s="46">
        <v>46020</v>
      </c>
      <c r="D50" s="1" t="s">
        <v>645</v>
      </c>
      <c r="E50" s="7"/>
      <c r="G50" s="48">
        <f>SUMIF('1.WS-Re-Exp'!$E$3:$E$430,Revenue!C50,'1.WS-Re-Exp'!$C$3:$C$430)</f>
        <v>128499929.3</v>
      </c>
    </row>
    <row r="51" spans="3:7" x14ac:dyDescent="0.55000000000000004">
      <c r="C51" s="46">
        <v>46030</v>
      </c>
      <c r="D51" s="1" t="s">
        <v>646</v>
      </c>
      <c r="E51" s="7"/>
      <c r="G51" s="48">
        <f>SUMIF('1.WS-Re-Exp'!$E$3:$E$430,Revenue!C51,'1.WS-Re-Exp'!$C$3:$C$430)</f>
        <v>0</v>
      </c>
    </row>
    <row r="52" spans="3:7" ht="24.75" thickBot="1" x14ac:dyDescent="0.6">
      <c r="C52" s="56" t="s">
        <v>695</v>
      </c>
      <c r="D52" s="8" t="s">
        <v>647</v>
      </c>
      <c r="G52" s="57">
        <f>SUM(G47,G49:G51)</f>
        <v>452879614.94</v>
      </c>
    </row>
    <row r="53" spans="3:7" ht="24.75" thickBot="1" x14ac:dyDescent="0.6">
      <c r="C53" s="58"/>
      <c r="D53" s="59"/>
      <c r="E53" s="59"/>
      <c r="F53" s="59"/>
      <c r="G53" s="60"/>
    </row>
    <row r="55" spans="3:7" x14ac:dyDescent="0.55000000000000004">
      <c r="E55" s="8" t="s">
        <v>720</v>
      </c>
    </row>
    <row r="56" spans="3:7" x14ac:dyDescent="0.55000000000000004">
      <c r="E56" s="17" t="s">
        <v>721</v>
      </c>
    </row>
  </sheetData>
  <mergeCells count="1">
    <mergeCell ref="E1:G1"/>
  </mergeCells>
  <pageMargins left="0.25" right="0.25" top="0.75" bottom="0.75" header="0.3" footer="0.3"/>
  <pageSetup paperSize="9" scale="80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B1:F43"/>
  <sheetViews>
    <sheetView zoomScaleNormal="100" workbookViewId="0">
      <selection activeCell="L9" sqref="L9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5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458" t="s">
        <v>773</v>
      </c>
      <c r="D1" s="459"/>
      <c r="E1" s="100" t="s">
        <v>1268</v>
      </c>
      <c r="F1" s="61"/>
    </row>
    <row r="2" spans="3:6" s="13" customFormat="1" ht="24" x14ac:dyDescent="0.2">
      <c r="C2" s="101">
        <v>1</v>
      </c>
      <c r="D2" s="94" t="s">
        <v>610</v>
      </c>
      <c r="E2" s="102" t="s">
        <v>636</v>
      </c>
      <c r="F2" s="93" t="s">
        <v>709</v>
      </c>
    </row>
    <row r="3" spans="3:6" x14ac:dyDescent="0.5">
      <c r="C3" s="103">
        <v>51010</v>
      </c>
      <c r="D3" s="95" t="s">
        <v>216</v>
      </c>
      <c r="E3" s="104">
        <f>SUMIF('1.WS-Re-Exp'!$E$3:$E$430,Expense!C3,'1.WS-Re-Exp'!$C$3:$C$430)</f>
        <v>42728807</v>
      </c>
      <c r="F3" s="62"/>
    </row>
    <row r="4" spans="3:6" x14ac:dyDescent="0.5">
      <c r="C4" s="103">
        <v>51020</v>
      </c>
      <c r="D4" s="95" t="s">
        <v>218</v>
      </c>
      <c r="E4" s="104">
        <f>SUMIF('1.WS-Re-Exp'!$E$3:$E$430,Expense!C4,'1.WS-Re-Exp'!$C$3:$C$430)</f>
        <v>681133.3</v>
      </c>
      <c r="F4" s="62"/>
    </row>
    <row r="5" spans="3:6" x14ac:dyDescent="0.5">
      <c r="C5" s="103">
        <v>51030</v>
      </c>
      <c r="D5" s="95" t="s">
        <v>615</v>
      </c>
      <c r="E5" s="104">
        <f>SUMIF('1.WS-Re-Exp'!$E$3:$E$430,Expense!C5,'1.WS-Re-Exp'!$C$3:$C$430)</f>
        <v>14557966.300000001</v>
      </c>
      <c r="F5" s="62"/>
    </row>
    <row r="6" spans="3:6" x14ac:dyDescent="0.5">
      <c r="C6" s="103">
        <v>51040</v>
      </c>
      <c r="D6" s="95" t="s">
        <v>616</v>
      </c>
      <c r="E6" s="104">
        <f>SUMIF('1.WS-Re-Exp'!$E$3:$E$430,Expense!C6,'1.WS-Re-Exp'!$C$3:$C$430)</f>
        <v>14969336</v>
      </c>
      <c r="F6" s="62"/>
    </row>
    <row r="7" spans="3:6" x14ac:dyDescent="0.5">
      <c r="C7" s="103">
        <v>51050</v>
      </c>
      <c r="D7" s="95" t="s">
        <v>221</v>
      </c>
      <c r="E7" s="104">
        <f>SUMIF('1.WS-Re-Exp'!$E$3:$E$430,Expense!C7,'1.WS-Re-Exp'!$C$3:$C$430)</f>
        <v>694500</v>
      </c>
      <c r="F7" s="62"/>
    </row>
    <row r="8" spans="3:6" x14ac:dyDescent="0.5">
      <c r="C8" s="103">
        <v>51060</v>
      </c>
      <c r="D8" s="95" t="s">
        <v>617</v>
      </c>
      <c r="E8" s="104">
        <f>SUMIF('1.WS-Re-Exp'!$E$3:$E$430,Expense!C8,'1.WS-Re-Exp'!$C$3:$C$430)</f>
        <v>9910000</v>
      </c>
      <c r="F8" s="62"/>
    </row>
    <row r="9" spans="3:6" x14ac:dyDescent="0.5">
      <c r="C9" s="103">
        <v>51070</v>
      </c>
      <c r="D9" s="95" t="s">
        <v>618</v>
      </c>
      <c r="E9" s="104">
        <f>SUMIF('1.WS-Re-Exp'!$E$3:$E$430,Expense!C9,'1.WS-Re-Exp'!$C$3:$C$430)</f>
        <v>29072100</v>
      </c>
      <c r="F9" s="62"/>
    </row>
    <row r="10" spans="3:6" x14ac:dyDescent="0.5">
      <c r="C10" s="103">
        <v>51080</v>
      </c>
      <c r="D10" s="95" t="s">
        <v>619</v>
      </c>
      <c r="E10" s="104">
        <f>SUMIF('1.WS-Re-Exp'!$E$3:$E$430,Expense!C10,'1.WS-Re-Exp'!$C$3:$C$430)</f>
        <v>9519790.7799999993</v>
      </c>
      <c r="F10" s="62"/>
    </row>
    <row r="11" spans="3:6" x14ac:dyDescent="0.5">
      <c r="C11" s="103">
        <v>51090</v>
      </c>
      <c r="D11" s="95" t="s">
        <v>357</v>
      </c>
      <c r="E11" s="105">
        <f>SUMIF('1.WS-Re-Exp'!$E$3:$E$430,Expense!C11,'1.WS-Re-Exp'!$C$3:$C$430)</f>
        <v>18742650</v>
      </c>
      <c r="F11" s="55"/>
    </row>
    <row r="12" spans="3:6" x14ac:dyDescent="0.5">
      <c r="C12" s="103">
        <v>51100</v>
      </c>
      <c r="D12" s="95" t="s">
        <v>620</v>
      </c>
      <c r="E12" s="105">
        <f>SUMIF('1.WS-Re-Exp'!$E$3:$E$430,Expense!C12,'1.WS-Re-Exp'!$C$3:$C$430)</f>
        <v>779862.6</v>
      </c>
      <c r="F12" s="55"/>
    </row>
    <row r="13" spans="3:6" x14ac:dyDescent="0.5">
      <c r="C13" s="103">
        <v>51110</v>
      </c>
      <c r="D13" s="95" t="s">
        <v>621</v>
      </c>
      <c r="E13" s="105">
        <f>SUMIF('1.WS-Re-Exp'!$E$3:$E$430,Expense!C13,'1.WS-Re-Exp'!$C$3:$C$430)</f>
        <v>1893037.5</v>
      </c>
      <c r="F13" s="55"/>
    </row>
    <row r="14" spans="3:6" x14ac:dyDescent="0.5">
      <c r="C14" s="103">
        <v>51120</v>
      </c>
      <c r="D14" s="95" t="s">
        <v>622</v>
      </c>
      <c r="E14" s="105">
        <f>SUMIF('1.WS-Re-Exp'!$E$3:$E$430,Expense!C14,'1.WS-Re-Exp'!$C$3:$C$430)</f>
        <v>2339411.5700000003</v>
      </c>
      <c r="F14" s="55"/>
    </row>
    <row r="15" spans="3:6" x14ac:dyDescent="0.5">
      <c r="C15" s="103">
        <v>51130</v>
      </c>
      <c r="D15" s="95" t="s">
        <v>623</v>
      </c>
      <c r="E15" s="105">
        <f>SUMIF('1.WS-Re-Exp'!$E$3:$E$430,Expense!C15,'1.WS-Re-Exp'!$C$3:$C$430)</f>
        <v>790950.25</v>
      </c>
      <c r="F15" s="55"/>
    </row>
    <row r="16" spans="3:6" x14ac:dyDescent="0.5">
      <c r="C16" s="103">
        <v>51140</v>
      </c>
      <c r="D16" s="95" t="s">
        <v>624</v>
      </c>
      <c r="E16" s="105">
        <f>SUMIF('1.WS-Re-Exp'!$E$3:$E$430,Expense!C16,'1.WS-Re-Exp'!$C$3:$C$430)</f>
        <v>1865682</v>
      </c>
      <c r="F16" s="55"/>
    </row>
    <row r="17" spans="2:6" ht="28.5" thickBot="1" x14ac:dyDescent="0.7">
      <c r="C17" s="106">
        <v>51111</v>
      </c>
      <c r="D17" s="92" t="s">
        <v>637</v>
      </c>
      <c r="E17" s="107">
        <f>SUM(E3:E16)</f>
        <v>148545227.29999998</v>
      </c>
      <c r="F17" s="63">
        <f>SUM(F3:F16)</f>
        <v>0</v>
      </c>
    </row>
    <row r="18" spans="2:6" ht="24" x14ac:dyDescent="0.55000000000000004">
      <c r="C18" s="108">
        <v>2</v>
      </c>
      <c r="D18" s="96" t="s">
        <v>609</v>
      </c>
      <c r="E18" s="107"/>
      <c r="F18" s="55"/>
    </row>
    <row r="19" spans="2:6" ht="24" x14ac:dyDescent="0.55000000000000004">
      <c r="B19" s="8"/>
      <c r="C19" s="103">
        <v>52010</v>
      </c>
      <c r="D19" s="95" t="s">
        <v>26</v>
      </c>
      <c r="E19" s="105">
        <f>SUMIF('1.WS-Re-Exp'!$E$3:$E$430,Expense!C19,'1.WS-Re-Exp'!$C$3:$C$430)</f>
        <v>78217554.730000019</v>
      </c>
      <c r="F19" s="48"/>
    </row>
    <row r="20" spans="2:6" x14ac:dyDescent="0.5">
      <c r="C20" s="103">
        <v>52020</v>
      </c>
      <c r="D20" s="95" t="s">
        <v>625</v>
      </c>
      <c r="E20" s="105">
        <f>SUMIF('1.WS-Re-Exp'!$E$3:$E$430,Expense!C20,'1.WS-Re-Exp'!$C$3:$C$430)</f>
        <v>10848700.800000001</v>
      </c>
      <c r="F20" s="48"/>
    </row>
    <row r="21" spans="2:6" x14ac:dyDescent="0.5">
      <c r="C21" s="103">
        <v>52030</v>
      </c>
      <c r="D21" s="95" t="s">
        <v>28</v>
      </c>
      <c r="E21" s="105">
        <f>SUMIF('1.WS-Re-Exp'!$E$3:$E$430,Expense!C21,'1.WS-Re-Exp'!$C$3:$C$430)</f>
        <v>16485246</v>
      </c>
      <c r="F21" s="48"/>
    </row>
    <row r="22" spans="2:6" x14ac:dyDescent="0.5">
      <c r="C22" s="103">
        <v>52040</v>
      </c>
      <c r="D22" s="95" t="s">
        <v>626</v>
      </c>
      <c r="E22" s="105">
        <f>SUMIF('1.WS-Re-Exp'!$E$3:$E$430,Expense!C22,'1.WS-Re-Exp'!$C$3:$C$430)</f>
        <v>287050</v>
      </c>
      <c r="F22" s="48"/>
    </row>
    <row r="23" spans="2:6" x14ac:dyDescent="0.5">
      <c r="C23" s="109">
        <v>52050</v>
      </c>
      <c r="D23" s="97" t="s">
        <v>627</v>
      </c>
      <c r="E23" s="107">
        <f>SUM(E19:E22)</f>
        <v>105838551.53000002</v>
      </c>
      <c r="F23" s="55">
        <f>SUM(F19:F22)</f>
        <v>0</v>
      </c>
    </row>
    <row r="24" spans="2:6" x14ac:dyDescent="0.5">
      <c r="C24" s="103">
        <v>52060</v>
      </c>
      <c r="D24" s="95" t="s">
        <v>628</v>
      </c>
      <c r="E24" s="429">
        <f>SUMIF('1.WS-Re-Exp'!$E$3:$E$430,Expense!C24,'1.WS-Re-Exp'!$C$3:$C$430)</f>
        <v>4969857.91</v>
      </c>
      <c r="F24" s="48"/>
    </row>
    <row r="25" spans="2:6" ht="24" x14ac:dyDescent="0.55000000000000004">
      <c r="C25" s="103">
        <v>52070</v>
      </c>
      <c r="D25" s="95" t="s">
        <v>629</v>
      </c>
      <c r="E25" s="429">
        <f>SUMIF('1.WS-Re-Exp'!$E$3:$E$430,Expense!C25,'1.WS-Re-Exp'!$C$3:$C$430)</f>
        <v>5480085.71</v>
      </c>
      <c r="F25" s="49"/>
    </row>
    <row r="26" spans="2:6" x14ac:dyDescent="0.5">
      <c r="C26" s="103">
        <v>52080</v>
      </c>
      <c r="D26" s="95" t="s">
        <v>1470</v>
      </c>
      <c r="E26" s="429">
        <f>SUMIF('1.WS-Re-Exp'!$E$3:$E$430,Expense!C26,'1.WS-Re-Exp'!$C$3:$C$430)</f>
        <v>9650000</v>
      </c>
      <c r="F26" s="48"/>
    </row>
    <row r="27" spans="2:6" x14ac:dyDescent="0.5">
      <c r="C27" s="103">
        <v>52090</v>
      </c>
      <c r="D27" s="95" t="s">
        <v>662</v>
      </c>
      <c r="E27" s="429">
        <f>SUMIF('1.WS-Re-Exp'!$E$3:$E$430,Expense!C27,'1.WS-Re-Exp'!$C$3:$C$430)</f>
        <v>0</v>
      </c>
      <c r="F27" s="48"/>
    </row>
    <row r="28" spans="2:6" x14ac:dyDescent="0.5">
      <c r="C28" s="103">
        <v>52100</v>
      </c>
      <c r="D28" s="95" t="s">
        <v>634</v>
      </c>
      <c r="E28" s="429">
        <f>SUMIF('1.WS-Re-Exp'!$E$3:$E$430,Expense!C28,'1.WS-Re-Exp'!$C$3:$C$430)</f>
        <v>280282</v>
      </c>
      <c r="F28" s="54"/>
    </row>
    <row r="29" spans="2:6" s="8" customFormat="1" ht="24" x14ac:dyDescent="0.55000000000000004">
      <c r="C29" s="110">
        <v>52222</v>
      </c>
      <c r="D29" s="98" t="s">
        <v>638</v>
      </c>
      <c r="E29" s="111">
        <f>SUM(E23,E24,E25,E26,E27,E28)</f>
        <v>126218777.15000001</v>
      </c>
      <c r="F29" s="49">
        <f>SUM(F23,F24,F25,F26,F27,F28)</f>
        <v>0</v>
      </c>
    </row>
    <row r="30" spans="2:6" s="8" customFormat="1" ht="24" x14ac:dyDescent="0.55000000000000004">
      <c r="C30" s="108">
        <v>3</v>
      </c>
      <c r="D30" s="96" t="s">
        <v>635</v>
      </c>
      <c r="E30" s="111"/>
      <c r="F30" s="49"/>
    </row>
    <row r="31" spans="2:6" x14ac:dyDescent="0.5">
      <c r="C31" s="103">
        <v>53010</v>
      </c>
      <c r="D31" s="95" t="s">
        <v>633</v>
      </c>
      <c r="E31" s="105">
        <f>SUMIF('1.WS-Re-Exp'!$E$3:$E$430,Expense!C31,'1.WS-Re-Exp'!$C$3:$C$430)</f>
        <v>6028121</v>
      </c>
      <c r="F31" s="54"/>
    </row>
    <row r="32" spans="2:6" ht="24" x14ac:dyDescent="0.55000000000000004">
      <c r="C32" s="103">
        <v>53020</v>
      </c>
      <c r="D32" s="95" t="s">
        <v>630</v>
      </c>
      <c r="E32" s="105">
        <f>SUMIF('1.WS-Re-Exp'!$E$3:$E$430,Expense!C32,'1.WS-Re-Exp'!$C$3:$C$430)</f>
        <v>8639539.0599999987</v>
      </c>
      <c r="F32" s="49"/>
    </row>
    <row r="33" spans="3:6" x14ac:dyDescent="0.5">
      <c r="C33" s="103">
        <v>53030</v>
      </c>
      <c r="D33" s="95" t="s">
        <v>631</v>
      </c>
      <c r="E33" s="105">
        <f>SUMIF('1.WS-Re-Exp'!$E$3:$E$430,Expense!C33,'1.WS-Re-Exp'!$C$3:$C$430)</f>
        <v>4812759.6399999997</v>
      </c>
      <c r="F33" s="54"/>
    </row>
    <row r="34" spans="3:6" x14ac:dyDescent="0.5">
      <c r="C34" s="103">
        <v>53040</v>
      </c>
      <c r="D34" s="95" t="s">
        <v>651</v>
      </c>
      <c r="E34" s="105">
        <f>SUMIF('1.WS-Re-Exp'!$E$3:$E$430,Expense!C34,'1.WS-Re-Exp'!$C$3:$C$430)</f>
        <v>6422872.8599999994</v>
      </c>
      <c r="F34" s="54"/>
    </row>
    <row r="35" spans="3:6" x14ac:dyDescent="0.5">
      <c r="C35" s="103">
        <v>53050</v>
      </c>
      <c r="D35" s="99" t="s">
        <v>652</v>
      </c>
      <c r="E35" s="105">
        <f>SUMIF('1.WS-Re-Exp'!$E$3:$E$430,Expense!C35,'1.WS-Re-Exp'!$C$3:$C$430)</f>
        <v>1146803</v>
      </c>
      <c r="F35" s="54"/>
    </row>
    <row r="36" spans="3:6" x14ac:dyDescent="0.5">
      <c r="C36" s="103">
        <v>53060</v>
      </c>
      <c r="D36" s="95" t="s">
        <v>632</v>
      </c>
      <c r="E36" s="105">
        <f>SUMIF('1.WS-Re-Exp'!$E$3:$E$430,Expense!C36,'1.WS-Re-Exp'!$C$3:$C$430)</f>
        <v>0</v>
      </c>
      <c r="F36" s="54"/>
    </row>
    <row r="37" spans="3:6" ht="24" x14ac:dyDescent="0.55000000000000004">
      <c r="C37" s="103" t="s">
        <v>696</v>
      </c>
      <c r="D37" s="97" t="s">
        <v>692</v>
      </c>
      <c r="E37" s="111">
        <f>SUM(E17,E29,E31:E36)</f>
        <v>301814100.00999999</v>
      </c>
      <c r="F37" s="64">
        <f>SUM(F17,F29,F31:F36)</f>
        <v>0</v>
      </c>
    </row>
    <row r="38" spans="3:6" s="8" customFormat="1" ht="24" x14ac:dyDescent="0.55000000000000004">
      <c r="C38" s="110">
        <v>61000</v>
      </c>
      <c r="D38" s="98" t="s">
        <v>697</v>
      </c>
      <c r="E38" s="112">
        <f>Revenue!G52-Expense!E37</f>
        <v>151065514.93000001</v>
      </c>
      <c r="F38" s="65"/>
    </row>
    <row r="39" spans="3:6" s="8" customFormat="1" ht="24" x14ac:dyDescent="0.55000000000000004">
      <c r="C39" s="110">
        <v>62000</v>
      </c>
      <c r="D39" s="98" t="s">
        <v>762</v>
      </c>
      <c r="E39" s="112">
        <f>Revenue!G47-Expense!E37+E32+E33+E36</f>
        <v>36017884.329999991</v>
      </c>
      <c r="F39" s="66"/>
    </row>
    <row r="40" spans="3:6" ht="22.5" thickBot="1" x14ac:dyDescent="0.55000000000000004">
      <c r="C40" s="113"/>
      <c r="D40" s="114"/>
      <c r="E40" s="115"/>
      <c r="F40" s="60"/>
    </row>
    <row r="41" spans="3:6" x14ac:dyDescent="0.5">
      <c r="D41" s="2"/>
    </row>
    <row r="42" spans="3:6" ht="24" x14ac:dyDescent="0.55000000000000004">
      <c r="D42" s="37"/>
      <c r="E42" s="8" t="s">
        <v>720</v>
      </c>
    </row>
    <row r="43" spans="3:6" x14ac:dyDescent="0.5">
      <c r="E43" s="17" t="s">
        <v>721</v>
      </c>
    </row>
  </sheetData>
  <mergeCells count="1">
    <mergeCell ref="C1:D1"/>
  </mergeCells>
  <pageMargins left="0.23622047244094491" right="0.23622047244094491" top="0.35433070866141736" bottom="0.35433070866141736" header="0.31496062992125984" footer="0.31496062992125984"/>
  <pageSetup paperSize="9" scale="93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selection activeCell="J9" sqref="J9"/>
    </sheetView>
  </sheetViews>
  <sheetFormatPr defaultRowHeight="14.25" x14ac:dyDescent="0.2"/>
  <cols>
    <col min="3" max="3" width="39.75" bestFit="1" customWidth="1"/>
    <col min="4" max="4" width="14.25" style="81" bestFit="1" customWidth="1"/>
    <col min="5" max="5" width="10.5" style="81" customWidth="1"/>
    <col min="6" max="6" width="17.375" style="81" customWidth="1"/>
    <col min="7" max="7" width="15.25" style="254" bestFit="1" customWidth="1"/>
    <col min="8" max="8" width="12.75" customWidth="1"/>
    <col min="9" max="9" width="14.25" bestFit="1" customWidth="1"/>
    <col min="11" max="11" width="13.25" customWidth="1"/>
    <col min="12" max="12" width="16.25" customWidth="1"/>
    <col min="13" max="13" width="18.625" customWidth="1"/>
  </cols>
  <sheetData>
    <row r="1" spans="1:13" x14ac:dyDescent="0.2">
      <c r="A1" s="83" t="s">
        <v>1224</v>
      </c>
      <c r="B1" s="83" t="s">
        <v>1225</v>
      </c>
      <c r="C1" s="83" t="s">
        <v>1226</v>
      </c>
      <c r="D1" s="83" t="s">
        <v>636</v>
      </c>
      <c r="E1" s="83" t="s">
        <v>1227</v>
      </c>
      <c r="F1" s="83" t="s">
        <v>1228</v>
      </c>
      <c r="G1" s="259" t="s">
        <v>1230</v>
      </c>
      <c r="H1" s="83" t="s">
        <v>1231</v>
      </c>
      <c r="I1" s="83" t="s">
        <v>1232</v>
      </c>
      <c r="K1" s="83" t="s">
        <v>1472</v>
      </c>
      <c r="L1" s="83" t="s">
        <v>1474</v>
      </c>
      <c r="M1" s="83" t="s">
        <v>1473</v>
      </c>
    </row>
    <row r="2" spans="1:13" x14ac:dyDescent="0.2">
      <c r="A2">
        <v>1</v>
      </c>
      <c r="B2" t="s">
        <v>0</v>
      </c>
      <c r="C2" t="s">
        <v>1</v>
      </c>
      <c r="D2" s="256">
        <v>111646403.11999999</v>
      </c>
      <c r="E2" s="256">
        <v>17.209690274883613</v>
      </c>
      <c r="F2" s="256">
        <v>141122848.78999999</v>
      </c>
      <c r="G2" s="257">
        <v>47803976.050000012</v>
      </c>
      <c r="H2" s="258"/>
      <c r="I2" s="132">
        <f>SUM(F2:G2)</f>
        <v>188926824.84</v>
      </c>
      <c r="K2">
        <v>130860403.29999998</v>
      </c>
      <c r="L2">
        <f>K2*100/D2</f>
        <v>117.20969027488361</v>
      </c>
      <c r="M2">
        <f>L2-100</f>
        <v>17.209690274883613</v>
      </c>
    </row>
    <row r="3" spans="1:13" x14ac:dyDescent="0.2">
      <c r="A3">
        <v>2</v>
      </c>
      <c r="B3" t="s">
        <v>2</v>
      </c>
      <c r="C3" t="s">
        <v>3</v>
      </c>
      <c r="D3" s="256">
        <v>215050</v>
      </c>
      <c r="E3" s="256">
        <v>11.601953034178095</v>
      </c>
      <c r="F3" s="256">
        <v>291887.33</v>
      </c>
      <c r="G3" s="257">
        <v>309737.59000000003</v>
      </c>
      <c r="H3" s="258"/>
      <c r="I3" s="132">
        <f t="shared" ref="I3:I28" si="0">SUM(F3:G3)</f>
        <v>601624.92000000004</v>
      </c>
      <c r="K3">
        <v>240000</v>
      </c>
      <c r="L3">
        <f t="shared" ref="L3:L28" si="1">K3*100/D3</f>
        <v>111.60195303417809</v>
      </c>
      <c r="M3">
        <f t="shared" ref="M3:M28" si="2">L3-100</f>
        <v>11.601953034178095</v>
      </c>
    </row>
    <row r="4" spans="1:13" x14ac:dyDescent="0.2">
      <c r="A4">
        <v>3</v>
      </c>
      <c r="B4" t="s">
        <v>4</v>
      </c>
      <c r="C4" t="s">
        <v>5</v>
      </c>
      <c r="D4" s="256">
        <v>574824</v>
      </c>
      <c r="E4" s="256">
        <v>-15.62634823876526</v>
      </c>
      <c r="F4" s="256">
        <v>1225314.3</v>
      </c>
      <c r="G4" s="257">
        <v>636561.77</v>
      </c>
      <c r="H4" s="258"/>
      <c r="I4" s="132">
        <f t="shared" si="0"/>
        <v>1861876.07</v>
      </c>
      <c r="K4">
        <v>485000</v>
      </c>
      <c r="L4">
        <f t="shared" si="1"/>
        <v>84.37365176123474</v>
      </c>
      <c r="M4" s="431">
        <f t="shared" si="2"/>
        <v>-15.62634823876526</v>
      </c>
    </row>
    <row r="5" spans="1:13" x14ac:dyDescent="0.2">
      <c r="A5">
        <v>4</v>
      </c>
      <c r="B5" t="s">
        <v>941</v>
      </c>
      <c r="C5" t="s">
        <v>701</v>
      </c>
      <c r="D5" s="256">
        <v>3977918.43</v>
      </c>
      <c r="E5" s="256">
        <v>3.3064961565841031</v>
      </c>
      <c r="F5" s="256">
        <v>0</v>
      </c>
      <c r="G5" s="257">
        <v>0</v>
      </c>
      <c r="H5" s="258"/>
      <c r="I5" s="132">
        <f t="shared" si="0"/>
        <v>0</v>
      </c>
      <c r="K5">
        <v>4109448.1500000004</v>
      </c>
      <c r="L5">
        <f t="shared" si="1"/>
        <v>103.3064961565841</v>
      </c>
      <c r="M5">
        <f t="shared" si="2"/>
        <v>3.3064961565841031</v>
      </c>
    </row>
    <row r="6" spans="1:13" x14ac:dyDescent="0.2">
      <c r="A6">
        <v>5</v>
      </c>
      <c r="B6" t="s">
        <v>6</v>
      </c>
      <c r="C6" t="s">
        <v>7</v>
      </c>
      <c r="D6" s="256">
        <v>34900961.899999999</v>
      </c>
      <c r="E6" s="256">
        <v>4.88953552308827</v>
      </c>
      <c r="F6" s="256">
        <v>39562600.960000001</v>
      </c>
      <c r="G6" s="257">
        <v>16782294.609999999</v>
      </c>
      <c r="H6" s="258"/>
      <c r="I6" s="132">
        <f t="shared" si="0"/>
        <v>56344895.57</v>
      </c>
      <c r="K6">
        <v>36607456.829999998</v>
      </c>
      <c r="L6">
        <f t="shared" si="1"/>
        <v>104.88953552308827</v>
      </c>
      <c r="M6">
        <f t="shared" si="2"/>
        <v>4.88953552308827</v>
      </c>
    </row>
    <row r="7" spans="1:13" x14ac:dyDescent="0.2">
      <c r="A7">
        <v>6</v>
      </c>
      <c r="B7" t="s">
        <v>8</v>
      </c>
      <c r="C7" t="s">
        <v>9</v>
      </c>
      <c r="D7" s="256">
        <v>9233954.6899999976</v>
      </c>
      <c r="E7" s="256">
        <v>4.5815258380913804</v>
      </c>
      <c r="F7" s="256">
        <v>22788008.960000001</v>
      </c>
      <c r="G7" s="257">
        <v>16597585.299999997</v>
      </c>
      <c r="H7" s="258"/>
      <c r="I7" s="132">
        <f t="shared" si="0"/>
        <v>39385594.259999998</v>
      </c>
      <c r="K7">
        <v>9657010.709999999</v>
      </c>
      <c r="L7">
        <f t="shared" si="1"/>
        <v>104.58152583809138</v>
      </c>
      <c r="M7">
        <f t="shared" si="2"/>
        <v>4.5815258380913804</v>
      </c>
    </row>
    <row r="8" spans="1:13" x14ac:dyDescent="0.2">
      <c r="A8">
        <v>7</v>
      </c>
      <c r="B8" t="s">
        <v>10</v>
      </c>
      <c r="C8" t="s">
        <v>11</v>
      </c>
      <c r="D8" s="256">
        <v>7772911.9000000004</v>
      </c>
      <c r="E8" s="256">
        <v>-31.361192965534585</v>
      </c>
      <c r="F8" s="256">
        <v>7208439.21</v>
      </c>
      <c r="G8" s="257">
        <v>10726158.84</v>
      </c>
      <c r="H8" s="258"/>
      <c r="I8" s="132">
        <f t="shared" si="0"/>
        <v>17934598.050000001</v>
      </c>
      <c r="K8">
        <v>5335234</v>
      </c>
      <c r="L8">
        <f t="shared" si="1"/>
        <v>68.638807034465415</v>
      </c>
      <c r="M8" s="431">
        <f t="shared" si="2"/>
        <v>-31.361192965534585</v>
      </c>
    </row>
    <row r="9" spans="1:13" x14ac:dyDescent="0.2">
      <c r="A9">
        <v>8</v>
      </c>
      <c r="B9" t="s">
        <v>12</v>
      </c>
      <c r="C9" t="s">
        <v>13</v>
      </c>
      <c r="D9" s="256">
        <v>40081483.300000004</v>
      </c>
      <c r="E9" s="256">
        <v>5.6555072152232384</v>
      </c>
      <c r="F9" s="256">
        <v>48995849.450000003</v>
      </c>
      <c r="G9" s="257">
        <v>25952483.399999991</v>
      </c>
      <c r="H9" s="258"/>
      <c r="I9" s="132">
        <f t="shared" si="0"/>
        <v>74948332.849999994</v>
      </c>
      <c r="K9">
        <v>42348294.480000004</v>
      </c>
      <c r="L9">
        <f t="shared" si="1"/>
        <v>105.65550721522324</v>
      </c>
      <c r="M9">
        <f t="shared" si="2"/>
        <v>5.6555072152232384</v>
      </c>
    </row>
    <row r="10" spans="1:13" x14ac:dyDescent="0.2">
      <c r="A10">
        <v>9</v>
      </c>
      <c r="B10" t="s">
        <v>14</v>
      </c>
      <c r="C10" t="s">
        <v>15</v>
      </c>
      <c r="D10" s="256">
        <v>77473104.439999998</v>
      </c>
      <c r="E10" s="256">
        <v>0.9609144946251007</v>
      </c>
      <c r="F10" s="256">
        <v>96374609.939999998</v>
      </c>
      <c r="G10" s="257">
        <v>24546559.180000007</v>
      </c>
      <c r="H10" s="258"/>
      <c r="I10" s="132">
        <f t="shared" si="0"/>
        <v>120921169.12</v>
      </c>
      <c r="K10">
        <v>78217554.730000004</v>
      </c>
      <c r="L10">
        <f t="shared" si="1"/>
        <v>100.9609144946251</v>
      </c>
      <c r="M10">
        <f t="shared" si="2"/>
        <v>0.9609144946251007</v>
      </c>
    </row>
    <row r="11" spans="1:13" x14ac:dyDescent="0.2">
      <c r="A11">
        <v>10</v>
      </c>
      <c r="B11" t="s">
        <v>16</v>
      </c>
      <c r="C11" t="s">
        <v>17</v>
      </c>
      <c r="D11" s="256">
        <v>20147669.079999998</v>
      </c>
      <c r="E11" s="256">
        <v>-18.008959873188445</v>
      </c>
      <c r="F11" s="256">
        <v>28449059.620000001</v>
      </c>
      <c r="G11" s="257">
        <v>14607729.27</v>
      </c>
      <c r="H11" s="258"/>
      <c r="I11" s="132">
        <f t="shared" si="0"/>
        <v>43056788.890000001</v>
      </c>
      <c r="K11">
        <v>16519283.440000001</v>
      </c>
      <c r="L11">
        <f t="shared" si="1"/>
        <v>81.991040126811555</v>
      </c>
      <c r="M11" s="431">
        <f t="shared" si="2"/>
        <v>-18.008959873188445</v>
      </c>
    </row>
    <row r="12" spans="1:13" x14ac:dyDescent="0.2">
      <c r="A12">
        <v>11</v>
      </c>
      <c r="B12" t="s">
        <v>18</v>
      </c>
      <c r="C12" t="s">
        <v>661</v>
      </c>
      <c r="D12" s="256">
        <v>102217308.46000001</v>
      </c>
      <c r="E12" s="256">
        <v>25.71249550195796</v>
      </c>
      <c r="F12" s="256">
        <v>25671074.07</v>
      </c>
      <c r="G12" s="257">
        <v>23353739.18</v>
      </c>
      <c r="H12" s="258"/>
      <c r="I12" s="132">
        <f t="shared" si="0"/>
        <v>49024813.25</v>
      </c>
      <c r="K12">
        <v>128499929.3</v>
      </c>
      <c r="L12">
        <f t="shared" si="1"/>
        <v>125.71249550195796</v>
      </c>
      <c r="M12" s="432">
        <f t="shared" si="2"/>
        <v>25.71249550195796</v>
      </c>
    </row>
    <row r="13" spans="1:13" x14ac:dyDescent="0.2">
      <c r="A13">
        <v>12</v>
      </c>
      <c r="B13" t="s">
        <v>666</v>
      </c>
      <c r="C13" t="s">
        <v>647</v>
      </c>
      <c r="D13" s="256">
        <v>408241589.31999993</v>
      </c>
      <c r="E13" s="256">
        <v>10.934218067873175</v>
      </c>
      <c r="F13" s="256">
        <v>415529101.48000002</v>
      </c>
      <c r="G13" s="257">
        <v>86011642.409999967</v>
      </c>
      <c r="H13" s="258"/>
      <c r="I13" s="132">
        <f t="shared" si="0"/>
        <v>501540743.88999999</v>
      </c>
      <c r="K13">
        <v>452879614.94</v>
      </c>
      <c r="L13">
        <f t="shared" si="1"/>
        <v>110.93421806787318</v>
      </c>
      <c r="M13" s="432">
        <f t="shared" si="2"/>
        <v>10.934218067873175</v>
      </c>
    </row>
    <row r="14" spans="1:13" x14ac:dyDescent="0.2">
      <c r="A14">
        <v>13</v>
      </c>
      <c r="B14" t="s">
        <v>19</v>
      </c>
      <c r="C14" t="s">
        <v>20</v>
      </c>
      <c r="D14" s="256">
        <v>40628867</v>
      </c>
      <c r="E14" s="256">
        <v>5.1685910906646768</v>
      </c>
      <c r="F14" s="256">
        <v>50943121.109999999</v>
      </c>
      <c r="G14" s="257">
        <v>20266736.959999993</v>
      </c>
      <c r="H14" s="258"/>
      <c r="I14" s="132">
        <f t="shared" si="0"/>
        <v>71209858.069999993</v>
      </c>
      <c r="K14">
        <v>42728807</v>
      </c>
      <c r="L14">
        <f t="shared" si="1"/>
        <v>105.16859109066468</v>
      </c>
      <c r="M14" s="432">
        <f t="shared" si="2"/>
        <v>5.1685910906646768</v>
      </c>
    </row>
    <row r="15" spans="1:13" x14ac:dyDescent="0.2">
      <c r="A15">
        <v>14</v>
      </c>
      <c r="B15" t="s">
        <v>21</v>
      </c>
      <c r="C15" t="s">
        <v>22</v>
      </c>
      <c r="D15" s="256">
        <v>14427473.350000001</v>
      </c>
      <c r="E15" s="256">
        <v>5.6255605559652651</v>
      </c>
      <c r="F15" s="256">
        <v>23907389.289999999</v>
      </c>
      <c r="G15" s="257">
        <v>8438627.1799999997</v>
      </c>
      <c r="H15" s="258"/>
      <c r="I15" s="132">
        <f t="shared" si="0"/>
        <v>32346016.469999999</v>
      </c>
      <c r="K15">
        <v>15239099.600000001</v>
      </c>
      <c r="L15">
        <f t="shared" si="1"/>
        <v>105.62556055596527</v>
      </c>
      <c r="M15" s="432">
        <f t="shared" si="2"/>
        <v>5.6255605559652651</v>
      </c>
    </row>
    <row r="16" spans="1:13" x14ac:dyDescent="0.2">
      <c r="A16">
        <v>15</v>
      </c>
      <c r="B16" t="s">
        <v>702</v>
      </c>
      <c r="C16" t="s">
        <v>703</v>
      </c>
      <c r="D16" s="256">
        <v>467263</v>
      </c>
      <c r="E16" s="256">
        <v>48.631498749098483</v>
      </c>
      <c r="F16" s="256">
        <v>1287614.67</v>
      </c>
      <c r="G16" s="257">
        <v>485040.29000000004</v>
      </c>
      <c r="H16" s="258"/>
      <c r="I16" s="132">
        <f t="shared" si="0"/>
        <v>1772654.96</v>
      </c>
      <c r="K16">
        <v>694500</v>
      </c>
      <c r="L16">
        <f t="shared" si="1"/>
        <v>148.63149874909848</v>
      </c>
      <c r="M16" s="432">
        <f t="shared" si="2"/>
        <v>48.631498749098483</v>
      </c>
    </row>
    <row r="17" spans="1:13" x14ac:dyDescent="0.2">
      <c r="A17">
        <v>16</v>
      </c>
      <c r="B17" t="s">
        <v>23</v>
      </c>
      <c r="C17" t="s">
        <v>24</v>
      </c>
      <c r="D17" s="256">
        <v>13253990.75</v>
      </c>
      <c r="E17" s="256">
        <v>12.942103871620702</v>
      </c>
      <c r="F17" s="256">
        <v>15325977.439999999</v>
      </c>
      <c r="G17" s="257">
        <v>5883267.0299999993</v>
      </c>
      <c r="H17" s="258"/>
      <c r="I17" s="132">
        <f t="shared" si="0"/>
        <v>21209244.469999999</v>
      </c>
      <c r="K17">
        <v>14969336</v>
      </c>
      <c r="L17">
        <f t="shared" si="1"/>
        <v>112.9421038716207</v>
      </c>
      <c r="M17" s="432">
        <f t="shared" si="2"/>
        <v>12.942103871620702</v>
      </c>
    </row>
    <row r="18" spans="1:13" x14ac:dyDescent="0.2">
      <c r="A18">
        <v>17</v>
      </c>
      <c r="B18" t="s">
        <v>25</v>
      </c>
      <c r="C18" t="s">
        <v>26</v>
      </c>
      <c r="D18" s="256">
        <v>77485088.959999993</v>
      </c>
      <c r="E18" s="256">
        <v>0.94529899859590216</v>
      </c>
      <c r="F18" s="256">
        <v>95903641.079999998</v>
      </c>
      <c r="G18" s="257">
        <v>23612589.150000006</v>
      </c>
      <c r="H18" s="258"/>
      <c r="I18" s="132">
        <f t="shared" si="0"/>
        <v>119516230.23</v>
      </c>
      <c r="K18">
        <v>78217554.730000019</v>
      </c>
      <c r="L18">
        <f t="shared" si="1"/>
        <v>100.9452989985959</v>
      </c>
      <c r="M18" s="432">
        <f t="shared" si="2"/>
        <v>0.94529899859590216</v>
      </c>
    </row>
    <row r="19" spans="1:13" x14ac:dyDescent="0.2">
      <c r="A19">
        <v>18</v>
      </c>
      <c r="B19" t="s">
        <v>27</v>
      </c>
      <c r="C19" t="s">
        <v>694</v>
      </c>
      <c r="D19" s="256">
        <v>25669607</v>
      </c>
      <c r="E19" s="256">
        <v>7.6019465354494855</v>
      </c>
      <c r="F19" s="256">
        <v>33547431.760000002</v>
      </c>
      <c r="G19" s="257">
        <v>10621974.209999997</v>
      </c>
      <c r="H19" s="258"/>
      <c r="I19" s="132">
        <f t="shared" si="0"/>
        <v>44169405.969999999</v>
      </c>
      <c r="K19">
        <v>27620996.800000001</v>
      </c>
      <c r="L19">
        <f t="shared" si="1"/>
        <v>107.60194653544949</v>
      </c>
      <c r="M19" s="432">
        <f t="shared" si="2"/>
        <v>7.6019465354494855</v>
      </c>
    </row>
    <row r="20" spans="1:13" x14ac:dyDescent="0.2">
      <c r="A20">
        <v>19</v>
      </c>
      <c r="B20" t="s">
        <v>29</v>
      </c>
      <c r="C20" t="s">
        <v>30</v>
      </c>
      <c r="D20" s="256">
        <v>42446178.710000001</v>
      </c>
      <c r="E20" s="256">
        <v>4.1370202297770078</v>
      </c>
      <c r="F20" s="256">
        <v>66771996.640000001</v>
      </c>
      <c r="G20" s="257">
        <v>13696721.920000002</v>
      </c>
      <c r="H20" s="258"/>
      <c r="I20" s="132">
        <f t="shared" si="0"/>
        <v>80468718.560000002</v>
      </c>
      <c r="K20">
        <v>44202185.710000001</v>
      </c>
      <c r="L20">
        <f t="shared" si="1"/>
        <v>104.13702022977701</v>
      </c>
      <c r="M20" s="432">
        <f t="shared" si="2"/>
        <v>4.1370202297770078</v>
      </c>
    </row>
    <row r="21" spans="1:13" x14ac:dyDescent="0.2">
      <c r="A21">
        <v>20</v>
      </c>
      <c r="B21" t="s">
        <v>31</v>
      </c>
      <c r="C21" t="s">
        <v>32</v>
      </c>
      <c r="D21" s="256">
        <v>5717702.3399999999</v>
      </c>
      <c r="E21" s="256">
        <v>-13.079457193289286</v>
      </c>
      <c r="F21" s="256">
        <v>8228126.0099999998</v>
      </c>
      <c r="G21" s="257">
        <v>2510577.9299999997</v>
      </c>
      <c r="H21" s="258"/>
      <c r="I21" s="132">
        <f t="shared" si="0"/>
        <v>10738703.939999999</v>
      </c>
      <c r="K21">
        <v>4969857.91</v>
      </c>
      <c r="L21">
        <f t="shared" si="1"/>
        <v>86.920542806710714</v>
      </c>
      <c r="M21" s="431">
        <f t="shared" si="2"/>
        <v>-13.079457193289286</v>
      </c>
    </row>
    <row r="22" spans="1:13" x14ac:dyDescent="0.2">
      <c r="A22">
        <v>21</v>
      </c>
      <c r="B22" t="s">
        <v>33</v>
      </c>
      <c r="C22" t="s">
        <v>34</v>
      </c>
      <c r="D22" s="256">
        <v>22756498.75</v>
      </c>
      <c r="E22" s="256">
        <v>7.863306168748835</v>
      </c>
      <c r="F22" s="256">
        <v>30625806.370000001</v>
      </c>
      <c r="G22" s="257">
        <v>11361722.789999995</v>
      </c>
      <c r="H22" s="258"/>
      <c r="I22" s="132">
        <f t="shared" si="0"/>
        <v>41987529.159999996</v>
      </c>
      <c r="K22">
        <v>24545911.920000002</v>
      </c>
      <c r="L22">
        <f t="shared" si="1"/>
        <v>107.86330616874884</v>
      </c>
      <c r="M22" s="432">
        <f t="shared" si="2"/>
        <v>7.863306168748835</v>
      </c>
    </row>
    <row r="23" spans="1:13" x14ac:dyDescent="0.2">
      <c r="A23">
        <v>22</v>
      </c>
      <c r="B23" t="s">
        <v>35</v>
      </c>
      <c r="C23" t="s">
        <v>36</v>
      </c>
      <c r="D23" s="256">
        <v>9019790.7799999993</v>
      </c>
      <c r="E23" s="256">
        <v>5.5433658296007593</v>
      </c>
      <c r="F23" s="256">
        <v>10951228.49</v>
      </c>
      <c r="G23" s="257">
        <v>2829199.01</v>
      </c>
      <c r="H23" s="258"/>
      <c r="I23" s="132">
        <f t="shared" si="0"/>
        <v>13780427.5</v>
      </c>
      <c r="K23">
        <v>9519790.7799999993</v>
      </c>
      <c r="L23">
        <f t="shared" si="1"/>
        <v>105.54336582960076</v>
      </c>
      <c r="M23" s="432">
        <f t="shared" si="2"/>
        <v>5.5433658296007593</v>
      </c>
    </row>
    <row r="24" spans="1:13" x14ac:dyDescent="0.2">
      <c r="A24">
        <v>23</v>
      </c>
      <c r="B24" t="s">
        <v>37</v>
      </c>
      <c r="C24" t="s">
        <v>38</v>
      </c>
      <c r="D24" s="256">
        <v>7850616.6699999999</v>
      </c>
      <c r="E24" s="256">
        <v>26.232121839162474</v>
      </c>
      <c r="F24" s="256">
        <v>13076904.310000001</v>
      </c>
      <c r="G24" s="257">
        <v>3476550.4799999986</v>
      </c>
      <c r="H24" s="258"/>
      <c r="I24" s="132">
        <f t="shared" si="0"/>
        <v>16553454.789999999</v>
      </c>
      <c r="K24">
        <v>9910000</v>
      </c>
      <c r="L24">
        <f t="shared" si="1"/>
        <v>126.23212183916247</v>
      </c>
      <c r="M24" s="432">
        <f t="shared" si="2"/>
        <v>26.232121839162474</v>
      </c>
    </row>
    <row r="25" spans="1:13" x14ac:dyDescent="0.2">
      <c r="A25">
        <v>24</v>
      </c>
      <c r="B25" t="s">
        <v>39</v>
      </c>
      <c r="C25" t="s">
        <v>40</v>
      </c>
      <c r="D25" s="256">
        <v>4691785.8000000007</v>
      </c>
      <c r="E25" s="256">
        <v>186.72022282006139</v>
      </c>
      <c r="F25" s="256">
        <v>36215675.189999998</v>
      </c>
      <c r="G25" s="257">
        <v>14011146.93</v>
      </c>
      <c r="H25" s="258"/>
      <c r="I25" s="132">
        <f t="shared" si="0"/>
        <v>50226822.119999997</v>
      </c>
      <c r="K25">
        <v>13452298.700000003</v>
      </c>
      <c r="L25">
        <f t="shared" si="1"/>
        <v>286.72022282006139</v>
      </c>
      <c r="M25" s="432">
        <f t="shared" si="2"/>
        <v>186.72022282006139</v>
      </c>
    </row>
    <row r="26" spans="1:13" x14ac:dyDescent="0.2">
      <c r="A26">
        <v>25</v>
      </c>
      <c r="B26" t="s">
        <v>704</v>
      </c>
      <c r="C26" t="s">
        <v>705</v>
      </c>
      <c r="D26" s="256">
        <v>2925368.9000000004</v>
      </c>
      <c r="E26" s="256">
        <v>106.06361816453301</v>
      </c>
      <c r="F26" s="256">
        <v>4836552.1399999997</v>
      </c>
      <c r="G26" s="257">
        <v>4584951.1900000004</v>
      </c>
      <c r="H26" s="258"/>
      <c r="I26" s="132">
        <f t="shared" si="0"/>
        <v>9421503.3300000001</v>
      </c>
      <c r="K26">
        <v>6028121</v>
      </c>
      <c r="L26">
        <f t="shared" si="1"/>
        <v>206.06361816453301</v>
      </c>
      <c r="M26" s="432">
        <f t="shared" si="2"/>
        <v>106.06361816453301</v>
      </c>
    </row>
    <row r="27" spans="1:13" x14ac:dyDescent="0.2">
      <c r="A27">
        <v>26</v>
      </c>
      <c r="B27" t="s">
        <v>41</v>
      </c>
      <c r="C27" t="s">
        <v>42</v>
      </c>
      <c r="D27" s="256">
        <v>9512823.5</v>
      </c>
      <c r="E27" s="256">
        <v>2.1320311472193367</v>
      </c>
      <c r="F27" s="256">
        <v>13366153.65</v>
      </c>
      <c r="G27" s="257">
        <v>6733862.1399999987</v>
      </c>
      <c r="H27" s="258"/>
      <c r="I27" s="132">
        <f t="shared" si="0"/>
        <v>20100015.789999999</v>
      </c>
      <c r="K27">
        <v>9715639.8599999994</v>
      </c>
      <c r="L27">
        <f t="shared" si="1"/>
        <v>102.13203114721934</v>
      </c>
      <c r="M27" s="432">
        <f t="shared" si="2"/>
        <v>2.1320311472193367</v>
      </c>
    </row>
    <row r="28" spans="1:13" x14ac:dyDescent="0.2">
      <c r="A28">
        <v>27</v>
      </c>
      <c r="B28" t="s">
        <v>667</v>
      </c>
      <c r="C28" t="s">
        <v>668</v>
      </c>
      <c r="D28" s="256">
        <v>276853055.50999999</v>
      </c>
      <c r="E28" s="256">
        <v>9.0159902530309779</v>
      </c>
      <c r="F28" s="256">
        <v>404987618.17000002</v>
      </c>
      <c r="G28" s="257">
        <v>77238601.209999979</v>
      </c>
      <c r="H28" s="258"/>
      <c r="I28" s="132">
        <f t="shared" si="0"/>
        <v>482226219.38</v>
      </c>
      <c r="K28">
        <v>301814100.01000005</v>
      </c>
      <c r="L28">
        <f t="shared" si="1"/>
        <v>109.01599025303098</v>
      </c>
      <c r="M28" s="432">
        <f t="shared" si="2"/>
        <v>9.0159902530309779</v>
      </c>
    </row>
    <row r="31" spans="1:13" x14ac:dyDescent="0.2">
      <c r="D31" s="290" t="s">
        <v>1244</v>
      </c>
      <c r="E31" s="29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16"/>
  <sheetViews>
    <sheetView tabSelected="1" zoomScale="90" zoomScaleNormal="90" workbookViewId="0">
      <selection activeCell="C13" sqref="C13"/>
    </sheetView>
  </sheetViews>
  <sheetFormatPr defaultColWidth="9.125" defaultRowHeight="24" x14ac:dyDescent="0.55000000000000004"/>
  <cols>
    <col min="1" max="1" width="20.375" style="22" bestFit="1" customWidth="1"/>
    <col min="2" max="2" width="21.25" style="22" bestFit="1" customWidth="1"/>
    <col min="3" max="3" width="16.625" style="22" customWidth="1"/>
    <col min="4" max="4" width="13.25" style="22" bestFit="1" customWidth="1"/>
    <col min="5" max="5" width="18" style="22" bestFit="1" customWidth="1"/>
    <col min="6" max="6" width="16.75" style="22" bestFit="1" customWidth="1"/>
    <col min="7" max="7" width="13.875" style="22" bestFit="1" customWidth="1"/>
    <col min="8" max="8" width="17.75" style="22" bestFit="1" customWidth="1"/>
    <col min="9" max="9" width="19.375" style="22" customWidth="1"/>
    <col min="10" max="10" width="25.625" style="22" customWidth="1"/>
    <col min="11" max="11" width="15.75" style="22" bestFit="1" customWidth="1"/>
    <col min="12" max="12" width="14.875" style="22" customWidth="1"/>
    <col min="13" max="13" width="17.75" style="22" bestFit="1" customWidth="1"/>
    <col min="14" max="14" width="22.75" style="22" customWidth="1"/>
    <col min="15" max="15" width="20.25" style="22" customWidth="1"/>
    <col min="16" max="16" width="19.875" style="22" customWidth="1"/>
    <col min="17" max="17" width="23" style="22" customWidth="1"/>
    <col min="18" max="18" width="13.625" style="22" customWidth="1"/>
    <col min="19" max="19" width="17.25" style="22" customWidth="1"/>
    <col min="20" max="23" width="9.125" style="22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2" customWidth="1"/>
    <col min="30" max="16384" width="9.125" style="22"/>
  </cols>
  <sheetData>
    <row r="1" spans="1:28" s="339" customFormat="1" ht="39.6" customHeight="1" x14ac:dyDescent="0.2">
      <c r="A1" s="463" t="s">
        <v>1153</v>
      </c>
      <c r="B1" s="463" t="s">
        <v>1177</v>
      </c>
      <c r="C1" s="463" t="s">
        <v>1155</v>
      </c>
      <c r="D1" s="463" t="s">
        <v>1156</v>
      </c>
      <c r="E1" s="463" t="s">
        <v>1178</v>
      </c>
      <c r="F1" s="463" t="s">
        <v>1152</v>
      </c>
      <c r="G1" s="463" t="s">
        <v>1179</v>
      </c>
      <c r="H1" s="463" t="s">
        <v>1180</v>
      </c>
      <c r="I1" s="465" t="s">
        <v>1181</v>
      </c>
      <c r="J1" s="465" t="s">
        <v>1182</v>
      </c>
      <c r="K1" s="463" t="s">
        <v>1183</v>
      </c>
      <c r="L1" s="463" t="s">
        <v>1184</v>
      </c>
      <c r="M1" s="463" t="s">
        <v>1186</v>
      </c>
      <c r="N1" s="465" t="s">
        <v>1254</v>
      </c>
      <c r="O1" s="337" t="s">
        <v>1187</v>
      </c>
      <c r="P1" s="337" t="s">
        <v>1188</v>
      </c>
      <c r="Q1" s="337" t="s">
        <v>1189</v>
      </c>
      <c r="R1" s="338"/>
      <c r="X1" s="340"/>
      <c r="Y1" s="340"/>
      <c r="Z1" s="340"/>
      <c r="AA1" s="340"/>
      <c r="AB1" s="340"/>
    </row>
    <row r="2" spans="1:28" s="215" customFormat="1" ht="28.5" customHeight="1" thickBot="1" x14ac:dyDescent="0.25">
      <c r="A2" s="464"/>
      <c r="B2" s="464"/>
      <c r="C2" s="464"/>
      <c r="D2" s="464"/>
      <c r="E2" s="464"/>
      <c r="F2" s="464"/>
      <c r="G2" s="464"/>
      <c r="H2" s="464"/>
      <c r="I2" s="466"/>
      <c r="J2" s="466"/>
      <c r="K2" s="464"/>
      <c r="L2" s="464"/>
      <c r="M2" s="464"/>
      <c r="N2" s="466"/>
      <c r="O2" s="299" t="s">
        <v>1190</v>
      </c>
      <c r="P2" s="300"/>
      <c r="Q2" s="300"/>
      <c r="R2" s="301"/>
      <c r="S2" s="301"/>
      <c r="X2" s="298"/>
      <c r="Y2" s="298"/>
      <c r="Z2" s="298"/>
      <c r="AA2" s="298"/>
      <c r="AB2" s="298"/>
    </row>
    <row r="3" spans="1:28" s="205" customFormat="1" ht="72" x14ac:dyDescent="0.5">
      <c r="A3" s="116" t="s">
        <v>660</v>
      </c>
      <c r="B3" s="116" t="s">
        <v>1165</v>
      </c>
      <c r="C3" s="116" t="s">
        <v>1166</v>
      </c>
      <c r="D3" s="116" t="s">
        <v>700</v>
      </c>
      <c r="E3" s="116" t="s">
        <v>1167</v>
      </c>
      <c r="F3" s="116" t="s">
        <v>1475</v>
      </c>
      <c r="G3" s="206" t="s">
        <v>1176</v>
      </c>
      <c r="H3" s="116" t="s">
        <v>783</v>
      </c>
      <c r="I3" s="116" t="s">
        <v>1384</v>
      </c>
      <c r="J3" s="116" t="s">
        <v>1385</v>
      </c>
      <c r="K3" s="206" t="s">
        <v>1168</v>
      </c>
      <c r="L3" s="116" t="s">
        <v>1185</v>
      </c>
      <c r="M3" s="211" t="s">
        <v>1169</v>
      </c>
      <c r="N3" s="116" t="s">
        <v>1257</v>
      </c>
      <c r="O3" s="116" t="s">
        <v>1170</v>
      </c>
      <c r="P3" s="244" t="s">
        <v>1171</v>
      </c>
      <c r="Q3" s="244" t="s">
        <v>1172</v>
      </c>
      <c r="R3" s="218" t="s">
        <v>1173</v>
      </c>
      <c r="S3" s="217" t="s">
        <v>1191</v>
      </c>
      <c r="X3" s="1"/>
      <c r="Y3" s="1"/>
      <c r="Z3" s="1"/>
      <c r="AA3" s="1"/>
      <c r="AB3" s="1"/>
    </row>
    <row r="4" spans="1:28" ht="24.75" thickBot="1" x14ac:dyDescent="0.6">
      <c r="A4" s="20">
        <f>SUM(Planfin2562!D17-Planfin2562!D16)</f>
        <v>324379685.63999999</v>
      </c>
      <c r="B4" s="20">
        <f>SUM(Planfin2562!D33-Planfin2562!D29)</f>
        <v>288361801.31000006</v>
      </c>
      <c r="C4" s="189">
        <f>SUM(A4-B4)</f>
        <v>36017884.329999924</v>
      </c>
      <c r="D4" s="209" t="str">
        <f>IF(C4&gt;0,"เกินดุล",IF(C4=0,"สมดุล","ขาดดุล"))</f>
        <v>เกินดุล</v>
      </c>
      <c r="E4" s="207">
        <f>IF(C4&lt;=0,0,ROUNDUP((C4*20%),2))</f>
        <v>7203576.8700000001</v>
      </c>
      <c r="F4" s="189">
        <f>SUM(Planfin2562!D88)</f>
        <v>0</v>
      </c>
      <c r="G4" s="208">
        <f>IF(C4=0,0,(F4/C4)*100)</f>
        <v>0</v>
      </c>
      <c r="H4" s="207">
        <f>E4-F4</f>
        <v>7203576.8700000001</v>
      </c>
      <c r="I4" s="20">
        <f>SUM(Planfin2562!C40)</f>
        <v>36486030.390000008</v>
      </c>
      <c r="J4" s="20">
        <f>SUM(Planfin2562!C41-Planfin2562!C42)</f>
        <v>-14080010.830000006</v>
      </c>
      <c r="K4" s="210">
        <f>SUM(B4/12)</f>
        <v>24030150.109166671</v>
      </c>
      <c r="L4" s="189">
        <f>SUM(I4/K4)</f>
        <v>1.5183438398947766</v>
      </c>
      <c r="M4" s="212">
        <f>SUM(H4:I4)</f>
        <v>43689607.260000005</v>
      </c>
      <c r="N4" s="296">
        <f>SUM(M4/K4)</f>
        <v>1.8181162856462529</v>
      </c>
      <c r="O4" s="213" t="str">
        <f>IF(C4&gt;=0, "Normal", "Risk")</f>
        <v>Normal</v>
      </c>
      <c r="P4" s="213" t="str">
        <f>IF(H4&gt;=0, "Normal", "Risk")</f>
        <v>Normal</v>
      </c>
      <c r="Q4" s="214" t="str">
        <f>IF(N4&gt;1, "Normal", "Risk")</f>
        <v>Normal</v>
      </c>
      <c r="R4" s="82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16" t="str">
        <f>VLOOKUP(R4,$X$9:$AB$16,5,0)</f>
        <v xml:space="preserve"> ไม่ต้องปรับ</v>
      </c>
      <c r="Y4" s="222" t="s">
        <v>1192</v>
      </c>
      <c r="Z4" s="222" t="s">
        <v>1193</v>
      </c>
      <c r="AA4" s="222" t="s">
        <v>1194</v>
      </c>
      <c r="AB4" s="222"/>
    </row>
    <row r="5" spans="1:28" ht="27" customHeight="1" x14ac:dyDescent="0.55000000000000004">
      <c r="I5" s="467" t="s">
        <v>1256</v>
      </c>
      <c r="J5" s="467"/>
      <c r="N5" s="297" t="s">
        <v>1255</v>
      </c>
      <c r="X5" s="223" t="s">
        <v>1195</v>
      </c>
      <c r="Y5" s="223" t="s">
        <v>1196</v>
      </c>
      <c r="Z5" s="223" t="s">
        <v>1197</v>
      </c>
      <c r="AA5" s="223" t="s">
        <v>1198</v>
      </c>
      <c r="AB5" s="460" t="s">
        <v>1191</v>
      </c>
    </row>
    <row r="6" spans="1:28" x14ac:dyDescent="0.55000000000000004">
      <c r="X6" s="224" t="s">
        <v>1199</v>
      </c>
      <c r="Y6" s="225" t="s">
        <v>1200</v>
      </c>
      <c r="Z6" s="224" t="s">
        <v>1201</v>
      </c>
      <c r="AA6" s="225" t="s">
        <v>1202</v>
      </c>
      <c r="AB6" s="461"/>
    </row>
    <row r="7" spans="1:28" x14ac:dyDescent="0.55000000000000004">
      <c r="X7" s="226"/>
      <c r="Y7" s="225" t="s">
        <v>1203</v>
      </c>
      <c r="Z7" s="227" t="s">
        <v>1211</v>
      </c>
      <c r="AA7" s="227" t="s">
        <v>1212</v>
      </c>
      <c r="AB7" s="461"/>
    </row>
    <row r="8" spans="1:28" ht="24.75" thickBot="1" x14ac:dyDescent="0.6">
      <c r="X8" s="228"/>
      <c r="Y8" s="228"/>
      <c r="Z8" s="229" t="s">
        <v>1204</v>
      </c>
      <c r="AA8" s="228"/>
      <c r="AB8" s="462"/>
    </row>
    <row r="9" spans="1:28" ht="25.5" thickTop="1" thickBot="1" x14ac:dyDescent="0.6">
      <c r="X9" s="230">
        <v>1</v>
      </c>
      <c r="Y9" s="230" t="s">
        <v>1205</v>
      </c>
      <c r="Z9" s="230" t="s">
        <v>1206</v>
      </c>
      <c r="AA9" s="230" t="s">
        <v>1174</v>
      </c>
      <c r="AB9" s="239" t="s">
        <v>1207</v>
      </c>
    </row>
    <row r="10" spans="1:28" ht="24.75" thickBot="1" x14ac:dyDescent="0.6">
      <c r="X10" s="231">
        <v>2</v>
      </c>
      <c r="Y10" s="231" t="s">
        <v>1205</v>
      </c>
      <c r="Z10" s="231" t="s">
        <v>1206</v>
      </c>
      <c r="AA10" s="232" t="s">
        <v>1175</v>
      </c>
      <c r="AB10" s="240" t="s">
        <v>1208</v>
      </c>
    </row>
    <row r="11" spans="1:28" ht="24.75" thickBot="1" x14ac:dyDescent="0.6">
      <c r="X11" s="235">
        <v>3</v>
      </c>
      <c r="Y11" s="235" t="s">
        <v>1205</v>
      </c>
      <c r="Z11" s="235" t="s">
        <v>1213</v>
      </c>
      <c r="AA11" s="235" t="s">
        <v>1174</v>
      </c>
      <c r="AB11" s="241" t="s">
        <v>1215</v>
      </c>
    </row>
    <row r="12" spans="1:28" ht="24.75" thickBot="1" x14ac:dyDescent="0.6">
      <c r="X12" s="236">
        <v>4</v>
      </c>
      <c r="Y12" s="236" t="s">
        <v>1205</v>
      </c>
      <c r="Z12" s="236" t="s">
        <v>1213</v>
      </c>
      <c r="AA12" s="237" t="s">
        <v>1175</v>
      </c>
      <c r="AB12" s="242" t="s">
        <v>1219</v>
      </c>
    </row>
    <row r="13" spans="1:28" ht="24.75" thickBot="1" x14ac:dyDescent="0.6">
      <c r="X13" s="233">
        <v>5</v>
      </c>
      <c r="Y13" s="234" t="s">
        <v>1175</v>
      </c>
      <c r="Z13" s="234" t="s">
        <v>1214</v>
      </c>
      <c r="AA13" s="233" t="s">
        <v>1174</v>
      </c>
      <c r="AB13" s="243" t="s">
        <v>1209</v>
      </c>
    </row>
    <row r="14" spans="1:28" ht="24.75" thickBot="1" x14ac:dyDescent="0.6">
      <c r="X14" s="236">
        <v>6</v>
      </c>
      <c r="Y14" s="237" t="s">
        <v>1175</v>
      </c>
      <c r="Z14" s="237" t="s">
        <v>1214</v>
      </c>
      <c r="AA14" s="237" t="s">
        <v>1210</v>
      </c>
      <c r="AB14" s="242" t="s">
        <v>1218</v>
      </c>
    </row>
    <row r="15" spans="1:28" ht="24.75" thickBot="1" x14ac:dyDescent="0.6">
      <c r="X15" s="235">
        <v>7</v>
      </c>
      <c r="Y15" s="238" t="s">
        <v>1175</v>
      </c>
      <c r="Z15" s="238" t="s">
        <v>1210</v>
      </c>
      <c r="AA15" s="235" t="s">
        <v>1174</v>
      </c>
      <c r="AB15" s="241" t="s">
        <v>1216</v>
      </c>
    </row>
    <row r="16" spans="1:28" x14ac:dyDescent="0.55000000000000004">
      <c r="X16" s="236">
        <v>8</v>
      </c>
      <c r="Y16" s="237" t="s">
        <v>1175</v>
      </c>
      <c r="Z16" s="237" t="s">
        <v>1210</v>
      </c>
      <c r="AA16" s="237" t="s">
        <v>1175</v>
      </c>
      <c r="AB16" s="242" t="s">
        <v>1217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26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O429"/>
  <sheetViews>
    <sheetView zoomScale="90" zoomScaleNormal="90" workbookViewId="0">
      <pane xSplit="4" ySplit="1" topLeftCell="H245" activePane="bottomRight" state="frozen"/>
      <selection activeCell="H54" sqref="H54"/>
      <selection pane="topRight" activeCell="H54" sqref="H54"/>
      <selection pane="bottomLeft" activeCell="H54" sqref="H54"/>
      <selection pane="bottomRight" activeCell="B278" sqref="B278"/>
    </sheetView>
  </sheetViews>
  <sheetFormatPr defaultColWidth="9" defaultRowHeight="24" x14ac:dyDescent="0.2"/>
  <cols>
    <col min="1" max="1" width="15.875" style="310" customWidth="1"/>
    <col min="2" max="2" width="57.125" style="309" customWidth="1"/>
    <col min="3" max="3" width="8.375" style="310" customWidth="1"/>
    <col min="4" max="4" width="33.125" style="316" customWidth="1"/>
    <col min="5" max="5" width="10.375" style="310" customWidth="1"/>
    <col min="6" max="6" width="25.625" style="309" customWidth="1"/>
    <col min="7" max="7" width="7.125" style="310" bestFit="1" customWidth="1"/>
    <col min="8" max="8" width="16.375" style="309" customWidth="1"/>
    <col min="9" max="10" width="9" style="309" customWidth="1"/>
    <col min="11" max="11" width="9" style="310" customWidth="1"/>
    <col min="12" max="12" width="16.375" style="309" customWidth="1"/>
    <col min="13" max="16384" width="9" style="309"/>
  </cols>
  <sheetData>
    <row r="1" spans="1:11" s="310" customFormat="1" ht="27" customHeight="1" x14ac:dyDescent="0.2">
      <c r="A1" s="304" t="s">
        <v>1039</v>
      </c>
      <c r="B1" s="304" t="s">
        <v>1040</v>
      </c>
      <c r="C1" s="307" t="s">
        <v>715</v>
      </c>
      <c r="D1" s="307" t="s">
        <v>716</v>
      </c>
      <c r="E1" s="317" t="s">
        <v>717</v>
      </c>
      <c r="F1" s="317" t="s">
        <v>718</v>
      </c>
      <c r="G1" s="308" t="s">
        <v>1037</v>
      </c>
      <c r="H1" s="308" t="s">
        <v>1038</v>
      </c>
      <c r="I1" s="310" t="s">
        <v>1041</v>
      </c>
      <c r="J1" s="310" t="s">
        <v>1042</v>
      </c>
      <c r="K1" s="310" t="s">
        <v>1043</v>
      </c>
    </row>
    <row r="2" spans="1:11" x14ac:dyDescent="0.2">
      <c r="A2" s="305" t="s">
        <v>140</v>
      </c>
      <c r="B2" s="295" t="s">
        <v>141</v>
      </c>
      <c r="C2" s="305" t="s">
        <v>16</v>
      </c>
      <c r="D2" s="303" t="s">
        <v>17</v>
      </c>
      <c r="E2" s="305" t="s">
        <v>975</v>
      </c>
      <c r="F2" s="295" t="s">
        <v>17</v>
      </c>
      <c r="G2" s="305">
        <v>9</v>
      </c>
      <c r="H2" s="295" t="s">
        <v>961</v>
      </c>
      <c r="I2" s="309" t="s">
        <v>1045</v>
      </c>
      <c r="K2" s="310" t="s">
        <v>1044</v>
      </c>
    </row>
    <row r="3" spans="1:11" x14ac:dyDescent="0.2">
      <c r="A3" s="305" t="s">
        <v>142</v>
      </c>
      <c r="B3" s="295" t="s">
        <v>143</v>
      </c>
      <c r="C3" s="305" t="s">
        <v>16</v>
      </c>
      <c r="D3" s="303" t="s">
        <v>17</v>
      </c>
      <c r="E3" s="305" t="s">
        <v>975</v>
      </c>
      <c r="F3" s="295" t="s">
        <v>17</v>
      </c>
      <c r="G3" s="305">
        <v>9</v>
      </c>
      <c r="H3" s="295" t="s">
        <v>966</v>
      </c>
      <c r="I3" s="309" t="s">
        <v>1045</v>
      </c>
      <c r="K3" s="310" t="s">
        <v>1044</v>
      </c>
    </row>
    <row r="4" spans="1:11" x14ac:dyDescent="0.2">
      <c r="A4" s="305" t="s">
        <v>144</v>
      </c>
      <c r="B4" s="295" t="s">
        <v>145</v>
      </c>
      <c r="C4" s="305" t="s">
        <v>16</v>
      </c>
      <c r="D4" s="303" t="s">
        <v>17</v>
      </c>
      <c r="E4" s="305" t="s">
        <v>975</v>
      </c>
      <c r="F4" s="295" t="s">
        <v>17</v>
      </c>
      <c r="G4" s="305">
        <v>9</v>
      </c>
      <c r="H4" s="295" t="s">
        <v>961</v>
      </c>
      <c r="I4" s="309" t="s">
        <v>1045</v>
      </c>
      <c r="K4" s="310" t="s">
        <v>1047</v>
      </c>
    </row>
    <row r="5" spans="1:11" x14ac:dyDescent="0.2">
      <c r="A5" s="305" t="s">
        <v>146</v>
      </c>
      <c r="B5" s="295" t="s">
        <v>147</v>
      </c>
      <c r="C5" s="305" t="s">
        <v>16</v>
      </c>
      <c r="D5" s="303" t="s">
        <v>17</v>
      </c>
      <c r="E5" s="305" t="s">
        <v>975</v>
      </c>
      <c r="F5" s="295" t="s">
        <v>17</v>
      </c>
      <c r="G5" s="305">
        <v>9</v>
      </c>
      <c r="H5" s="295" t="s">
        <v>961</v>
      </c>
      <c r="I5" s="309" t="s">
        <v>1045</v>
      </c>
      <c r="K5" s="310">
        <v>2560</v>
      </c>
    </row>
    <row r="6" spans="1:11" x14ac:dyDescent="0.2">
      <c r="A6" s="305" t="s">
        <v>148</v>
      </c>
      <c r="B6" s="295" t="s">
        <v>1046</v>
      </c>
      <c r="C6" s="305" t="s">
        <v>16</v>
      </c>
      <c r="D6" s="303" t="s">
        <v>17</v>
      </c>
      <c r="E6" s="305" t="s">
        <v>975</v>
      </c>
      <c r="F6" s="295" t="s">
        <v>17</v>
      </c>
      <c r="G6" s="305">
        <v>9</v>
      </c>
      <c r="H6" s="295" t="s">
        <v>962</v>
      </c>
      <c r="I6" s="309" t="s">
        <v>1045</v>
      </c>
      <c r="K6" s="310" t="s">
        <v>1047</v>
      </c>
    </row>
    <row r="7" spans="1:11" x14ac:dyDescent="0.2">
      <c r="A7" s="305" t="s">
        <v>149</v>
      </c>
      <c r="B7" s="295" t="s">
        <v>150</v>
      </c>
      <c r="C7" s="305" t="s">
        <v>16</v>
      </c>
      <c r="D7" s="303" t="s">
        <v>17</v>
      </c>
      <c r="E7" s="305" t="s">
        <v>975</v>
      </c>
      <c r="F7" s="295" t="s">
        <v>17</v>
      </c>
      <c r="G7" s="305">
        <v>9</v>
      </c>
      <c r="H7" s="295" t="s">
        <v>964</v>
      </c>
      <c r="I7" s="309" t="s">
        <v>1045</v>
      </c>
      <c r="K7" s="310" t="s">
        <v>1047</v>
      </c>
    </row>
    <row r="8" spans="1:11" x14ac:dyDescent="0.2">
      <c r="A8" s="305" t="s">
        <v>151</v>
      </c>
      <c r="B8" s="295" t="s">
        <v>172</v>
      </c>
      <c r="C8" s="305" t="s">
        <v>16</v>
      </c>
      <c r="D8" s="303" t="s">
        <v>17</v>
      </c>
      <c r="E8" s="305" t="s">
        <v>975</v>
      </c>
      <c r="F8" s="295" t="s">
        <v>17</v>
      </c>
      <c r="G8" s="305">
        <v>9</v>
      </c>
      <c r="H8" s="295" t="s">
        <v>964</v>
      </c>
      <c r="I8" s="309" t="s">
        <v>1045</v>
      </c>
      <c r="K8" s="310" t="s">
        <v>1047</v>
      </c>
    </row>
    <row r="9" spans="1:11" x14ac:dyDescent="0.2">
      <c r="A9" s="305" t="s">
        <v>152</v>
      </c>
      <c r="B9" s="295" t="s">
        <v>174</v>
      </c>
      <c r="C9" s="305" t="s">
        <v>16</v>
      </c>
      <c r="D9" s="303" t="s">
        <v>17</v>
      </c>
      <c r="E9" s="305" t="s">
        <v>975</v>
      </c>
      <c r="F9" s="295" t="s">
        <v>17</v>
      </c>
      <c r="G9" s="305">
        <v>9</v>
      </c>
      <c r="H9" s="295" t="s">
        <v>961</v>
      </c>
      <c r="I9" s="309" t="s">
        <v>1045</v>
      </c>
      <c r="K9" s="310" t="s">
        <v>1047</v>
      </c>
    </row>
    <row r="10" spans="1:11" x14ac:dyDescent="0.2">
      <c r="A10" s="305" t="s">
        <v>153</v>
      </c>
      <c r="B10" s="295" t="s">
        <v>154</v>
      </c>
      <c r="C10" s="305" t="s">
        <v>16</v>
      </c>
      <c r="D10" s="303" t="s">
        <v>17</v>
      </c>
      <c r="E10" s="305" t="s">
        <v>975</v>
      </c>
      <c r="F10" s="295" t="s">
        <v>17</v>
      </c>
      <c r="G10" s="305">
        <v>9</v>
      </c>
      <c r="H10" s="295" t="s">
        <v>966</v>
      </c>
      <c r="I10" s="309" t="s">
        <v>1045</v>
      </c>
      <c r="K10" s="310" t="s">
        <v>1047</v>
      </c>
    </row>
    <row r="11" spans="1:11" x14ac:dyDescent="0.2">
      <c r="A11" s="305" t="s">
        <v>155</v>
      </c>
      <c r="B11" s="295" t="s">
        <v>156</v>
      </c>
      <c r="C11" s="305" t="s">
        <v>16</v>
      </c>
      <c r="D11" s="303" t="s">
        <v>17</v>
      </c>
      <c r="E11" s="305" t="s">
        <v>975</v>
      </c>
      <c r="F11" s="295" t="s">
        <v>17</v>
      </c>
      <c r="G11" s="305">
        <v>9</v>
      </c>
      <c r="H11" s="295" t="s">
        <v>966</v>
      </c>
      <c r="I11" s="309" t="s">
        <v>1045</v>
      </c>
      <c r="K11" s="310" t="s">
        <v>1047</v>
      </c>
    </row>
    <row r="12" spans="1:11" x14ac:dyDescent="0.2">
      <c r="A12" s="305" t="s">
        <v>113</v>
      </c>
      <c r="B12" s="295" t="s">
        <v>114</v>
      </c>
      <c r="C12" s="305" t="s">
        <v>12</v>
      </c>
      <c r="D12" s="303" t="s">
        <v>13</v>
      </c>
      <c r="E12" s="305" t="s">
        <v>968</v>
      </c>
      <c r="F12" s="295" t="s">
        <v>969</v>
      </c>
      <c r="G12" s="305">
        <v>8</v>
      </c>
      <c r="H12" s="295" t="s">
        <v>955</v>
      </c>
    </row>
    <row r="13" spans="1:11" x14ac:dyDescent="0.2">
      <c r="A13" s="305" t="s">
        <v>115</v>
      </c>
      <c r="B13" s="295" t="s">
        <v>116</v>
      </c>
      <c r="C13" s="305" t="s">
        <v>12</v>
      </c>
      <c r="D13" s="303" t="s">
        <v>13</v>
      </c>
      <c r="E13" s="305" t="s">
        <v>968</v>
      </c>
      <c r="F13" s="295" t="s">
        <v>969</v>
      </c>
      <c r="G13" s="305">
        <v>8</v>
      </c>
      <c r="H13" s="295" t="s">
        <v>957</v>
      </c>
      <c r="I13" s="309" t="s">
        <v>1045</v>
      </c>
      <c r="K13" s="310" t="s">
        <v>1044</v>
      </c>
    </row>
    <row r="14" spans="1:11" x14ac:dyDescent="0.2">
      <c r="A14" s="305" t="s">
        <v>796</v>
      </c>
      <c r="B14" s="295" t="s">
        <v>118</v>
      </c>
      <c r="C14" s="305" t="s">
        <v>12</v>
      </c>
      <c r="D14" s="303" t="s">
        <v>13</v>
      </c>
      <c r="E14" s="305" t="s">
        <v>968</v>
      </c>
      <c r="F14" s="295" t="s">
        <v>969</v>
      </c>
      <c r="G14" s="305">
        <v>8</v>
      </c>
      <c r="H14" s="295" t="s">
        <v>955</v>
      </c>
      <c r="I14" s="309" t="s">
        <v>1045</v>
      </c>
      <c r="K14" s="310" t="s">
        <v>1044</v>
      </c>
    </row>
    <row r="15" spans="1:11" x14ac:dyDescent="0.2">
      <c r="A15" s="305" t="s">
        <v>797</v>
      </c>
      <c r="B15" s="295" t="s">
        <v>119</v>
      </c>
      <c r="C15" s="305" t="s">
        <v>12</v>
      </c>
      <c r="D15" s="303" t="s">
        <v>13</v>
      </c>
      <c r="E15" s="305" t="s">
        <v>968</v>
      </c>
      <c r="F15" s="295" t="s">
        <v>969</v>
      </c>
      <c r="G15" s="305">
        <v>8</v>
      </c>
      <c r="H15" s="295" t="s">
        <v>957</v>
      </c>
      <c r="I15" s="309" t="s">
        <v>1045</v>
      </c>
      <c r="K15" s="310" t="s">
        <v>1044</v>
      </c>
    </row>
    <row r="16" spans="1:11" x14ac:dyDescent="0.2">
      <c r="A16" s="305" t="s">
        <v>120</v>
      </c>
      <c r="B16" s="295" t="s">
        <v>121</v>
      </c>
      <c r="C16" s="305" t="s">
        <v>12</v>
      </c>
      <c r="D16" s="303" t="s">
        <v>13</v>
      </c>
      <c r="E16" s="305" t="s">
        <v>968</v>
      </c>
      <c r="F16" s="295" t="s">
        <v>969</v>
      </c>
      <c r="G16" s="305">
        <v>8</v>
      </c>
      <c r="H16" s="295" t="s">
        <v>957</v>
      </c>
      <c r="I16" s="309" t="s">
        <v>1045</v>
      </c>
      <c r="K16" s="310" t="s">
        <v>1044</v>
      </c>
    </row>
    <row r="17" spans="1:15" x14ac:dyDescent="0.2">
      <c r="A17" s="305" t="s">
        <v>122</v>
      </c>
      <c r="B17" s="295" t="s">
        <v>123</v>
      </c>
      <c r="C17" s="305" t="s">
        <v>12</v>
      </c>
      <c r="D17" s="303" t="s">
        <v>13</v>
      </c>
      <c r="E17" s="305" t="s">
        <v>968</v>
      </c>
      <c r="F17" s="295" t="s">
        <v>969</v>
      </c>
      <c r="G17" s="305">
        <v>8</v>
      </c>
      <c r="H17" s="295" t="s">
        <v>955</v>
      </c>
      <c r="I17" s="309" t="s">
        <v>1045</v>
      </c>
      <c r="K17" s="310" t="s">
        <v>1044</v>
      </c>
    </row>
    <row r="18" spans="1:15" x14ac:dyDescent="0.2">
      <c r="A18" s="305" t="s">
        <v>798</v>
      </c>
      <c r="B18" s="295" t="s">
        <v>117</v>
      </c>
      <c r="C18" s="305" t="s">
        <v>12</v>
      </c>
      <c r="D18" s="303" t="s">
        <v>13</v>
      </c>
      <c r="E18" s="305" t="s">
        <v>968</v>
      </c>
      <c r="F18" s="295" t="s">
        <v>969</v>
      </c>
      <c r="G18" s="305">
        <v>8</v>
      </c>
      <c r="H18" s="295" t="s">
        <v>957</v>
      </c>
      <c r="I18" s="309" t="s">
        <v>1045</v>
      </c>
      <c r="K18" s="310" t="s">
        <v>1044</v>
      </c>
    </row>
    <row r="19" spans="1:15" x14ac:dyDescent="0.2">
      <c r="A19" s="305" t="s">
        <v>799</v>
      </c>
      <c r="B19" s="295" t="s">
        <v>80</v>
      </c>
      <c r="C19" s="305" t="s">
        <v>6</v>
      </c>
      <c r="D19" s="303" t="s">
        <v>7</v>
      </c>
      <c r="E19" s="305" t="s">
        <v>947</v>
      </c>
      <c r="F19" s="295" t="s">
        <v>948</v>
      </c>
      <c r="G19" s="305">
        <v>4</v>
      </c>
      <c r="H19" s="295" t="s">
        <v>929</v>
      </c>
      <c r="I19" s="309" t="s">
        <v>1045</v>
      </c>
      <c r="K19" s="310" t="s">
        <v>1044</v>
      </c>
    </row>
    <row r="20" spans="1:15" x14ac:dyDescent="0.2">
      <c r="A20" s="305" t="s">
        <v>800</v>
      </c>
      <c r="B20" s="295" t="s">
        <v>801</v>
      </c>
      <c r="C20" s="305" t="s">
        <v>2</v>
      </c>
      <c r="D20" s="303" t="s">
        <v>3</v>
      </c>
      <c r="E20" s="305" t="s">
        <v>936</v>
      </c>
      <c r="F20" s="295" t="s">
        <v>3</v>
      </c>
      <c r="G20" s="305">
        <v>162</v>
      </c>
      <c r="H20" s="295" t="s">
        <v>946</v>
      </c>
      <c r="I20" s="309" t="s">
        <v>1045</v>
      </c>
      <c r="K20" s="310" t="s">
        <v>1047</v>
      </c>
    </row>
    <row r="21" spans="1:15" x14ac:dyDescent="0.2">
      <c r="A21" s="305" t="s">
        <v>802</v>
      </c>
      <c r="B21" s="295" t="s">
        <v>803</v>
      </c>
      <c r="C21" s="305" t="s">
        <v>12</v>
      </c>
      <c r="D21" s="303" t="s">
        <v>13</v>
      </c>
      <c r="E21" s="305" t="s">
        <v>968</v>
      </c>
      <c r="F21" s="295" t="s">
        <v>969</v>
      </c>
      <c r="G21" s="305">
        <v>8</v>
      </c>
      <c r="H21" s="295" t="s">
        <v>954</v>
      </c>
      <c r="I21" s="309" t="s">
        <v>1045</v>
      </c>
      <c r="K21" s="310" t="s">
        <v>1044</v>
      </c>
    </row>
    <row r="22" spans="1:15" x14ac:dyDescent="0.2">
      <c r="A22" s="305" t="s">
        <v>72</v>
      </c>
      <c r="B22" s="295" t="s">
        <v>1048</v>
      </c>
      <c r="C22" s="305" t="s">
        <v>4</v>
      </c>
      <c r="D22" s="303" t="s">
        <v>5</v>
      </c>
      <c r="E22" s="305" t="s">
        <v>937</v>
      </c>
      <c r="F22" s="295" t="s">
        <v>938</v>
      </c>
      <c r="G22" s="305">
        <v>162</v>
      </c>
      <c r="H22" s="295" t="s">
        <v>946</v>
      </c>
      <c r="I22" s="309" t="s">
        <v>1045</v>
      </c>
      <c r="K22" s="310" t="s">
        <v>1047</v>
      </c>
    </row>
    <row r="23" spans="1:15" x14ac:dyDescent="0.2">
      <c r="A23" s="305" t="s">
        <v>73</v>
      </c>
      <c r="B23" s="295" t="s">
        <v>1049</v>
      </c>
      <c r="C23" s="305" t="s">
        <v>4</v>
      </c>
      <c r="D23" s="303" t="s">
        <v>5</v>
      </c>
      <c r="E23" s="305" t="s">
        <v>939</v>
      </c>
      <c r="F23" s="295" t="s">
        <v>940</v>
      </c>
      <c r="G23" s="305">
        <v>4</v>
      </c>
      <c r="H23" s="295" t="s">
        <v>929</v>
      </c>
      <c r="I23" s="309" t="s">
        <v>1045</v>
      </c>
      <c r="K23" s="310" t="s">
        <v>1044</v>
      </c>
    </row>
    <row r="24" spans="1:15" x14ac:dyDescent="0.2">
      <c r="A24" s="305" t="s">
        <v>124</v>
      </c>
      <c r="B24" s="295" t="s">
        <v>1050</v>
      </c>
      <c r="C24" s="305" t="s">
        <v>12</v>
      </c>
      <c r="D24" s="303" t="s">
        <v>13</v>
      </c>
      <c r="E24" s="305" t="s">
        <v>970</v>
      </c>
      <c r="F24" s="295" t="s">
        <v>971</v>
      </c>
      <c r="G24" s="305">
        <v>4</v>
      </c>
      <c r="H24" s="295" t="s">
        <v>933</v>
      </c>
      <c r="I24" s="309" t="s">
        <v>1045</v>
      </c>
      <c r="K24" s="310" t="s">
        <v>1047</v>
      </c>
    </row>
    <row r="25" spans="1:15" x14ac:dyDescent="0.2">
      <c r="A25" s="305" t="s">
        <v>125</v>
      </c>
      <c r="B25" s="295" t="s">
        <v>1051</v>
      </c>
      <c r="C25" s="305" t="s">
        <v>12</v>
      </c>
      <c r="D25" s="303" t="s">
        <v>13</v>
      </c>
      <c r="E25" s="305" t="s">
        <v>972</v>
      </c>
      <c r="F25" s="295" t="s">
        <v>973</v>
      </c>
      <c r="G25" s="305">
        <v>4</v>
      </c>
      <c r="H25" s="295" t="s">
        <v>933</v>
      </c>
      <c r="I25" s="309" t="s">
        <v>1045</v>
      </c>
      <c r="K25" s="310" t="s">
        <v>1047</v>
      </c>
      <c r="O25" s="312"/>
    </row>
    <row r="26" spans="1:15" s="312" customFormat="1" x14ac:dyDescent="0.2">
      <c r="A26" s="306" t="s">
        <v>1328</v>
      </c>
      <c r="B26" s="295" t="s">
        <v>1279</v>
      </c>
      <c r="C26" s="305" t="s">
        <v>4</v>
      </c>
      <c r="D26" s="303" t="s">
        <v>5</v>
      </c>
      <c r="E26" s="305" t="s">
        <v>937</v>
      </c>
      <c r="F26" s="295" t="s">
        <v>938</v>
      </c>
      <c r="G26" s="305">
        <v>162</v>
      </c>
      <c r="H26" s="295" t="s">
        <v>946</v>
      </c>
      <c r="I26" s="311" t="s">
        <v>1045</v>
      </c>
      <c r="K26" s="313">
        <v>2562</v>
      </c>
      <c r="L26" s="309"/>
    </row>
    <row r="27" spans="1:15" s="312" customFormat="1" x14ac:dyDescent="0.2">
      <c r="A27" s="306" t="s">
        <v>1329</v>
      </c>
      <c r="B27" s="295" t="s">
        <v>1280</v>
      </c>
      <c r="C27" s="305" t="s">
        <v>4</v>
      </c>
      <c r="D27" s="303" t="s">
        <v>5</v>
      </c>
      <c r="E27" s="305" t="s">
        <v>939</v>
      </c>
      <c r="F27" s="295" t="s">
        <v>940</v>
      </c>
      <c r="G27" s="305">
        <v>4</v>
      </c>
      <c r="H27" s="295" t="s">
        <v>929</v>
      </c>
      <c r="I27" s="311" t="s">
        <v>1045</v>
      </c>
      <c r="K27" s="313">
        <v>2562</v>
      </c>
      <c r="L27" s="309"/>
    </row>
    <row r="28" spans="1:15" s="312" customFormat="1" x14ac:dyDescent="0.2">
      <c r="A28" s="306" t="s">
        <v>1330</v>
      </c>
      <c r="B28" s="295" t="s">
        <v>1281</v>
      </c>
      <c r="C28" s="305" t="s">
        <v>4</v>
      </c>
      <c r="D28" s="303" t="s">
        <v>7</v>
      </c>
      <c r="E28" s="305" t="s">
        <v>937</v>
      </c>
      <c r="F28" s="295" t="s">
        <v>640</v>
      </c>
      <c r="G28" s="305">
        <v>162</v>
      </c>
      <c r="H28" s="295" t="s">
        <v>929</v>
      </c>
      <c r="I28" s="311" t="s">
        <v>1045</v>
      </c>
      <c r="K28" s="313">
        <v>2562</v>
      </c>
      <c r="L28" s="309"/>
    </row>
    <row r="29" spans="1:15" s="312" customFormat="1" x14ac:dyDescent="0.2">
      <c r="A29" s="306" t="s">
        <v>1331</v>
      </c>
      <c r="B29" s="295" t="s">
        <v>1282</v>
      </c>
      <c r="C29" s="305" t="s">
        <v>4</v>
      </c>
      <c r="D29" s="303" t="s">
        <v>7</v>
      </c>
      <c r="E29" s="305" t="s">
        <v>939</v>
      </c>
      <c r="F29" s="295" t="s">
        <v>640</v>
      </c>
      <c r="G29" s="305">
        <v>4</v>
      </c>
      <c r="H29" s="295" t="s">
        <v>978</v>
      </c>
      <c r="I29" s="311" t="s">
        <v>1045</v>
      </c>
      <c r="K29" s="313">
        <v>2562</v>
      </c>
      <c r="L29" s="309"/>
      <c r="O29" s="309"/>
    </row>
    <row r="30" spans="1:15" x14ac:dyDescent="0.2">
      <c r="A30" s="305" t="s">
        <v>81</v>
      </c>
      <c r="B30" s="295" t="s">
        <v>1052</v>
      </c>
      <c r="C30" s="305" t="s">
        <v>6</v>
      </c>
      <c r="D30" s="303" t="s">
        <v>7</v>
      </c>
      <c r="E30" s="305" t="s">
        <v>949</v>
      </c>
      <c r="F30" s="295" t="s">
        <v>950</v>
      </c>
      <c r="G30" s="305">
        <v>4</v>
      </c>
      <c r="H30" s="295" t="s">
        <v>931</v>
      </c>
      <c r="I30" s="309" t="s">
        <v>1045</v>
      </c>
      <c r="K30" s="310" t="s">
        <v>1044</v>
      </c>
    </row>
    <row r="31" spans="1:15" x14ac:dyDescent="0.2">
      <c r="A31" s="305" t="s">
        <v>82</v>
      </c>
      <c r="B31" s="295" t="s">
        <v>1053</v>
      </c>
      <c r="C31" s="305" t="s">
        <v>6</v>
      </c>
      <c r="D31" s="303" t="s">
        <v>7</v>
      </c>
      <c r="E31" s="305" t="s">
        <v>951</v>
      </c>
      <c r="F31" s="295" t="s">
        <v>952</v>
      </c>
      <c r="G31" s="305">
        <v>4</v>
      </c>
      <c r="H31" s="295" t="s">
        <v>929</v>
      </c>
      <c r="I31" s="309" t="s">
        <v>1045</v>
      </c>
      <c r="K31" s="310" t="s">
        <v>1044</v>
      </c>
    </row>
    <row r="32" spans="1:15" x14ac:dyDescent="0.2">
      <c r="A32" s="305" t="s">
        <v>83</v>
      </c>
      <c r="B32" s="295" t="s">
        <v>84</v>
      </c>
      <c r="C32" s="305" t="s">
        <v>6</v>
      </c>
      <c r="D32" s="303" t="s">
        <v>7</v>
      </c>
      <c r="E32" s="305" t="s">
        <v>953</v>
      </c>
      <c r="F32" s="295" t="s">
        <v>640</v>
      </c>
      <c r="G32" s="305">
        <v>4</v>
      </c>
      <c r="H32" s="295" t="s">
        <v>929</v>
      </c>
      <c r="I32" s="309" t="s">
        <v>1045</v>
      </c>
      <c r="K32" s="310" t="s">
        <v>1044</v>
      </c>
    </row>
    <row r="33" spans="1:11" x14ac:dyDescent="0.2">
      <c r="A33" s="305" t="s">
        <v>85</v>
      </c>
      <c r="B33" s="295" t="s">
        <v>86</v>
      </c>
      <c r="C33" s="305" t="s">
        <v>6</v>
      </c>
      <c r="D33" s="303" t="s">
        <v>7</v>
      </c>
      <c r="E33" s="305" t="s">
        <v>953</v>
      </c>
      <c r="F33" s="295" t="s">
        <v>640</v>
      </c>
      <c r="G33" s="305">
        <v>33</v>
      </c>
      <c r="H33" s="295" t="s">
        <v>978</v>
      </c>
      <c r="I33" s="309" t="s">
        <v>1045</v>
      </c>
      <c r="K33" s="310" t="s">
        <v>1044</v>
      </c>
    </row>
    <row r="34" spans="1:11" x14ac:dyDescent="0.2">
      <c r="A34" s="305" t="s">
        <v>126</v>
      </c>
      <c r="B34" s="295" t="s">
        <v>1054</v>
      </c>
      <c r="C34" s="305" t="s">
        <v>12</v>
      </c>
      <c r="D34" s="303" t="s">
        <v>13</v>
      </c>
      <c r="E34" s="305" t="s">
        <v>970</v>
      </c>
      <c r="F34" s="295" t="s">
        <v>971</v>
      </c>
      <c r="G34" s="305">
        <v>4</v>
      </c>
      <c r="H34" s="295" t="s">
        <v>933</v>
      </c>
      <c r="I34" s="309" t="s">
        <v>1045</v>
      </c>
      <c r="K34" s="310" t="s">
        <v>1047</v>
      </c>
    </row>
    <row r="35" spans="1:11" x14ac:dyDescent="0.2">
      <c r="A35" s="305" t="s">
        <v>127</v>
      </c>
      <c r="B35" s="295" t="s">
        <v>1055</v>
      </c>
      <c r="C35" s="305" t="s">
        <v>12</v>
      </c>
      <c r="D35" s="303" t="s">
        <v>13</v>
      </c>
      <c r="E35" s="305" t="s">
        <v>972</v>
      </c>
      <c r="F35" s="295" t="s">
        <v>973</v>
      </c>
      <c r="G35" s="305">
        <v>4</v>
      </c>
      <c r="H35" s="295" t="s">
        <v>933</v>
      </c>
      <c r="I35" s="309" t="s">
        <v>1045</v>
      </c>
      <c r="K35" s="310" t="s">
        <v>1047</v>
      </c>
    </row>
    <row r="36" spans="1:11" x14ac:dyDescent="0.2">
      <c r="A36" s="305" t="s">
        <v>74</v>
      </c>
      <c r="B36" s="295" t="s">
        <v>1056</v>
      </c>
      <c r="C36" s="305" t="s">
        <v>941</v>
      </c>
      <c r="D36" s="303" t="s">
        <v>701</v>
      </c>
      <c r="E36" s="305" t="s">
        <v>942</v>
      </c>
      <c r="F36" s="295" t="s">
        <v>943</v>
      </c>
      <c r="G36" s="305">
        <v>25</v>
      </c>
      <c r="H36" s="295" t="s">
        <v>1033</v>
      </c>
      <c r="I36" s="309" t="s">
        <v>1045</v>
      </c>
      <c r="K36" s="310" t="s">
        <v>1044</v>
      </c>
    </row>
    <row r="37" spans="1:11" x14ac:dyDescent="0.2">
      <c r="A37" s="305" t="s">
        <v>75</v>
      </c>
      <c r="B37" s="295" t="s">
        <v>1285</v>
      </c>
      <c r="C37" s="305" t="s">
        <v>941</v>
      </c>
      <c r="D37" s="303" t="s">
        <v>701</v>
      </c>
      <c r="E37" s="305" t="s">
        <v>944</v>
      </c>
      <c r="F37" s="295" t="s">
        <v>945</v>
      </c>
      <c r="G37" s="305">
        <v>25</v>
      </c>
      <c r="H37" s="295" t="s">
        <v>1033</v>
      </c>
      <c r="I37" s="309" t="s">
        <v>1045</v>
      </c>
      <c r="K37" s="310" t="s">
        <v>1044</v>
      </c>
    </row>
    <row r="38" spans="1:11" x14ac:dyDescent="0.2">
      <c r="A38" s="305" t="s">
        <v>76</v>
      </c>
      <c r="B38" s="295" t="s">
        <v>77</v>
      </c>
      <c r="C38" s="305" t="s">
        <v>941</v>
      </c>
      <c r="D38" s="303" t="s">
        <v>701</v>
      </c>
      <c r="E38" s="305" t="s">
        <v>946</v>
      </c>
      <c r="F38" s="295" t="s">
        <v>641</v>
      </c>
      <c r="G38" s="305">
        <v>25</v>
      </c>
      <c r="H38" s="295" t="s">
        <v>1033</v>
      </c>
      <c r="I38" s="309" t="s">
        <v>1045</v>
      </c>
      <c r="K38" s="310" t="s">
        <v>1044</v>
      </c>
    </row>
    <row r="39" spans="1:11" x14ac:dyDescent="0.2">
      <c r="A39" s="305" t="s">
        <v>78</v>
      </c>
      <c r="B39" s="295" t="s">
        <v>79</v>
      </c>
      <c r="C39" s="305" t="s">
        <v>941</v>
      </c>
      <c r="D39" s="303" t="s">
        <v>701</v>
      </c>
      <c r="E39" s="305" t="s">
        <v>946</v>
      </c>
      <c r="F39" s="295" t="s">
        <v>641</v>
      </c>
      <c r="G39" s="305">
        <v>25</v>
      </c>
      <c r="H39" s="295" t="s">
        <v>1033</v>
      </c>
      <c r="I39" s="309" t="s">
        <v>1045</v>
      </c>
      <c r="K39" s="310" t="s">
        <v>1044</v>
      </c>
    </row>
    <row r="40" spans="1:11" x14ac:dyDescent="0.2">
      <c r="A40" s="305" t="s">
        <v>804</v>
      </c>
      <c r="B40" s="295" t="s">
        <v>1283</v>
      </c>
      <c r="C40" s="305" t="s">
        <v>941</v>
      </c>
      <c r="D40" s="303" t="s">
        <v>701</v>
      </c>
      <c r="E40" s="305" t="s">
        <v>942</v>
      </c>
      <c r="F40" s="295" t="s">
        <v>943</v>
      </c>
      <c r="G40" s="305">
        <v>25</v>
      </c>
      <c r="H40" s="295" t="s">
        <v>1033</v>
      </c>
      <c r="I40" s="314" t="s">
        <v>1045</v>
      </c>
      <c r="J40" s="309">
        <v>1</v>
      </c>
      <c r="K40" s="310" t="s">
        <v>1044</v>
      </c>
    </row>
    <row r="41" spans="1:11" x14ac:dyDescent="0.2">
      <c r="A41" s="305" t="s">
        <v>805</v>
      </c>
      <c r="B41" s="295" t="s">
        <v>1284</v>
      </c>
      <c r="C41" s="305" t="s">
        <v>941</v>
      </c>
      <c r="D41" s="303" t="s">
        <v>701</v>
      </c>
      <c r="E41" s="305" t="s">
        <v>944</v>
      </c>
      <c r="F41" s="295" t="s">
        <v>945</v>
      </c>
      <c r="G41" s="305">
        <v>25</v>
      </c>
      <c r="H41" s="295" t="s">
        <v>1033</v>
      </c>
      <c r="I41" s="314" t="s">
        <v>1045</v>
      </c>
      <c r="K41" s="310" t="s">
        <v>1044</v>
      </c>
    </row>
    <row r="42" spans="1:11" x14ac:dyDescent="0.2">
      <c r="A42" s="305" t="s">
        <v>806</v>
      </c>
      <c r="B42" s="295" t="s">
        <v>1286</v>
      </c>
      <c r="C42" s="305" t="s">
        <v>941</v>
      </c>
      <c r="D42" s="303" t="s">
        <v>701</v>
      </c>
      <c r="E42" s="305" t="s">
        <v>946</v>
      </c>
      <c r="F42" s="295" t="s">
        <v>641</v>
      </c>
      <c r="G42" s="305">
        <v>25</v>
      </c>
      <c r="H42" s="295" t="s">
        <v>1033</v>
      </c>
      <c r="I42" s="314" t="s">
        <v>1045</v>
      </c>
      <c r="K42" s="310" t="s">
        <v>1044</v>
      </c>
    </row>
    <row r="43" spans="1:11" x14ac:dyDescent="0.2">
      <c r="A43" s="305" t="s">
        <v>807</v>
      </c>
      <c r="B43" s="295" t="s">
        <v>1287</v>
      </c>
      <c r="C43" s="305" t="s">
        <v>941</v>
      </c>
      <c r="D43" s="303" t="s">
        <v>701</v>
      </c>
      <c r="E43" s="305" t="s">
        <v>946</v>
      </c>
      <c r="F43" s="295" t="s">
        <v>641</v>
      </c>
      <c r="G43" s="305">
        <v>25</v>
      </c>
      <c r="H43" s="295" t="s">
        <v>1033</v>
      </c>
      <c r="I43" s="314" t="s">
        <v>1045</v>
      </c>
      <c r="K43" s="310" t="s">
        <v>1044</v>
      </c>
    </row>
    <row r="44" spans="1:11" x14ac:dyDescent="0.2">
      <c r="A44" s="305" t="s">
        <v>45</v>
      </c>
      <c r="B44" s="295" t="s">
        <v>1057</v>
      </c>
      <c r="C44" s="305" t="s">
        <v>0</v>
      </c>
      <c r="D44" s="303" t="s">
        <v>1</v>
      </c>
      <c r="E44" s="305" t="s">
        <v>929</v>
      </c>
      <c r="F44" s="295" t="s">
        <v>930</v>
      </c>
      <c r="G44" s="305">
        <v>12</v>
      </c>
      <c r="H44" s="295" t="s">
        <v>975</v>
      </c>
      <c r="I44" s="309" t="s">
        <v>1045</v>
      </c>
      <c r="K44" s="310" t="s">
        <v>1044</v>
      </c>
    </row>
    <row r="45" spans="1:11" x14ac:dyDescent="0.2">
      <c r="A45" s="305" t="s">
        <v>46</v>
      </c>
      <c r="B45" s="295" t="s">
        <v>1058</v>
      </c>
      <c r="C45" s="305" t="s">
        <v>0</v>
      </c>
      <c r="D45" s="303" t="s">
        <v>1</v>
      </c>
      <c r="E45" s="305" t="s">
        <v>931</v>
      </c>
      <c r="F45" s="295" t="s">
        <v>932</v>
      </c>
      <c r="G45" s="305">
        <v>12</v>
      </c>
      <c r="H45" s="295" t="s">
        <v>975</v>
      </c>
      <c r="I45" s="309" t="s">
        <v>1045</v>
      </c>
      <c r="K45" s="310" t="s">
        <v>1044</v>
      </c>
    </row>
    <row r="46" spans="1:11" x14ac:dyDescent="0.2">
      <c r="A46" s="305" t="s">
        <v>47</v>
      </c>
      <c r="B46" s="295" t="s">
        <v>1059</v>
      </c>
      <c r="C46" s="305" t="s">
        <v>0</v>
      </c>
      <c r="D46" s="303" t="s">
        <v>1</v>
      </c>
      <c r="E46" s="305" t="s">
        <v>929</v>
      </c>
      <c r="F46" s="295" t="s">
        <v>930</v>
      </c>
      <c r="G46" s="305">
        <v>12</v>
      </c>
      <c r="H46" s="295" t="s">
        <v>975</v>
      </c>
      <c r="I46" s="309" t="s">
        <v>1045</v>
      </c>
      <c r="K46" s="310" t="s">
        <v>1044</v>
      </c>
    </row>
    <row r="47" spans="1:11" x14ac:dyDescent="0.2">
      <c r="A47" s="305" t="s">
        <v>48</v>
      </c>
      <c r="B47" s="295" t="s">
        <v>1060</v>
      </c>
      <c r="C47" s="305" t="s">
        <v>0</v>
      </c>
      <c r="D47" s="303" t="s">
        <v>1</v>
      </c>
      <c r="E47" s="305" t="s">
        <v>929</v>
      </c>
      <c r="F47" s="295" t="s">
        <v>930</v>
      </c>
      <c r="G47" s="305">
        <v>12</v>
      </c>
      <c r="H47" s="295" t="s">
        <v>975</v>
      </c>
      <c r="I47" s="309" t="s">
        <v>1045</v>
      </c>
      <c r="K47" s="310" t="s">
        <v>1044</v>
      </c>
    </row>
    <row r="48" spans="1:11" x14ac:dyDescent="0.2">
      <c r="A48" s="305" t="s">
        <v>49</v>
      </c>
      <c r="B48" s="295" t="s">
        <v>1061</v>
      </c>
      <c r="C48" s="305" t="s">
        <v>0</v>
      </c>
      <c r="D48" s="303" t="s">
        <v>1</v>
      </c>
      <c r="E48" s="305" t="s">
        <v>929</v>
      </c>
      <c r="F48" s="295" t="s">
        <v>930</v>
      </c>
      <c r="G48" s="305">
        <v>12</v>
      </c>
      <c r="H48" s="295" t="s">
        <v>975</v>
      </c>
      <c r="I48" s="309" t="s">
        <v>1045</v>
      </c>
      <c r="K48" s="310" t="s">
        <v>1044</v>
      </c>
    </row>
    <row r="49" spans="1:11" x14ac:dyDescent="0.2">
      <c r="A49" s="305" t="s">
        <v>210</v>
      </c>
      <c r="B49" s="295" t="s">
        <v>211</v>
      </c>
      <c r="C49" s="305" t="s">
        <v>18</v>
      </c>
      <c r="D49" s="303" t="s">
        <v>661</v>
      </c>
      <c r="E49" s="305" t="s">
        <v>978</v>
      </c>
      <c r="F49" s="295" t="s">
        <v>645</v>
      </c>
      <c r="G49" s="305">
        <v>12</v>
      </c>
      <c r="H49" s="295" t="s">
        <v>975</v>
      </c>
      <c r="I49" s="309" t="s">
        <v>1045</v>
      </c>
      <c r="K49" s="310" t="s">
        <v>1044</v>
      </c>
    </row>
    <row r="50" spans="1:11" x14ac:dyDescent="0.2">
      <c r="A50" s="305" t="s">
        <v>50</v>
      </c>
      <c r="B50" s="295" t="s">
        <v>1062</v>
      </c>
      <c r="C50" s="305" t="s">
        <v>0</v>
      </c>
      <c r="D50" s="303" t="s">
        <v>1</v>
      </c>
      <c r="E50" s="305" t="s">
        <v>929</v>
      </c>
      <c r="F50" s="295" t="s">
        <v>930</v>
      </c>
      <c r="G50" s="305">
        <v>6</v>
      </c>
      <c r="H50" s="295" t="s">
        <v>937</v>
      </c>
      <c r="I50" s="309" t="s">
        <v>1045</v>
      </c>
      <c r="J50" s="309">
        <v>1</v>
      </c>
      <c r="K50" s="310" t="s">
        <v>1044</v>
      </c>
    </row>
    <row r="51" spans="1:11" x14ac:dyDescent="0.2">
      <c r="A51" s="305" t="s">
        <v>51</v>
      </c>
      <c r="B51" s="295" t="s">
        <v>1063</v>
      </c>
      <c r="C51" s="305" t="s">
        <v>0</v>
      </c>
      <c r="D51" s="303" t="s">
        <v>1</v>
      </c>
      <c r="E51" s="305" t="s">
        <v>934</v>
      </c>
      <c r="F51" s="295" t="s">
        <v>935</v>
      </c>
      <c r="G51" s="305">
        <v>10</v>
      </c>
      <c r="H51" s="295" t="s">
        <v>968</v>
      </c>
      <c r="I51" s="309" t="s">
        <v>1045</v>
      </c>
      <c r="K51" s="310" t="s">
        <v>1047</v>
      </c>
    </row>
    <row r="52" spans="1:11" x14ac:dyDescent="0.2">
      <c r="A52" s="305" t="s">
        <v>52</v>
      </c>
      <c r="B52" s="295" t="s">
        <v>1064</v>
      </c>
      <c r="C52" s="305" t="s">
        <v>0</v>
      </c>
      <c r="D52" s="303" t="s">
        <v>1</v>
      </c>
      <c r="E52" s="305" t="s">
        <v>929</v>
      </c>
      <c r="F52" s="295" t="s">
        <v>930</v>
      </c>
      <c r="G52" s="305">
        <v>12</v>
      </c>
      <c r="H52" s="295" t="s">
        <v>975</v>
      </c>
      <c r="I52" s="309" t="s">
        <v>1045</v>
      </c>
      <c r="K52" s="310" t="s">
        <v>1044</v>
      </c>
    </row>
    <row r="53" spans="1:11" x14ac:dyDescent="0.2">
      <c r="A53" s="305" t="s">
        <v>53</v>
      </c>
      <c r="B53" s="295" t="s">
        <v>54</v>
      </c>
      <c r="C53" s="305" t="s">
        <v>0</v>
      </c>
      <c r="D53" s="303" t="s">
        <v>1</v>
      </c>
      <c r="E53" s="305" t="s">
        <v>934</v>
      </c>
      <c r="F53" s="295" t="s">
        <v>935</v>
      </c>
      <c r="G53" s="305">
        <v>10</v>
      </c>
      <c r="H53" s="295" t="s">
        <v>968</v>
      </c>
      <c r="I53" s="309" t="s">
        <v>1045</v>
      </c>
      <c r="K53" s="310" t="s">
        <v>1047</v>
      </c>
    </row>
    <row r="54" spans="1:11" x14ac:dyDescent="0.2">
      <c r="A54" s="305" t="s">
        <v>55</v>
      </c>
      <c r="B54" s="295" t="s">
        <v>1065</v>
      </c>
      <c r="C54" s="305" t="s">
        <v>0</v>
      </c>
      <c r="D54" s="303" t="s">
        <v>1</v>
      </c>
      <c r="E54" s="305" t="s">
        <v>934</v>
      </c>
      <c r="F54" s="295" t="s">
        <v>935</v>
      </c>
      <c r="G54" s="305">
        <v>10</v>
      </c>
      <c r="H54" s="295" t="s">
        <v>968</v>
      </c>
      <c r="I54" s="309" t="s">
        <v>1045</v>
      </c>
      <c r="K54" s="310" t="s">
        <v>1044</v>
      </c>
    </row>
    <row r="55" spans="1:11" x14ac:dyDescent="0.2">
      <c r="A55" s="305" t="s">
        <v>56</v>
      </c>
      <c r="B55" s="295" t="s">
        <v>57</v>
      </c>
      <c r="C55" s="305" t="s">
        <v>0</v>
      </c>
      <c r="D55" s="303" t="s">
        <v>1</v>
      </c>
      <c r="E55" s="305" t="s">
        <v>934</v>
      </c>
      <c r="F55" s="295" t="s">
        <v>935</v>
      </c>
      <c r="G55" s="305">
        <v>10</v>
      </c>
      <c r="H55" s="295" t="s">
        <v>968</v>
      </c>
      <c r="I55" s="309" t="s">
        <v>1045</v>
      </c>
      <c r="K55" s="310" t="s">
        <v>1044</v>
      </c>
    </row>
    <row r="56" spans="1:11" x14ac:dyDescent="0.2">
      <c r="A56" s="305" t="s">
        <v>58</v>
      </c>
      <c r="B56" s="295" t="s">
        <v>1066</v>
      </c>
      <c r="C56" s="305" t="s">
        <v>0</v>
      </c>
      <c r="D56" s="303" t="s">
        <v>1</v>
      </c>
      <c r="E56" s="305" t="s">
        <v>933</v>
      </c>
      <c r="F56" s="295" t="s">
        <v>639</v>
      </c>
      <c r="G56" s="305">
        <v>6</v>
      </c>
      <c r="H56" s="295" t="s">
        <v>939</v>
      </c>
      <c r="I56" s="309" t="s">
        <v>1045</v>
      </c>
      <c r="K56" s="310" t="s">
        <v>1044</v>
      </c>
    </row>
    <row r="57" spans="1:11" x14ac:dyDescent="0.2">
      <c r="A57" s="305" t="s">
        <v>59</v>
      </c>
      <c r="B57" s="295" t="s">
        <v>1067</v>
      </c>
      <c r="C57" s="305" t="s">
        <v>0</v>
      </c>
      <c r="D57" s="303" t="s">
        <v>1</v>
      </c>
      <c r="E57" s="305" t="s">
        <v>933</v>
      </c>
      <c r="F57" s="295" t="s">
        <v>639</v>
      </c>
      <c r="G57" s="305">
        <v>10</v>
      </c>
      <c r="H57" s="295" t="s">
        <v>970</v>
      </c>
      <c r="I57" s="309" t="s">
        <v>1045</v>
      </c>
      <c r="K57" s="310" t="s">
        <v>1044</v>
      </c>
    </row>
    <row r="58" spans="1:11" x14ac:dyDescent="0.2">
      <c r="A58" s="305" t="s">
        <v>60</v>
      </c>
      <c r="B58" s="295" t="s">
        <v>1068</v>
      </c>
      <c r="C58" s="305" t="s">
        <v>0</v>
      </c>
      <c r="D58" s="303" t="s">
        <v>1</v>
      </c>
      <c r="E58" s="305" t="s">
        <v>933</v>
      </c>
      <c r="F58" s="295" t="s">
        <v>639</v>
      </c>
      <c r="G58" s="305">
        <v>10</v>
      </c>
      <c r="H58" s="295" t="s">
        <v>972</v>
      </c>
      <c r="I58" s="309" t="s">
        <v>1045</v>
      </c>
      <c r="K58" s="310" t="s">
        <v>1044</v>
      </c>
    </row>
    <row r="59" spans="1:11" x14ac:dyDescent="0.2">
      <c r="A59" s="305" t="s">
        <v>61</v>
      </c>
      <c r="B59" s="295" t="s">
        <v>1069</v>
      </c>
      <c r="C59" s="305" t="s">
        <v>0</v>
      </c>
      <c r="D59" s="303" t="s">
        <v>1</v>
      </c>
      <c r="E59" s="305" t="s">
        <v>933</v>
      </c>
      <c r="F59" s="295" t="s">
        <v>639</v>
      </c>
      <c r="G59" s="305">
        <v>7</v>
      </c>
      <c r="H59" s="295" t="s">
        <v>949</v>
      </c>
      <c r="I59" s="309" t="s">
        <v>1045</v>
      </c>
      <c r="K59" s="310" t="s">
        <v>1044</v>
      </c>
    </row>
    <row r="60" spans="1:11" x14ac:dyDescent="0.2">
      <c r="A60" s="306">
        <v>4301020105.2399998</v>
      </c>
      <c r="B60" s="295" t="s">
        <v>1070</v>
      </c>
      <c r="C60" s="305" t="s">
        <v>0</v>
      </c>
      <c r="D60" s="303" t="s">
        <v>1</v>
      </c>
      <c r="E60" s="305" t="s">
        <v>933</v>
      </c>
      <c r="F60" s="295" t="s">
        <v>639</v>
      </c>
      <c r="G60" s="305">
        <v>7</v>
      </c>
      <c r="H60" s="295" t="s">
        <v>951</v>
      </c>
      <c r="I60" s="309" t="s">
        <v>1045</v>
      </c>
      <c r="K60" s="310" t="s">
        <v>1044</v>
      </c>
    </row>
    <row r="61" spans="1:11" x14ac:dyDescent="0.2">
      <c r="A61" s="305" t="s">
        <v>63</v>
      </c>
      <c r="B61" s="295" t="s">
        <v>1071</v>
      </c>
      <c r="C61" s="305" t="s">
        <v>0</v>
      </c>
      <c r="D61" s="303" t="s">
        <v>1</v>
      </c>
      <c r="E61" s="305" t="s">
        <v>929</v>
      </c>
      <c r="F61" s="295" t="s">
        <v>930</v>
      </c>
      <c r="G61" s="305">
        <v>12</v>
      </c>
      <c r="H61" s="295" t="s">
        <v>975</v>
      </c>
      <c r="I61" s="309" t="s">
        <v>1045</v>
      </c>
      <c r="K61" s="310" t="s">
        <v>1044</v>
      </c>
    </row>
    <row r="62" spans="1:11" x14ac:dyDescent="0.2">
      <c r="A62" s="305" t="s">
        <v>64</v>
      </c>
      <c r="B62" s="295" t="s">
        <v>65</v>
      </c>
      <c r="C62" s="305" t="s">
        <v>0</v>
      </c>
      <c r="D62" s="303" t="s">
        <v>1</v>
      </c>
      <c r="E62" s="305" t="s">
        <v>934</v>
      </c>
      <c r="F62" s="295" t="s">
        <v>935</v>
      </c>
      <c r="G62" s="305">
        <v>10</v>
      </c>
      <c r="H62" s="295" t="s">
        <v>968</v>
      </c>
      <c r="I62" s="309" t="s">
        <v>1045</v>
      </c>
      <c r="K62" s="310" t="s">
        <v>1047</v>
      </c>
    </row>
    <row r="63" spans="1:11" x14ac:dyDescent="0.2">
      <c r="A63" s="305" t="s">
        <v>66</v>
      </c>
      <c r="B63" s="295" t="s">
        <v>67</v>
      </c>
      <c r="C63" s="305" t="s">
        <v>0</v>
      </c>
      <c r="D63" s="303" t="s">
        <v>1</v>
      </c>
      <c r="E63" s="305" t="s">
        <v>934</v>
      </c>
      <c r="F63" s="295" t="s">
        <v>935</v>
      </c>
      <c r="G63" s="305">
        <v>7</v>
      </c>
      <c r="H63" s="295" t="s">
        <v>947</v>
      </c>
      <c r="I63" s="309" t="s">
        <v>1045</v>
      </c>
      <c r="K63" s="310" t="s">
        <v>1047</v>
      </c>
    </row>
    <row r="64" spans="1:11" x14ac:dyDescent="0.2">
      <c r="A64" s="305" t="s">
        <v>68</v>
      </c>
      <c r="B64" s="295" t="s">
        <v>1288</v>
      </c>
      <c r="C64" s="305" t="s">
        <v>0</v>
      </c>
      <c r="D64" s="303" t="s">
        <v>1</v>
      </c>
      <c r="E64" s="305" t="s">
        <v>929</v>
      </c>
      <c r="F64" s="295" t="s">
        <v>930</v>
      </c>
      <c r="G64" s="305">
        <v>12</v>
      </c>
      <c r="H64" s="295" t="s">
        <v>975</v>
      </c>
      <c r="I64" s="309" t="s">
        <v>1045</v>
      </c>
      <c r="K64" s="310" t="s">
        <v>1044</v>
      </c>
    </row>
    <row r="65" spans="1:11" x14ac:dyDescent="0.2">
      <c r="A65" s="305" t="s">
        <v>69</v>
      </c>
      <c r="B65" s="295" t="s">
        <v>1289</v>
      </c>
      <c r="C65" s="305" t="s">
        <v>0</v>
      </c>
      <c r="D65" s="303" t="s">
        <v>1</v>
      </c>
      <c r="E65" s="305" t="s">
        <v>931</v>
      </c>
      <c r="F65" s="295" t="s">
        <v>932</v>
      </c>
      <c r="G65" s="305">
        <v>10</v>
      </c>
      <c r="H65" s="295" t="s">
        <v>968</v>
      </c>
      <c r="I65" s="309" t="s">
        <v>1045</v>
      </c>
      <c r="K65" s="310" t="s">
        <v>1044</v>
      </c>
    </row>
    <row r="66" spans="1:11" x14ac:dyDescent="0.2">
      <c r="A66" s="305" t="s">
        <v>70</v>
      </c>
      <c r="B66" s="295" t="s">
        <v>1072</v>
      </c>
      <c r="C66" s="305" t="s">
        <v>0</v>
      </c>
      <c r="D66" s="303" t="s">
        <v>1</v>
      </c>
      <c r="E66" s="305" t="s">
        <v>933</v>
      </c>
      <c r="F66" s="295" t="s">
        <v>639</v>
      </c>
      <c r="G66" s="305">
        <v>7</v>
      </c>
      <c r="H66" s="295" t="s">
        <v>953</v>
      </c>
      <c r="I66" s="309" t="s">
        <v>1045</v>
      </c>
      <c r="K66" s="310" t="s">
        <v>1044</v>
      </c>
    </row>
    <row r="67" spans="1:11" x14ac:dyDescent="0.2">
      <c r="A67" s="305" t="s">
        <v>71</v>
      </c>
      <c r="B67" s="295" t="s">
        <v>1073</v>
      </c>
      <c r="C67" s="305" t="s">
        <v>0</v>
      </c>
      <c r="D67" s="303" t="s">
        <v>1</v>
      </c>
      <c r="E67" s="305" t="s">
        <v>933</v>
      </c>
      <c r="F67" s="295" t="s">
        <v>639</v>
      </c>
      <c r="G67" s="305">
        <v>7</v>
      </c>
      <c r="H67" s="295" t="s">
        <v>953</v>
      </c>
      <c r="I67" s="309" t="s">
        <v>1045</v>
      </c>
      <c r="K67" s="310" t="s">
        <v>1044</v>
      </c>
    </row>
    <row r="68" spans="1:11" x14ac:dyDescent="0.2">
      <c r="A68" s="305" t="s">
        <v>808</v>
      </c>
      <c r="B68" s="295" t="s">
        <v>809</v>
      </c>
      <c r="C68" s="305" t="s">
        <v>0</v>
      </c>
      <c r="D68" s="303" t="s">
        <v>1</v>
      </c>
      <c r="E68" s="305" t="s">
        <v>934</v>
      </c>
      <c r="F68" s="295" t="s">
        <v>935</v>
      </c>
      <c r="G68" s="305">
        <v>5</v>
      </c>
      <c r="H68" s="295" t="s">
        <v>936</v>
      </c>
      <c r="I68" s="309" t="s">
        <v>1045</v>
      </c>
      <c r="K68" s="310" t="s">
        <v>1047</v>
      </c>
    </row>
    <row r="69" spans="1:11" x14ac:dyDescent="0.2">
      <c r="A69" s="305" t="s">
        <v>810</v>
      </c>
      <c r="B69" s="295" t="s">
        <v>811</v>
      </c>
      <c r="C69" s="305" t="s">
        <v>0</v>
      </c>
      <c r="D69" s="303" t="s">
        <v>1</v>
      </c>
      <c r="E69" s="305" t="s">
        <v>934</v>
      </c>
      <c r="F69" s="295" t="s">
        <v>935</v>
      </c>
      <c r="G69" s="305">
        <v>10</v>
      </c>
      <c r="H69" s="295" t="s">
        <v>968</v>
      </c>
      <c r="I69" s="309" t="s">
        <v>1045</v>
      </c>
      <c r="K69" s="310" t="s">
        <v>1047</v>
      </c>
    </row>
    <row r="70" spans="1:11" x14ac:dyDescent="0.2">
      <c r="A70" s="305" t="s">
        <v>812</v>
      </c>
      <c r="B70" s="295" t="s">
        <v>813</v>
      </c>
      <c r="C70" s="305" t="s">
        <v>0</v>
      </c>
      <c r="D70" s="303" t="s">
        <v>1</v>
      </c>
      <c r="E70" s="305" t="s">
        <v>933</v>
      </c>
      <c r="F70" s="295" t="s">
        <v>639</v>
      </c>
      <c r="G70" s="305">
        <v>162</v>
      </c>
      <c r="H70" s="295" t="s">
        <v>942</v>
      </c>
      <c r="I70" s="309" t="s">
        <v>1045</v>
      </c>
      <c r="K70" s="310" t="s">
        <v>1044</v>
      </c>
    </row>
    <row r="71" spans="1:11" x14ac:dyDescent="0.2">
      <c r="A71" s="305" t="s">
        <v>814</v>
      </c>
      <c r="B71" s="295" t="s">
        <v>815</v>
      </c>
      <c r="C71" s="305" t="s">
        <v>0</v>
      </c>
      <c r="D71" s="303" t="s">
        <v>1</v>
      </c>
      <c r="E71" s="305" t="s">
        <v>933</v>
      </c>
      <c r="F71" s="295" t="s">
        <v>639</v>
      </c>
      <c r="G71" s="305">
        <v>162</v>
      </c>
      <c r="H71" s="295" t="s">
        <v>944</v>
      </c>
      <c r="I71" s="309" t="s">
        <v>1045</v>
      </c>
      <c r="K71" s="310" t="s">
        <v>1044</v>
      </c>
    </row>
    <row r="72" spans="1:11" x14ac:dyDescent="0.2">
      <c r="A72" s="305" t="s">
        <v>787</v>
      </c>
      <c r="B72" s="295" t="s">
        <v>1074</v>
      </c>
      <c r="C72" s="305" t="s">
        <v>0</v>
      </c>
      <c r="D72" s="303" t="s">
        <v>1</v>
      </c>
      <c r="E72" s="305" t="s">
        <v>933</v>
      </c>
      <c r="F72" s="295" t="s">
        <v>639</v>
      </c>
      <c r="G72" s="305">
        <v>162</v>
      </c>
      <c r="H72" s="295" t="s">
        <v>946</v>
      </c>
      <c r="I72" s="309" t="s">
        <v>1045</v>
      </c>
      <c r="K72" s="310" t="s">
        <v>1044</v>
      </c>
    </row>
    <row r="73" spans="1:11" x14ac:dyDescent="0.2">
      <c r="A73" s="305" t="s">
        <v>788</v>
      </c>
      <c r="B73" s="295" t="s">
        <v>789</v>
      </c>
      <c r="C73" s="305" t="s">
        <v>0</v>
      </c>
      <c r="D73" s="303" t="s">
        <v>1</v>
      </c>
      <c r="E73" s="305" t="s">
        <v>929</v>
      </c>
      <c r="F73" s="295" t="s">
        <v>930</v>
      </c>
      <c r="G73" s="305">
        <v>162</v>
      </c>
      <c r="H73" s="295" t="s">
        <v>946</v>
      </c>
      <c r="I73" s="309" t="s">
        <v>1045</v>
      </c>
      <c r="J73" s="309">
        <v>1</v>
      </c>
      <c r="K73" s="310" t="s">
        <v>1047</v>
      </c>
    </row>
    <row r="74" spans="1:11" x14ac:dyDescent="0.2">
      <c r="A74" s="305" t="s">
        <v>790</v>
      </c>
      <c r="B74" s="295" t="s">
        <v>791</v>
      </c>
      <c r="C74" s="305" t="s">
        <v>0</v>
      </c>
      <c r="D74" s="303" t="s">
        <v>1</v>
      </c>
      <c r="E74" s="305" t="s">
        <v>933</v>
      </c>
      <c r="F74" s="295" t="s">
        <v>639</v>
      </c>
      <c r="G74" s="305">
        <v>162</v>
      </c>
      <c r="H74" s="295" t="s">
        <v>946</v>
      </c>
      <c r="I74" s="309" t="s">
        <v>1045</v>
      </c>
      <c r="K74" s="310" t="s">
        <v>1047</v>
      </c>
    </row>
    <row r="75" spans="1:11" x14ac:dyDescent="0.2">
      <c r="A75" s="305" t="s">
        <v>792</v>
      </c>
      <c r="B75" s="295" t="s">
        <v>793</v>
      </c>
      <c r="C75" s="305" t="s">
        <v>0</v>
      </c>
      <c r="D75" s="303" t="s">
        <v>1</v>
      </c>
      <c r="E75" s="305" t="s">
        <v>933</v>
      </c>
      <c r="F75" s="295" t="s">
        <v>639</v>
      </c>
      <c r="G75" s="305">
        <v>162</v>
      </c>
      <c r="H75" s="295" t="s">
        <v>946</v>
      </c>
      <c r="I75" s="309" t="s">
        <v>1045</v>
      </c>
      <c r="K75" s="310" t="s">
        <v>1047</v>
      </c>
    </row>
    <row r="76" spans="1:11" x14ac:dyDescent="0.2">
      <c r="A76" s="305" t="s">
        <v>794</v>
      </c>
      <c r="B76" s="295" t="s">
        <v>795</v>
      </c>
      <c r="C76" s="305" t="s">
        <v>0</v>
      </c>
      <c r="D76" s="303" t="s">
        <v>1</v>
      </c>
      <c r="E76" s="305" t="s">
        <v>933</v>
      </c>
      <c r="F76" s="295" t="s">
        <v>639</v>
      </c>
      <c r="G76" s="305">
        <v>162</v>
      </c>
      <c r="H76" s="295" t="s">
        <v>944</v>
      </c>
      <c r="I76" s="309" t="s">
        <v>1045</v>
      </c>
      <c r="K76" s="310" t="s">
        <v>1047</v>
      </c>
    </row>
    <row r="77" spans="1:11" x14ac:dyDescent="0.2">
      <c r="A77" s="305" t="s">
        <v>87</v>
      </c>
      <c r="B77" s="295" t="s">
        <v>88</v>
      </c>
      <c r="C77" s="305" t="s">
        <v>8</v>
      </c>
      <c r="D77" s="303" t="s">
        <v>9</v>
      </c>
      <c r="E77" s="305" t="s">
        <v>959</v>
      </c>
      <c r="F77" s="295" t="s">
        <v>960</v>
      </c>
      <c r="G77" s="305">
        <v>4</v>
      </c>
      <c r="H77" s="295" t="s">
        <v>933</v>
      </c>
      <c r="I77" s="309" t="s">
        <v>1045</v>
      </c>
      <c r="K77" s="310" t="s">
        <v>1044</v>
      </c>
    </row>
    <row r="78" spans="1:11" x14ac:dyDescent="0.2">
      <c r="A78" s="305" t="s">
        <v>89</v>
      </c>
      <c r="B78" s="295" t="s">
        <v>1075</v>
      </c>
      <c r="C78" s="305" t="s">
        <v>8</v>
      </c>
      <c r="D78" s="303" t="s">
        <v>9</v>
      </c>
      <c r="E78" s="305" t="s">
        <v>955</v>
      </c>
      <c r="F78" s="295" t="s">
        <v>956</v>
      </c>
      <c r="G78" s="305">
        <v>4</v>
      </c>
      <c r="H78" s="295" t="s">
        <v>933</v>
      </c>
      <c r="I78" s="309" t="s">
        <v>1045</v>
      </c>
      <c r="K78" s="310" t="s">
        <v>1044</v>
      </c>
    </row>
    <row r="79" spans="1:11" x14ac:dyDescent="0.2">
      <c r="A79" s="305" t="s">
        <v>90</v>
      </c>
      <c r="B79" s="295" t="s">
        <v>1076</v>
      </c>
      <c r="C79" s="305" t="s">
        <v>8</v>
      </c>
      <c r="D79" s="303" t="s">
        <v>9</v>
      </c>
      <c r="E79" s="305" t="s">
        <v>957</v>
      </c>
      <c r="F79" s="295" t="s">
        <v>958</v>
      </c>
      <c r="G79" s="305">
        <v>4</v>
      </c>
      <c r="H79" s="295" t="s">
        <v>934</v>
      </c>
      <c r="I79" s="309" t="s">
        <v>1045</v>
      </c>
      <c r="K79" s="310" t="s">
        <v>1044</v>
      </c>
    </row>
    <row r="80" spans="1:11" x14ac:dyDescent="0.2">
      <c r="A80" s="305" t="s">
        <v>91</v>
      </c>
      <c r="B80" s="295" t="s">
        <v>1077</v>
      </c>
      <c r="C80" s="305" t="s">
        <v>8</v>
      </c>
      <c r="D80" s="303" t="s">
        <v>9</v>
      </c>
      <c r="E80" s="305" t="s">
        <v>955</v>
      </c>
      <c r="F80" s="295" t="s">
        <v>956</v>
      </c>
      <c r="G80" s="305">
        <v>4</v>
      </c>
      <c r="H80" s="295" t="s">
        <v>934</v>
      </c>
      <c r="I80" s="309" t="s">
        <v>1045</v>
      </c>
      <c r="K80" s="310" t="s">
        <v>1044</v>
      </c>
    </row>
    <row r="81" spans="1:15" x14ac:dyDescent="0.2">
      <c r="A81" s="305" t="s">
        <v>92</v>
      </c>
      <c r="B81" s="295" t="s">
        <v>1078</v>
      </c>
      <c r="C81" s="305" t="s">
        <v>8</v>
      </c>
      <c r="D81" s="303" t="s">
        <v>9</v>
      </c>
      <c r="E81" s="305" t="s">
        <v>957</v>
      </c>
      <c r="F81" s="295" t="s">
        <v>958</v>
      </c>
      <c r="G81" s="305">
        <v>4</v>
      </c>
      <c r="H81" s="295" t="s">
        <v>934</v>
      </c>
      <c r="I81" s="309" t="s">
        <v>1045</v>
      </c>
      <c r="K81" s="310" t="s">
        <v>1044</v>
      </c>
    </row>
    <row r="82" spans="1:15" x14ac:dyDescent="0.2">
      <c r="A82" s="305" t="s">
        <v>93</v>
      </c>
      <c r="B82" s="295" t="s">
        <v>94</v>
      </c>
      <c r="C82" s="305" t="s">
        <v>8</v>
      </c>
      <c r="D82" s="303" t="s">
        <v>9</v>
      </c>
      <c r="E82" s="305" t="s">
        <v>959</v>
      </c>
      <c r="F82" s="295" t="s">
        <v>960</v>
      </c>
      <c r="G82" s="305">
        <v>4</v>
      </c>
      <c r="H82" s="295" t="s">
        <v>933</v>
      </c>
      <c r="I82" s="309" t="s">
        <v>1045</v>
      </c>
      <c r="K82" s="310" t="s">
        <v>1044</v>
      </c>
    </row>
    <row r="83" spans="1:15" x14ac:dyDescent="0.2">
      <c r="A83" s="305" t="s">
        <v>95</v>
      </c>
      <c r="B83" s="295" t="s">
        <v>96</v>
      </c>
      <c r="C83" s="305" t="s">
        <v>8</v>
      </c>
      <c r="D83" s="303" t="s">
        <v>9</v>
      </c>
      <c r="E83" s="305" t="s">
        <v>957</v>
      </c>
      <c r="F83" s="295" t="s">
        <v>958</v>
      </c>
      <c r="G83" s="305">
        <v>4</v>
      </c>
      <c r="H83" s="295" t="s">
        <v>934</v>
      </c>
      <c r="I83" s="309" t="s">
        <v>1045</v>
      </c>
      <c r="K83" s="310" t="s">
        <v>1044</v>
      </c>
    </row>
    <row r="84" spans="1:15" x14ac:dyDescent="0.2">
      <c r="A84" s="305" t="s">
        <v>97</v>
      </c>
      <c r="B84" s="295" t="s">
        <v>1079</v>
      </c>
      <c r="C84" s="305" t="s">
        <v>8</v>
      </c>
      <c r="D84" s="303" t="s">
        <v>9</v>
      </c>
      <c r="E84" s="305" t="s">
        <v>955</v>
      </c>
      <c r="F84" s="295" t="s">
        <v>956</v>
      </c>
      <c r="G84" s="305">
        <v>4</v>
      </c>
      <c r="H84" s="295" t="s">
        <v>929</v>
      </c>
      <c r="I84" s="309" t="s">
        <v>1045</v>
      </c>
      <c r="K84" s="310" t="s">
        <v>1044</v>
      </c>
    </row>
    <row r="85" spans="1:15" x14ac:dyDescent="0.2">
      <c r="A85" s="305" t="s">
        <v>98</v>
      </c>
      <c r="B85" s="295" t="s">
        <v>1080</v>
      </c>
      <c r="C85" s="305" t="s">
        <v>8</v>
      </c>
      <c r="D85" s="303" t="s">
        <v>9</v>
      </c>
      <c r="E85" s="305" t="s">
        <v>957</v>
      </c>
      <c r="F85" s="295" t="s">
        <v>958</v>
      </c>
      <c r="G85" s="305">
        <v>4</v>
      </c>
      <c r="H85" s="295" t="s">
        <v>933</v>
      </c>
      <c r="I85" s="309" t="s">
        <v>1045</v>
      </c>
      <c r="K85" s="310" t="s">
        <v>1044</v>
      </c>
    </row>
    <row r="86" spans="1:15" x14ac:dyDescent="0.2">
      <c r="A86" s="306" t="s">
        <v>99</v>
      </c>
      <c r="B86" s="295" t="s">
        <v>1081</v>
      </c>
      <c r="C86" s="305" t="s">
        <v>8</v>
      </c>
      <c r="D86" s="303" t="s">
        <v>9</v>
      </c>
      <c r="E86" s="305" t="s">
        <v>954</v>
      </c>
      <c r="F86" s="295" t="s">
        <v>642</v>
      </c>
      <c r="G86" s="305">
        <v>4</v>
      </c>
      <c r="H86" s="295" t="s">
        <v>929</v>
      </c>
      <c r="I86" s="309" t="s">
        <v>1045</v>
      </c>
      <c r="K86" s="310" t="s">
        <v>1044</v>
      </c>
    </row>
    <row r="87" spans="1:15" x14ac:dyDescent="0.2">
      <c r="A87" s="306" t="s">
        <v>100</v>
      </c>
      <c r="B87" s="295" t="s">
        <v>1082</v>
      </c>
      <c r="C87" s="305" t="s">
        <v>8</v>
      </c>
      <c r="D87" s="303" t="s">
        <v>9</v>
      </c>
      <c r="E87" s="305" t="s">
        <v>954</v>
      </c>
      <c r="F87" s="295" t="s">
        <v>642</v>
      </c>
      <c r="G87" s="305">
        <v>4</v>
      </c>
      <c r="H87" s="295" t="s">
        <v>934</v>
      </c>
      <c r="I87" s="309" t="s">
        <v>1045</v>
      </c>
      <c r="K87" s="310" t="s">
        <v>1044</v>
      </c>
    </row>
    <row r="88" spans="1:15" x14ac:dyDescent="0.2">
      <c r="A88" s="305" t="s">
        <v>101</v>
      </c>
      <c r="B88" s="295" t="s">
        <v>1083</v>
      </c>
      <c r="C88" s="305" t="s">
        <v>8</v>
      </c>
      <c r="D88" s="303" t="s">
        <v>9</v>
      </c>
      <c r="E88" s="305" t="s">
        <v>954</v>
      </c>
      <c r="F88" s="295" t="s">
        <v>642</v>
      </c>
      <c r="G88" s="305">
        <v>4</v>
      </c>
      <c r="H88" s="295" t="s">
        <v>934</v>
      </c>
      <c r="I88" s="309" t="s">
        <v>1045</v>
      </c>
      <c r="K88" s="310" t="s">
        <v>1044</v>
      </c>
    </row>
    <row r="89" spans="1:15" x14ac:dyDescent="0.2">
      <c r="A89" s="305" t="s">
        <v>102</v>
      </c>
      <c r="B89" s="295" t="s">
        <v>1084</v>
      </c>
      <c r="C89" s="305" t="s">
        <v>8</v>
      </c>
      <c r="D89" s="303" t="s">
        <v>9</v>
      </c>
      <c r="E89" s="305" t="s">
        <v>954</v>
      </c>
      <c r="F89" s="295" t="s">
        <v>642</v>
      </c>
      <c r="G89" s="305">
        <v>4</v>
      </c>
      <c r="H89" s="295" t="s">
        <v>929</v>
      </c>
      <c r="I89" s="309" t="s">
        <v>1045</v>
      </c>
      <c r="K89" s="310" t="s">
        <v>1044</v>
      </c>
    </row>
    <row r="90" spans="1:15" x14ac:dyDescent="0.2">
      <c r="A90" s="305" t="s">
        <v>816</v>
      </c>
      <c r="B90" s="295" t="s">
        <v>103</v>
      </c>
      <c r="C90" s="305" t="s">
        <v>8</v>
      </c>
      <c r="D90" s="303" t="s">
        <v>9</v>
      </c>
      <c r="E90" s="305" t="s">
        <v>959</v>
      </c>
      <c r="F90" s="295" t="s">
        <v>960</v>
      </c>
      <c r="G90" s="305">
        <v>4</v>
      </c>
      <c r="H90" s="295" t="s">
        <v>933</v>
      </c>
      <c r="I90" s="309" t="s">
        <v>1045</v>
      </c>
      <c r="K90" s="310" t="s">
        <v>1044</v>
      </c>
    </row>
    <row r="91" spans="1:15" x14ac:dyDescent="0.2">
      <c r="A91" s="305" t="s">
        <v>817</v>
      </c>
      <c r="B91" s="295" t="s">
        <v>104</v>
      </c>
      <c r="C91" s="305" t="s">
        <v>8</v>
      </c>
      <c r="D91" s="303" t="s">
        <v>9</v>
      </c>
      <c r="E91" s="305" t="s">
        <v>959</v>
      </c>
      <c r="F91" s="295" t="s">
        <v>960</v>
      </c>
      <c r="G91" s="305">
        <v>4</v>
      </c>
      <c r="H91" s="295" t="s">
        <v>933</v>
      </c>
      <c r="I91" s="309" t="s">
        <v>1045</v>
      </c>
      <c r="K91" s="310" t="s">
        <v>1044</v>
      </c>
    </row>
    <row r="92" spans="1:15" x14ac:dyDescent="0.2">
      <c r="A92" s="305" t="s">
        <v>1375</v>
      </c>
      <c r="B92" s="295" t="s">
        <v>1376</v>
      </c>
      <c r="C92" s="305" t="s">
        <v>10</v>
      </c>
      <c r="D92" s="303" t="s">
        <v>11</v>
      </c>
      <c r="E92" s="305" t="s">
        <v>961</v>
      </c>
      <c r="F92" s="295" t="s">
        <v>643</v>
      </c>
      <c r="G92" s="305">
        <v>4</v>
      </c>
      <c r="H92" s="295" t="s">
        <v>934</v>
      </c>
    </row>
    <row r="93" spans="1:15" x14ac:dyDescent="0.2">
      <c r="A93" s="305" t="s">
        <v>105</v>
      </c>
      <c r="B93" s="295" t="s">
        <v>1085</v>
      </c>
      <c r="C93" s="305" t="s">
        <v>10</v>
      </c>
      <c r="D93" s="303" t="s">
        <v>11</v>
      </c>
      <c r="E93" s="305" t="s">
        <v>962</v>
      </c>
      <c r="F93" s="295" t="s">
        <v>963</v>
      </c>
      <c r="G93" s="305">
        <v>4</v>
      </c>
      <c r="H93" s="295" t="s">
        <v>931</v>
      </c>
      <c r="I93" s="309" t="s">
        <v>1045</v>
      </c>
      <c r="K93" s="310" t="s">
        <v>1044</v>
      </c>
    </row>
    <row r="94" spans="1:15" x14ac:dyDescent="0.2">
      <c r="A94" s="305" t="s">
        <v>106</v>
      </c>
      <c r="B94" s="295" t="s">
        <v>1086</v>
      </c>
      <c r="C94" s="305" t="s">
        <v>10</v>
      </c>
      <c r="D94" s="303" t="s">
        <v>11</v>
      </c>
      <c r="E94" s="305" t="s">
        <v>964</v>
      </c>
      <c r="F94" s="295" t="s">
        <v>965</v>
      </c>
      <c r="G94" s="305">
        <v>4</v>
      </c>
      <c r="H94" s="295" t="s">
        <v>931</v>
      </c>
      <c r="I94" s="309" t="s">
        <v>1045</v>
      </c>
      <c r="K94" s="310" t="s">
        <v>1044</v>
      </c>
    </row>
    <row r="95" spans="1:15" x14ac:dyDescent="0.2">
      <c r="A95" s="305" t="s">
        <v>107</v>
      </c>
      <c r="B95" s="295" t="s">
        <v>1087</v>
      </c>
      <c r="C95" s="305" t="s">
        <v>10</v>
      </c>
      <c r="D95" s="303" t="s">
        <v>11</v>
      </c>
      <c r="E95" s="305" t="s">
        <v>961</v>
      </c>
      <c r="F95" s="295" t="s">
        <v>643</v>
      </c>
      <c r="G95" s="305">
        <v>4</v>
      </c>
      <c r="H95" s="295" t="s">
        <v>934</v>
      </c>
      <c r="I95" s="309" t="s">
        <v>1045</v>
      </c>
      <c r="K95" s="310" t="s">
        <v>1047</v>
      </c>
    </row>
    <row r="96" spans="1:15" x14ac:dyDescent="0.2">
      <c r="A96" s="305" t="s">
        <v>108</v>
      </c>
      <c r="B96" s="295" t="s">
        <v>1088</v>
      </c>
      <c r="C96" s="305" t="s">
        <v>10</v>
      </c>
      <c r="D96" s="303" t="s">
        <v>11</v>
      </c>
      <c r="E96" s="305" t="s">
        <v>961</v>
      </c>
      <c r="F96" s="295" t="s">
        <v>643</v>
      </c>
      <c r="G96" s="305">
        <v>4</v>
      </c>
      <c r="H96" s="295" t="s">
        <v>934</v>
      </c>
      <c r="I96" s="309" t="s">
        <v>1045</v>
      </c>
      <c r="K96" s="310" t="s">
        <v>1047</v>
      </c>
      <c r="O96" s="312"/>
    </row>
    <row r="97" spans="1:15" s="312" customFormat="1" x14ac:dyDescent="0.2">
      <c r="A97" s="305" t="s">
        <v>109</v>
      </c>
      <c r="B97" s="295" t="s">
        <v>1089</v>
      </c>
      <c r="C97" s="305" t="s">
        <v>10</v>
      </c>
      <c r="D97" s="303" t="s">
        <v>11</v>
      </c>
      <c r="E97" s="305" t="s">
        <v>962</v>
      </c>
      <c r="F97" s="295" t="s">
        <v>963</v>
      </c>
      <c r="G97" s="305">
        <v>4</v>
      </c>
      <c r="H97" s="295" t="s">
        <v>934</v>
      </c>
      <c r="I97" s="312" t="s">
        <v>1045</v>
      </c>
      <c r="J97" s="312">
        <v>1</v>
      </c>
      <c r="K97" s="313" t="s">
        <v>1047</v>
      </c>
      <c r="L97" s="309"/>
      <c r="O97" s="309"/>
    </row>
    <row r="98" spans="1:15" x14ac:dyDescent="0.2">
      <c r="A98" s="305" t="s">
        <v>110</v>
      </c>
      <c r="B98" s="295" t="s">
        <v>1090</v>
      </c>
      <c r="C98" s="305" t="s">
        <v>10</v>
      </c>
      <c r="D98" s="303" t="s">
        <v>11</v>
      </c>
      <c r="E98" s="305" t="s">
        <v>961</v>
      </c>
      <c r="F98" s="295" t="s">
        <v>643</v>
      </c>
      <c r="G98" s="305">
        <v>4</v>
      </c>
      <c r="H98" s="295" t="s">
        <v>933</v>
      </c>
      <c r="I98" s="309" t="s">
        <v>1045</v>
      </c>
      <c r="K98" s="310" t="s">
        <v>1047</v>
      </c>
    </row>
    <row r="99" spans="1:15" x14ac:dyDescent="0.2">
      <c r="A99" s="305" t="s">
        <v>111</v>
      </c>
      <c r="B99" s="295" t="s">
        <v>1091</v>
      </c>
      <c r="C99" s="305" t="s">
        <v>10</v>
      </c>
      <c r="D99" s="303" t="s">
        <v>11</v>
      </c>
      <c r="E99" s="305" t="s">
        <v>961</v>
      </c>
      <c r="F99" s="295" t="s">
        <v>643</v>
      </c>
      <c r="G99" s="305">
        <v>4</v>
      </c>
      <c r="H99" s="295" t="s">
        <v>933</v>
      </c>
      <c r="I99" s="309" t="s">
        <v>1045</v>
      </c>
      <c r="K99" s="310" t="s">
        <v>1047</v>
      </c>
    </row>
    <row r="100" spans="1:15" x14ac:dyDescent="0.2">
      <c r="A100" s="305" t="s">
        <v>818</v>
      </c>
      <c r="B100" s="295" t="s">
        <v>819</v>
      </c>
      <c r="C100" s="305" t="s">
        <v>10</v>
      </c>
      <c r="D100" s="303" t="s">
        <v>11</v>
      </c>
      <c r="E100" s="305" t="s">
        <v>962</v>
      </c>
      <c r="F100" s="295" t="s">
        <v>963</v>
      </c>
      <c r="G100" s="305">
        <v>4</v>
      </c>
      <c r="H100" s="295" t="s">
        <v>929</v>
      </c>
      <c r="I100" s="309" t="s">
        <v>1045</v>
      </c>
      <c r="K100" s="310" t="s">
        <v>1044</v>
      </c>
    </row>
    <row r="101" spans="1:15" x14ac:dyDescent="0.2">
      <c r="A101" s="305" t="s">
        <v>820</v>
      </c>
      <c r="B101" s="295" t="s">
        <v>821</v>
      </c>
      <c r="C101" s="305" t="s">
        <v>10</v>
      </c>
      <c r="D101" s="303" t="s">
        <v>11</v>
      </c>
      <c r="E101" s="305" t="s">
        <v>964</v>
      </c>
      <c r="F101" s="295" t="s">
        <v>965</v>
      </c>
      <c r="G101" s="305">
        <v>4</v>
      </c>
      <c r="H101" s="295" t="s">
        <v>929</v>
      </c>
      <c r="I101" s="309" t="s">
        <v>1045</v>
      </c>
      <c r="K101" s="310" t="s">
        <v>1044</v>
      </c>
    </row>
    <row r="102" spans="1:15" x14ac:dyDescent="0.2">
      <c r="A102" s="305" t="s">
        <v>822</v>
      </c>
      <c r="B102" s="295" t="s">
        <v>823</v>
      </c>
      <c r="C102" s="305" t="s">
        <v>10</v>
      </c>
      <c r="D102" s="303" t="s">
        <v>11</v>
      </c>
      <c r="E102" s="305" t="s">
        <v>964</v>
      </c>
      <c r="F102" s="295" t="s">
        <v>965</v>
      </c>
      <c r="G102" s="305">
        <v>4</v>
      </c>
      <c r="H102" s="295" t="s">
        <v>931</v>
      </c>
      <c r="I102" s="309" t="s">
        <v>1045</v>
      </c>
      <c r="K102" s="310" t="s">
        <v>1044</v>
      </c>
    </row>
    <row r="103" spans="1:15" x14ac:dyDescent="0.2">
      <c r="A103" s="305" t="s">
        <v>824</v>
      </c>
      <c r="B103" s="295" t="s">
        <v>825</v>
      </c>
      <c r="C103" s="305" t="s">
        <v>10</v>
      </c>
      <c r="D103" s="303" t="s">
        <v>11</v>
      </c>
      <c r="E103" s="305" t="s">
        <v>961</v>
      </c>
      <c r="F103" s="295" t="s">
        <v>643</v>
      </c>
      <c r="G103" s="305">
        <v>4</v>
      </c>
      <c r="H103" s="295" t="s">
        <v>933</v>
      </c>
      <c r="I103" s="309" t="s">
        <v>1045</v>
      </c>
      <c r="K103" s="310" t="s">
        <v>1047</v>
      </c>
    </row>
    <row r="104" spans="1:15" x14ac:dyDescent="0.2">
      <c r="A104" s="305" t="s">
        <v>826</v>
      </c>
      <c r="B104" s="295" t="s">
        <v>827</v>
      </c>
      <c r="C104" s="305" t="s">
        <v>10</v>
      </c>
      <c r="D104" s="303" t="s">
        <v>11</v>
      </c>
      <c r="E104" s="305" t="s">
        <v>966</v>
      </c>
      <c r="F104" s="295" t="s">
        <v>967</v>
      </c>
      <c r="G104" s="305">
        <v>4</v>
      </c>
      <c r="H104" s="295" t="s">
        <v>934</v>
      </c>
      <c r="I104" s="309" t="s">
        <v>1045</v>
      </c>
      <c r="K104" s="310" t="s">
        <v>1047</v>
      </c>
    </row>
    <row r="105" spans="1:15" x14ac:dyDescent="0.2">
      <c r="A105" s="305" t="s">
        <v>828</v>
      </c>
      <c r="B105" s="295" t="s">
        <v>112</v>
      </c>
      <c r="C105" s="305" t="s">
        <v>10</v>
      </c>
      <c r="D105" s="303" t="s">
        <v>11</v>
      </c>
      <c r="E105" s="305" t="s">
        <v>966</v>
      </c>
      <c r="F105" s="295" t="s">
        <v>967</v>
      </c>
      <c r="G105" s="305">
        <v>4</v>
      </c>
      <c r="H105" s="295" t="s">
        <v>933</v>
      </c>
      <c r="I105" s="309" t="s">
        <v>1045</v>
      </c>
      <c r="K105" s="310" t="s">
        <v>1047</v>
      </c>
    </row>
    <row r="106" spans="1:15" x14ac:dyDescent="0.2">
      <c r="A106" s="305" t="s">
        <v>829</v>
      </c>
      <c r="B106" s="295" t="s">
        <v>830</v>
      </c>
      <c r="C106" s="305" t="s">
        <v>10</v>
      </c>
      <c r="D106" s="303" t="s">
        <v>11</v>
      </c>
      <c r="E106" s="305" t="s">
        <v>966</v>
      </c>
      <c r="F106" s="295" t="s">
        <v>967</v>
      </c>
      <c r="G106" s="305">
        <v>4</v>
      </c>
      <c r="H106" s="295" t="s">
        <v>933</v>
      </c>
      <c r="I106" s="309" t="s">
        <v>1045</v>
      </c>
      <c r="K106" s="310" t="s">
        <v>1047</v>
      </c>
    </row>
    <row r="107" spans="1:15" x14ac:dyDescent="0.2">
      <c r="A107" s="306" t="s">
        <v>1332</v>
      </c>
      <c r="B107" s="295" t="s">
        <v>1290</v>
      </c>
      <c r="C107" s="305" t="s">
        <v>10</v>
      </c>
      <c r="D107" s="303" t="s">
        <v>11</v>
      </c>
      <c r="E107" s="305" t="s">
        <v>961</v>
      </c>
      <c r="F107" s="295" t="s">
        <v>643</v>
      </c>
      <c r="G107" s="305">
        <v>4</v>
      </c>
      <c r="H107" s="303">
        <v>44010</v>
      </c>
      <c r="I107" s="314" t="s">
        <v>1045</v>
      </c>
      <c r="J107" s="314"/>
      <c r="K107" s="315">
        <v>2562</v>
      </c>
    </row>
    <row r="108" spans="1:15" x14ac:dyDescent="0.2">
      <c r="A108" s="305" t="s">
        <v>128</v>
      </c>
      <c r="B108" s="295" t="s">
        <v>1092</v>
      </c>
      <c r="C108" s="305" t="s">
        <v>12</v>
      </c>
      <c r="D108" s="303" t="s">
        <v>13</v>
      </c>
      <c r="E108" s="305" t="s">
        <v>970</v>
      </c>
      <c r="F108" s="295" t="s">
        <v>971</v>
      </c>
      <c r="G108" s="305">
        <v>4</v>
      </c>
      <c r="H108" s="295" t="s">
        <v>933</v>
      </c>
      <c r="I108" s="309" t="s">
        <v>1045</v>
      </c>
      <c r="K108" s="310" t="s">
        <v>1047</v>
      </c>
    </row>
    <row r="109" spans="1:15" x14ac:dyDescent="0.2">
      <c r="A109" s="305" t="s">
        <v>129</v>
      </c>
      <c r="B109" s="295" t="s">
        <v>1093</v>
      </c>
      <c r="C109" s="305" t="s">
        <v>12</v>
      </c>
      <c r="D109" s="303" t="s">
        <v>13</v>
      </c>
      <c r="E109" s="305" t="s">
        <v>970</v>
      </c>
      <c r="F109" s="295" t="s">
        <v>971</v>
      </c>
      <c r="G109" s="305">
        <v>8</v>
      </c>
      <c r="H109" s="295" t="s">
        <v>954</v>
      </c>
      <c r="I109" s="309" t="s">
        <v>1045</v>
      </c>
      <c r="J109" s="309">
        <v>1</v>
      </c>
      <c r="K109" s="310" t="s">
        <v>1044</v>
      </c>
    </row>
    <row r="110" spans="1:15" x14ac:dyDescent="0.2">
      <c r="A110" s="305" t="s">
        <v>130</v>
      </c>
      <c r="B110" s="295" t="s">
        <v>1094</v>
      </c>
      <c r="C110" s="305" t="s">
        <v>12</v>
      </c>
      <c r="D110" s="303" t="s">
        <v>13</v>
      </c>
      <c r="E110" s="305" t="s">
        <v>970</v>
      </c>
      <c r="F110" s="295" t="s">
        <v>971</v>
      </c>
      <c r="G110" s="305">
        <v>8</v>
      </c>
      <c r="H110" s="295" t="s">
        <v>954</v>
      </c>
      <c r="I110" s="309" t="s">
        <v>1045</v>
      </c>
      <c r="J110" s="309">
        <v>1</v>
      </c>
      <c r="K110" s="310" t="s">
        <v>1044</v>
      </c>
    </row>
    <row r="111" spans="1:15" x14ac:dyDescent="0.2">
      <c r="A111" s="305" t="s">
        <v>131</v>
      </c>
      <c r="B111" s="295" t="s">
        <v>132</v>
      </c>
      <c r="C111" s="305" t="s">
        <v>12</v>
      </c>
      <c r="D111" s="303" t="s">
        <v>13</v>
      </c>
      <c r="E111" s="305" t="s">
        <v>968</v>
      </c>
      <c r="F111" s="295" t="s">
        <v>969</v>
      </c>
      <c r="G111" s="305">
        <v>8</v>
      </c>
      <c r="H111" s="295" t="s">
        <v>954</v>
      </c>
      <c r="I111" s="309" t="s">
        <v>1045</v>
      </c>
      <c r="K111" s="310" t="s">
        <v>1047</v>
      </c>
    </row>
    <row r="112" spans="1:15" x14ac:dyDescent="0.2">
      <c r="A112" s="305" t="s">
        <v>133</v>
      </c>
      <c r="B112" s="295" t="s">
        <v>134</v>
      </c>
      <c r="C112" s="305" t="s">
        <v>12</v>
      </c>
      <c r="D112" s="303" t="s">
        <v>13</v>
      </c>
      <c r="E112" s="305" t="s">
        <v>968</v>
      </c>
      <c r="F112" s="295" t="s">
        <v>969</v>
      </c>
      <c r="G112" s="305">
        <v>8</v>
      </c>
      <c r="H112" s="295" t="s">
        <v>959</v>
      </c>
      <c r="I112" s="309" t="s">
        <v>1045</v>
      </c>
      <c r="K112" s="310" t="s">
        <v>1047</v>
      </c>
    </row>
    <row r="113" spans="1:11" x14ac:dyDescent="0.2">
      <c r="A113" s="305" t="s">
        <v>831</v>
      </c>
      <c r="B113" s="295" t="s">
        <v>832</v>
      </c>
      <c r="C113" s="305" t="s">
        <v>12</v>
      </c>
      <c r="D113" s="303" t="s">
        <v>13</v>
      </c>
      <c r="E113" s="305" t="s">
        <v>970</v>
      </c>
      <c r="F113" s="295" t="s">
        <v>971</v>
      </c>
      <c r="G113" s="305">
        <v>4</v>
      </c>
      <c r="H113" s="295" t="s">
        <v>933</v>
      </c>
      <c r="I113" s="309" t="s">
        <v>1045</v>
      </c>
      <c r="K113" s="310" t="s">
        <v>1047</v>
      </c>
    </row>
    <row r="114" spans="1:11" x14ac:dyDescent="0.2">
      <c r="A114" s="305" t="s">
        <v>833</v>
      </c>
      <c r="B114" s="295" t="s">
        <v>834</v>
      </c>
      <c r="C114" s="305" t="s">
        <v>12</v>
      </c>
      <c r="D114" s="303" t="s">
        <v>13</v>
      </c>
      <c r="E114" s="305" t="s">
        <v>972</v>
      </c>
      <c r="F114" s="295" t="s">
        <v>973</v>
      </c>
      <c r="G114" s="305">
        <v>4</v>
      </c>
      <c r="H114" s="295" t="s">
        <v>933</v>
      </c>
      <c r="I114" s="309" t="s">
        <v>1045</v>
      </c>
      <c r="K114" s="310" t="s">
        <v>1047</v>
      </c>
    </row>
    <row r="115" spans="1:11" x14ac:dyDescent="0.2">
      <c r="A115" s="305" t="s">
        <v>835</v>
      </c>
      <c r="B115" s="295" t="s">
        <v>836</v>
      </c>
      <c r="C115" s="305" t="s">
        <v>12</v>
      </c>
      <c r="D115" s="303" t="s">
        <v>13</v>
      </c>
      <c r="E115" s="305" t="s">
        <v>970</v>
      </c>
      <c r="F115" s="295" t="s">
        <v>971</v>
      </c>
      <c r="G115" s="305">
        <v>8</v>
      </c>
      <c r="H115" s="295" t="s">
        <v>954</v>
      </c>
      <c r="I115" s="309" t="s">
        <v>1045</v>
      </c>
      <c r="J115" s="309">
        <v>1</v>
      </c>
      <c r="K115" s="310" t="s">
        <v>1044</v>
      </c>
    </row>
    <row r="116" spans="1:11" x14ac:dyDescent="0.2">
      <c r="A116" s="305" t="s">
        <v>837</v>
      </c>
      <c r="B116" s="295" t="s">
        <v>838</v>
      </c>
      <c r="C116" s="305" t="s">
        <v>12</v>
      </c>
      <c r="D116" s="303" t="s">
        <v>13</v>
      </c>
      <c r="E116" s="305" t="s">
        <v>968</v>
      </c>
      <c r="F116" s="295" t="s">
        <v>969</v>
      </c>
      <c r="G116" s="305">
        <v>8</v>
      </c>
      <c r="H116" s="295" t="s">
        <v>959</v>
      </c>
      <c r="I116" s="309" t="s">
        <v>1045</v>
      </c>
      <c r="K116" s="310" t="s">
        <v>1047</v>
      </c>
    </row>
    <row r="117" spans="1:11" x14ac:dyDescent="0.2">
      <c r="A117" s="305" t="s">
        <v>157</v>
      </c>
      <c r="B117" s="295" t="s">
        <v>158</v>
      </c>
      <c r="C117" s="305" t="s">
        <v>16</v>
      </c>
      <c r="D117" s="303" t="s">
        <v>17</v>
      </c>
      <c r="E117" s="305" t="s">
        <v>975</v>
      </c>
      <c r="F117" s="295" t="s">
        <v>17</v>
      </c>
      <c r="G117" s="305">
        <v>9</v>
      </c>
      <c r="H117" s="295" t="s">
        <v>966</v>
      </c>
      <c r="I117" s="309" t="s">
        <v>1045</v>
      </c>
      <c r="K117" s="310" t="s">
        <v>1047</v>
      </c>
    </row>
    <row r="118" spans="1:11" x14ac:dyDescent="0.2">
      <c r="A118" s="305" t="s">
        <v>159</v>
      </c>
      <c r="B118" s="295" t="s">
        <v>1095</v>
      </c>
      <c r="C118" s="305" t="s">
        <v>16</v>
      </c>
      <c r="D118" s="303" t="s">
        <v>17</v>
      </c>
      <c r="E118" s="305" t="s">
        <v>975</v>
      </c>
      <c r="F118" s="295" t="s">
        <v>17</v>
      </c>
      <c r="G118" s="305">
        <v>10</v>
      </c>
      <c r="H118" s="295" t="s">
        <v>970</v>
      </c>
      <c r="I118" s="309" t="s">
        <v>1045</v>
      </c>
      <c r="K118" s="310" t="s">
        <v>1044</v>
      </c>
    </row>
    <row r="119" spans="1:11" x14ac:dyDescent="0.2">
      <c r="A119" s="305" t="s">
        <v>160</v>
      </c>
      <c r="B119" s="295" t="s">
        <v>1096</v>
      </c>
      <c r="C119" s="305" t="s">
        <v>16</v>
      </c>
      <c r="D119" s="303" t="s">
        <v>17</v>
      </c>
      <c r="E119" s="305" t="s">
        <v>975</v>
      </c>
      <c r="F119" s="295" t="s">
        <v>17</v>
      </c>
      <c r="G119" s="305">
        <v>10</v>
      </c>
      <c r="H119" s="295" t="s">
        <v>968</v>
      </c>
      <c r="I119" s="309" t="s">
        <v>1045</v>
      </c>
      <c r="K119" s="310" t="s">
        <v>1044</v>
      </c>
    </row>
    <row r="120" spans="1:11" x14ac:dyDescent="0.2">
      <c r="A120" s="305" t="s">
        <v>161</v>
      </c>
      <c r="B120" s="295" t="s">
        <v>162</v>
      </c>
      <c r="C120" s="305" t="s">
        <v>16</v>
      </c>
      <c r="D120" s="303" t="s">
        <v>17</v>
      </c>
      <c r="E120" s="305" t="s">
        <v>975</v>
      </c>
      <c r="F120" s="295" t="s">
        <v>17</v>
      </c>
      <c r="G120" s="305">
        <v>10</v>
      </c>
      <c r="H120" s="295" t="s">
        <v>968</v>
      </c>
      <c r="I120" s="309" t="s">
        <v>1045</v>
      </c>
      <c r="K120" s="310" t="s">
        <v>1044</v>
      </c>
    </row>
    <row r="121" spans="1:11" x14ac:dyDescent="0.2">
      <c r="A121" s="305" t="s">
        <v>163</v>
      </c>
      <c r="B121" s="295" t="s">
        <v>164</v>
      </c>
      <c r="C121" s="305" t="s">
        <v>16</v>
      </c>
      <c r="D121" s="303" t="s">
        <v>17</v>
      </c>
      <c r="E121" s="305" t="s">
        <v>975</v>
      </c>
      <c r="F121" s="295" t="s">
        <v>17</v>
      </c>
      <c r="G121" s="305">
        <v>10</v>
      </c>
      <c r="H121" s="295" t="s">
        <v>968</v>
      </c>
      <c r="I121" s="309" t="s">
        <v>1045</v>
      </c>
      <c r="K121" s="310" t="s">
        <v>1044</v>
      </c>
    </row>
    <row r="122" spans="1:11" x14ac:dyDescent="0.2">
      <c r="A122" s="305" t="s">
        <v>165</v>
      </c>
      <c r="B122" s="295" t="s">
        <v>166</v>
      </c>
      <c r="C122" s="305" t="s">
        <v>18</v>
      </c>
      <c r="D122" s="303" t="s">
        <v>661</v>
      </c>
      <c r="E122" s="305" t="s">
        <v>976</v>
      </c>
      <c r="F122" s="295" t="s">
        <v>646</v>
      </c>
      <c r="G122" s="305">
        <v>12</v>
      </c>
      <c r="H122" s="295" t="s">
        <v>975</v>
      </c>
      <c r="I122" s="309" t="s">
        <v>1045</v>
      </c>
      <c r="K122" s="310" t="s">
        <v>1044</v>
      </c>
    </row>
    <row r="123" spans="1:11" x14ac:dyDescent="0.2">
      <c r="A123" s="305" t="s">
        <v>167</v>
      </c>
      <c r="B123" s="295" t="s">
        <v>168</v>
      </c>
      <c r="C123" s="305" t="s">
        <v>18</v>
      </c>
      <c r="D123" s="303" t="s">
        <v>661</v>
      </c>
      <c r="E123" s="305" t="s">
        <v>976</v>
      </c>
      <c r="F123" s="295" t="s">
        <v>646</v>
      </c>
      <c r="G123" s="305">
        <v>12</v>
      </c>
      <c r="H123" s="295" t="s">
        <v>975</v>
      </c>
      <c r="I123" s="309" t="s">
        <v>1045</v>
      </c>
      <c r="K123" s="310" t="s">
        <v>1044</v>
      </c>
    </row>
    <row r="124" spans="1:11" x14ac:dyDescent="0.2">
      <c r="A124" s="305" t="s">
        <v>169</v>
      </c>
      <c r="B124" s="295" t="s">
        <v>1097</v>
      </c>
      <c r="C124" s="305" t="s">
        <v>16</v>
      </c>
      <c r="D124" s="303" t="s">
        <v>17</v>
      </c>
      <c r="E124" s="305" t="s">
        <v>975</v>
      </c>
      <c r="F124" s="295" t="s">
        <v>17</v>
      </c>
      <c r="G124" s="305">
        <v>10</v>
      </c>
      <c r="H124" s="295" t="s">
        <v>970</v>
      </c>
      <c r="I124" s="309" t="s">
        <v>1045</v>
      </c>
      <c r="K124" s="310" t="s">
        <v>1047</v>
      </c>
    </row>
    <row r="125" spans="1:11" x14ac:dyDescent="0.2">
      <c r="A125" s="305" t="s">
        <v>839</v>
      </c>
      <c r="B125" s="295" t="s">
        <v>840</v>
      </c>
      <c r="C125" s="305" t="s">
        <v>16</v>
      </c>
      <c r="D125" s="303" t="s">
        <v>17</v>
      </c>
      <c r="E125" s="305" t="s">
        <v>975</v>
      </c>
      <c r="F125" s="295" t="s">
        <v>17</v>
      </c>
      <c r="G125" s="305">
        <v>10</v>
      </c>
      <c r="H125" s="295" t="s">
        <v>972</v>
      </c>
      <c r="I125" s="309" t="s">
        <v>1045</v>
      </c>
      <c r="K125" s="310" t="s">
        <v>1047</v>
      </c>
    </row>
    <row r="126" spans="1:11" x14ac:dyDescent="0.2">
      <c r="A126" s="321" t="s">
        <v>841</v>
      </c>
      <c r="B126" s="322" t="s">
        <v>842</v>
      </c>
      <c r="C126" s="321" t="s">
        <v>1377</v>
      </c>
      <c r="D126" s="323" t="s">
        <v>1389</v>
      </c>
      <c r="E126" s="321" t="s">
        <v>975</v>
      </c>
      <c r="F126" s="322" t="s">
        <v>17</v>
      </c>
      <c r="G126" s="321">
        <v>10</v>
      </c>
      <c r="H126" s="322" t="s">
        <v>972</v>
      </c>
      <c r="I126" s="324" t="s">
        <v>1045</v>
      </c>
      <c r="J126" s="324"/>
      <c r="K126" s="325" t="s">
        <v>1047</v>
      </c>
    </row>
    <row r="127" spans="1:11" x14ac:dyDescent="0.2">
      <c r="A127" s="305" t="s">
        <v>170</v>
      </c>
      <c r="B127" s="295" t="s">
        <v>1098</v>
      </c>
      <c r="C127" s="305" t="s">
        <v>16</v>
      </c>
      <c r="D127" s="303" t="s">
        <v>17</v>
      </c>
      <c r="E127" s="305" t="s">
        <v>975</v>
      </c>
      <c r="F127" s="295" t="s">
        <v>17</v>
      </c>
      <c r="G127" s="305">
        <v>10</v>
      </c>
      <c r="H127" s="295" t="s">
        <v>968</v>
      </c>
      <c r="I127" s="309" t="s">
        <v>1045</v>
      </c>
      <c r="K127" s="310" t="s">
        <v>1047</v>
      </c>
    </row>
    <row r="128" spans="1:11" x14ac:dyDescent="0.2">
      <c r="A128" s="305" t="s">
        <v>171</v>
      </c>
      <c r="B128" s="295" t="s">
        <v>172</v>
      </c>
      <c r="C128" s="305" t="s">
        <v>16</v>
      </c>
      <c r="D128" s="303" t="s">
        <v>17</v>
      </c>
      <c r="E128" s="305" t="s">
        <v>975</v>
      </c>
      <c r="F128" s="295" t="s">
        <v>17</v>
      </c>
      <c r="G128" s="305">
        <v>12</v>
      </c>
      <c r="H128" s="295" t="s">
        <v>975</v>
      </c>
      <c r="I128" s="309" t="s">
        <v>1045</v>
      </c>
      <c r="K128" s="310" t="s">
        <v>1044</v>
      </c>
    </row>
    <row r="129" spans="1:11" x14ac:dyDescent="0.2">
      <c r="A129" s="305" t="s">
        <v>173</v>
      </c>
      <c r="B129" s="295" t="s">
        <v>174</v>
      </c>
      <c r="C129" s="305" t="s">
        <v>16</v>
      </c>
      <c r="D129" s="303" t="s">
        <v>17</v>
      </c>
      <c r="E129" s="305" t="s">
        <v>975</v>
      </c>
      <c r="F129" s="295" t="s">
        <v>17</v>
      </c>
      <c r="G129" s="305">
        <v>12</v>
      </c>
      <c r="H129" s="295" t="s">
        <v>975</v>
      </c>
      <c r="I129" s="309" t="s">
        <v>1045</v>
      </c>
      <c r="K129" s="310" t="s">
        <v>1044</v>
      </c>
    </row>
    <row r="130" spans="1:11" x14ac:dyDescent="0.2">
      <c r="A130" s="305" t="s">
        <v>843</v>
      </c>
      <c r="B130" s="295" t="s">
        <v>844</v>
      </c>
      <c r="C130" s="305" t="s">
        <v>16</v>
      </c>
      <c r="D130" s="303" t="s">
        <v>17</v>
      </c>
      <c r="E130" s="305" t="s">
        <v>975</v>
      </c>
      <c r="F130" s="295" t="s">
        <v>17</v>
      </c>
      <c r="G130" s="305">
        <v>12</v>
      </c>
      <c r="H130" s="295" t="s">
        <v>975</v>
      </c>
      <c r="I130" s="309" t="s">
        <v>1045</v>
      </c>
      <c r="K130" s="310" t="s">
        <v>1044</v>
      </c>
    </row>
    <row r="131" spans="1:11" x14ac:dyDescent="0.2">
      <c r="A131" s="305" t="s">
        <v>139</v>
      </c>
      <c r="B131" s="295" t="s">
        <v>1099</v>
      </c>
      <c r="C131" s="305" t="s">
        <v>14</v>
      </c>
      <c r="D131" s="303" t="s">
        <v>15</v>
      </c>
      <c r="E131" s="305" t="s">
        <v>974</v>
      </c>
      <c r="F131" s="295" t="s">
        <v>15</v>
      </c>
      <c r="G131" s="305">
        <v>9</v>
      </c>
      <c r="H131" s="295" t="s">
        <v>961</v>
      </c>
      <c r="I131" s="309" t="s">
        <v>1045</v>
      </c>
      <c r="K131" s="310" t="s">
        <v>1044</v>
      </c>
    </row>
    <row r="132" spans="1:11" x14ac:dyDescent="0.2">
      <c r="A132" s="305" t="s">
        <v>212</v>
      </c>
      <c r="B132" s="295" t="s">
        <v>1100</v>
      </c>
      <c r="C132" s="305" t="s">
        <v>18</v>
      </c>
      <c r="D132" s="303" t="s">
        <v>661</v>
      </c>
      <c r="E132" s="305" t="s">
        <v>977</v>
      </c>
      <c r="F132" s="295" t="s">
        <v>644</v>
      </c>
      <c r="G132" s="305">
        <v>10</v>
      </c>
      <c r="H132" s="295" t="s">
        <v>968</v>
      </c>
      <c r="I132" s="309" t="s">
        <v>1045</v>
      </c>
      <c r="K132" s="310" t="s">
        <v>1044</v>
      </c>
    </row>
    <row r="133" spans="1:11" x14ac:dyDescent="0.2">
      <c r="A133" s="305" t="s">
        <v>175</v>
      </c>
      <c r="B133" s="295" t="s">
        <v>1101</v>
      </c>
      <c r="C133" s="305" t="s">
        <v>16</v>
      </c>
      <c r="D133" s="303" t="s">
        <v>17</v>
      </c>
      <c r="E133" s="305" t="s">
        <v>975</v>
      </c>
      <c r="F133" s="295" t="s">
        <v>17</v>
      </c>
      <c r="G133" s="305">
        <v>12</v>
      </c>
      <c r="H133" s="295" t="s">
        <v>975</v>
      </c>
      <c r="I133" s="309" t="s">
        <v>1045</v>
      </c>
      <c r="K133" s="310" t="s">
        <v>1044</v>
      </c>
    </row>
    <row r="134" spans="1:11" x14ac:dyDescent="0.2">
      <c r="A134" s="305" t="s">
        <v>176</v>
      </c>
      <c r="B134" s="295" t="s">
        <v>1102</v>
      </c>
      <c r="C134" s="305" t="s">
        <v>16</v>
      </c>
      <c r="D134" s="303" t="s">
        <v>17</v>
      </c>
      <c r="E134" s="305" t="s">
        <v>975</v>
      </c>
      <c r="F134" s="295" t="s">
        <v>17</v>
      </c>
      <c r="G134" s="305">
        <v>12</v>
      </c>
      <c r="H134" s="295" t="s">
        <v>975</v>
      </c>
      <c r="I134" s="309" t="s">
        <v>1045</v>
      </c>
      <c r="K134" s="310" t="s">
        <v>1044</v>
      </c>
    </row>
    <row r="135" spans="1:11" x14ac:dyDescent="0.2">
      <c r="A135" s="305" t="s">
        <v>177</v>
      </c>
      <c r="B135" s="295" t="s">
        <v>1103</v>
      </c>
      <c r="C135" s="305" t="s">
        <v>16</v>
      </c>
      <c r="D135" s="303" t="s">
        <v>17</v>
      </c>
      <c r="E135" s="305" t="s">
        <v>975</v>
      </c>
      <c r="F135" s="295" t="s">
        <v>17</v>
      </c>
      <c r="G135" s="305">
        <v>33</v>
      </c>
      <c r="H135" s="295" t="s">
        <v>976</v>
      </c>
      <c r="I135" s="309" t="s">
        <v>1045</v>
      </c>
      <c r="K135" s="310" t="s">
        <v>1044</v>
      </c>
    </row>
    <row r="136" spans="1:11" x14ac:dyDescent="0.2">
      <c r="A136" s="305" t="s">
        <v>178</v>
      </c>
      <c r="B136" s="295" t="s">
        <v>1104</v>
      </c>
      <c r="C136" s="305" t="s">
        <v>16</v>
      </c>
      <c r="D136" s="303" t="s">
        <v>17</v>
      </c>
      <c r="E136" s="305" t="s">
        <v>975</v>
      </c>
      <c r="F136" s="295" t="s">
        <v>17</v>
      </c>
      <c r="G136" s="305">
        <v>33</v>
      </c>
      <c r="H136" s="295" t="s">
        <v>976</v>
      </c>
      <c r="I136" s="309" t="s">
        <v>1045</v>
      </c>
      <c r="K136" s="310" t="s">
        <v>1044</v>
      </c>
    </row>
    <row r="137" spans="1:11" x14ac:dyDescent="0.2">
      <c r="A137" s="305" t="s">
        <v>179</v>
      </c>
      <c r="B137" s="295" t="s">
        <v>1105</v>
      </c>
      <c r="C137" s="305" t="s">
        <v>16</v>
      </c>
      <c r="D137" s="303" t="s">
        <v>17</v>
      </c>
      <c r="E137" s="305" t="s">
        <v>975</v>
      </c>
      <c r="F137" s="295" t="s">
        <v>17</v>
      </c>
      <c r="G137" s="305">
        <v>12</v>
      </c>
      <c r="H137" s="295" t="s">
        <v>975</v>
      </c>
      <c r="I137" s="309" t="s">
        <v>1045</v>
      </c>
      <c r="K137" s="310" t="s">
        <v>1047</v>
      </c>
    </row>
    <row r="138" spans="1:11" x14ac:dyDescent="0.2">
      <c r="A138" s="321" t="s">
        <v>845</v>
      </c>
      <c r="B138" s="322" t="s">
        <v>846</v>
      </c>
      <c r="C138" s="321" t="s">
        <v>1377</v>
      </c>
      <c r="D138" s="323" t="s">
        <v>1389</v>
      </c>
      <c r="E138" s="321" t="s">
        <v>975</v>
      </c>
      <c r="F138" s="322" t="s">
        <v>17</v>
      </c>
      <c r="G138" s="321">
        <v>12</v>
      </c>
      <c r="H138" s="322" t="s">
        <v>975</v>
      </c>
      <c r="I138" s="324" t="s">
        <v>1045</v>
      </c>
      <c r="J138" s="324"/>
      <c r="K138" s="325" t="s">
        <v>1044</v>
      </c>
    </row>
    <row r="139" spans="1:11" x14ac:dyDescent="0.2">
      <c r="A139" s="321" t="s">
        <v>847</v>
      </c>
      <c r="B139" s="322" t="s">
        <v>848</v>
      </c>
      <c r="C139" s="321" t="s">
        <v>1377</v>
      </c>
      <c r="D139" s="323" t="s">
        <v>1389</v>
      </c>
      <c r="E139" s="321" t="s">
        <v>975</v>
      </c>
      <c r="F139" s="322" t="s">
        <v>17</v>
      </c>
      <c r="G139" s="321">
        <v>12</v>
      </c>
      <c r="H139" s="322" t="s">
        <v>975</v>
      </c>
      <c r="I139" s="324" t="s">
        <v>1045</v>
      </c>
      <c r="J139" s="324"/>
      <c r="K139" s="325" t="s">
        <v>1047</v>
      </c>
    </row>
    <row r="140" spans="1:11" x14ac:dyDescent="0.2">
      <c r="A140" s="321" t="s">
        <v>849</v>
      </c>
      <c r="B140" s="322" t="s">
        <v>850</v>
      </c>
      <c r="C140" s="321" t="s">
        <v>1377</v>
      </c>
      <c r="D140" s="323" t="s">
        <v>1389</v>
      </c>
      <c r="E140" s="321" t="s">
        <v>975</v>
      </c>
      <c r="F140" s="322" t="s">
        <v>17</v>
      </c>
      <c r="G140" s="321">
        <v>12</v>
      </c>
      <c r="H140" s="322" t="s">
        <v>975</v>
      </c>
      <c r="I140" s="324" t="s">
        <v>1045</v>
      </c>
      <c r="J140" s="324"/>
      <c r="K140" s="325" t="s">
        <v>1047</v>
      </c>
    </row>
    <row r="141" spans="1:11" x14ac:dyDescent="0.2">
      <c r="A141" s="321" t="s">
        <v>180</v>
      </c>
      <c r="B141" s="322" t="s">
        <v>1106</v>
      </c>
      <c r="C141" s="321" t="s">
        <v>1377</v>
      </c>
      <c r="D141" s="323" t="s">
        <v>1389</v>
      </c>
      <c r="E141" s="321" t="s">
        <v>975</v>
      </c>
      <c r="F141" s="322" t="s">
        <v>17</v>
      </c>
      <c r="G141" s="321">
        <v>12</v>
      </c>
      <c r="H141" s="322" t="s">
        <v>975</v>
      </c>
      <c r="I141" s="324" t="s">
        <v>1045</v>
      </c>
      <c r="J141" s="324"/>
      <c r="K141" s="325" t="s">
        <v>1044</v>
      </c>
    </row>
    <row r="142" spans="1:11" x14ac:dyDescent="0.2">
      <c r="A142" s="321" t="s">
        <v>851</v>
      </c>
      <c r="B142" s="322" t="s">
        <v>852</v>
      </c>
      <c r="C142" s="321" t="s">
        <v>1377</v>
      </c>
      <c r="D142" s="323" t="s">
        <v>1389</v>
      </c>
      <c r="E142" s="321" t="s">
        <v>975</v>
      </c>
      <c r="F142" s="322" t="s">
        <v>17</v>
      </c>
      <c r="G142" s="321">
        <v>12</v>
      </c>
      <c r="H142" s="322" t="s">
        <v>975</v>
      </c>
      <c r="I142" s="324" t="s">
        <v>1045</v>
      </c>
      <c r="J142" s="324"/>
      <c r="K142" s="325" t="s">
        <v>1044</v>
      </c>
    </row>
    <row r="143" spans="1:11" x14ac:dyDescent="0.2">
      <c r="A143" s="321" t="s">
        <v>181</v>
      </c>
      <c r="B143" s="322" t="s">
        <v>1107</v>
      </c>
      <c r="C143" s="321" t="s">
        <v>1377</v>
      </c>
      <c r="D143" s="323" t="s">
        <v>1389</v>
      </c>
      <c r="E143" s="321" t="s">
        <v>975</v>
      </c>
      <c r="F143" s="322" t="s">
        <v>17</v>
      </c>
      <c r="G143" s="321">
        <v>12</v>
      </c>
      <c r="H143" s="322" t="s">
        <v>975</v>
      </c>
      <c r="I143" s="324" t="s">
        <v>1045</v>
      </c>
      <c r="J143" s="324"/>
      <c r="K143" s="325" t="s">
        <v>1044</v>
      </c>
    </row>
    <row r="144" spans="1:11" x14ac:dyDescent="0.2">
      <c r="A144" s="305" t="s">
        <v>182</v>
      </c>
      <c r="B144" s="295" t="s">
        <v>183</v>
      </c>
      <c r="C144" s="305" t="s">
        <v>16</v>
      </c>
      <c r="D144" s="303" t="s">
        <v>17</v>
      </c>
      <c r="E144" s="305" t="s">
        <v>975</v>
      </c>
      <c r="F144" s="295" t="s">
        <v>17</v>
      </c>
      <c r="G144" s="305">
        <v>12</v>
      </c>
      <c r="H144" s="295" t="s">
        <v>975</v>
      </c>
      <c r="I144" s="309" t="s">
        <v>1045</v>
      </c>
      <c r="K144" s="310" t="s">
        <v>1047</v>
      </c>
    </row>
    <row r="145" spans="1:11" x14ac:dyDescent="0.2">
      <c r="A145" s="305" t="s">
        <v>184</v>
      </c>
      <c r="B145" s="295" t="s">
        <v>185</v>
      </c>
      <c r="C145" s="305" t="s">
        <v>16</v>
      </c>
      <c r="D145" s="303" t="s">
        <v>17</v>
      </c>
      <c r="E145" s="305" t="s">
        <v>975</v>
      </c>
      <c r="F145" s="295" t="s">
        <v>17</v>
      </c>
      <c r="G145" s="305">
        <v>11</v>
      </c>
      <c r="H145" s="295" t="s">
        <v>974</v>
      </c>
      <c r="I145" s="309" t="s">
        <v>1045</v>
      </c>
      <c r="K145" s="310" t="s">
        <v>1044</v>
      </c>
    </row>
    <row r="146" spans="1:11" x14ac:dyDescent="0.2">
      <c r="A146" s="305" t="s">
        <v>135</v>
      </c>
      <c r="B146" s="295" t="s">
        <v>136</v>
      </c>
      <c r="C146" s="305" t="s">
        <v>12</v>
      </c>
      <c r="D146" s="303" t="s">
        <v>13</v>
      </c>
      <c r="E146" s="305" t="s">
        <v>968</v>
      </c>
      <c r="F146" s="295" t="s">
        <v>969</v>
      </c>
      <c r="G146" s="305">
        <v>9</v>
      </c>
      <c r="H146" s="295" t="s">
        <v>962</v>
      </c>
      <c r="I146" s="309" t="s">
        <v>1045</v>
      </c>
      <c r="K146" s="310" t="s">
        <v>1044</v>
      </c>
    </row>
    <row r="147" spans="1:11" x14ac:dyDescent="0.2">
      <c r="A147" s="305" t="s">
        <v>137</v>
      </c>
      <c r="B147" s="295" t="s">
        <v>138</v>
      </c>
      <c r="C147" s="305" t="s">
        <v>12</v>
      </c>
      <c r="D147" s="303" t="s">
        <v>13</v>
      </c>
      <c r="E147" s="305" t="s">
        <v>968</v>
      </c>
      <c r="F147" s="295" t="s">
        <v>969</v>
      </c>
      <c r="G147" s="305">
        <v>9</v>
      </c>
      <c r="H147" s="295" t="s">
        <v>964</v>
      </c>
      <c r="I147" s="309" t="s">
        <v>1045</v>
      </c>
      <c r="K147" s="310" t="s">
        <v>1044</v>
      </c>
    </row>
    <row r="148" spans="1:11" x14ac:dyDescent="0.2">
      <c r="A148" s="305" t="s">
        <v>186</v>
      </c>
      <c r="B148" s="295" t="s">
        <v>187</v>
      </c>
      <c r="C148" s="305" t="s">
        <v>16</v>
      </c>
      <c r="D148" s="303" t="s">
        <v>17</v>
      </c>
      <c r="E148" s="305" t="s">
        <v>975</v>
      </c>
      <c r="F148" s="295" t="s">
        <v>17</v>
      </c>
      <c r="G148" s="305">
        <v>33</v>
      </c>
      <c r="H148" s="295" t="s">
        <v>977</v>
      </c>
      <c r="I148" s="309" t="s">
        <v>1045</v>
      </c>
      <c r="K148" s="310" t="s">
        <v>1044</v>
      </c>
    </row>
    <row r="149" spans="1:11" x14ac:dyDescent="0.2">
      <c r="A149" s="305" t="s">
        <v>188</v>
      </c>
      <c r="B149" s="295" t="s">
        <v>189</v>
      </c>
      <c r="C149" s="305" t="s">
        <v>16</v>
      </c>
      <c r="D149" s="303" t="s">
        <v>17</v>
      </c>
      <c r="E149" s="305" t="s">
        <v>975</v>
      </c>
      <c r="F149" s="295" t="s">
        <v>17</v>
      </c>
      <c r="G149" s="305">
        <v>12</v>
      </c>
      <c r="H149" s="295" t="s">
        <v>975</v>
      </c>
      <c r="I149" s="309" t="s">
        <v>1045</v>
      </c>
      <c r="K149" s="310" t="s">
        <v>1044</v>
      </c>
    </row>
    <row r="150" spans="1:11" x14ac:dyDescent="0.2">
      <c r="A150" s="305" t="s">
        <v>190</v>
      </c>
      <c r="B150" s="295" t="s">
        <v>191</v>
      </c>
      <c r="C150" s="305" t="s">
        <v>16</v>
      </c>
      <c r="D150" s="303" t="s">
        <v>17</v>
      </c>
      <c r="E150" s="305" t="s">
        <v>975</v>
      </c>
      <c r="F150" s="295" t="s">
        <v>17</v>
      </c>
      <c r="G150" s="305">
        <v>12</v>
      </c>
      <c r="H150" s="295" t="s">
        <v>975</v>
      </c>
      <c r="I150" s="309" t="s">
        <v>1045</v>
      </c>
      <c r="K150" s="310" t="s">
        <v>1044</v>
      </c>
    </row>
    <row r="151" spans="1:11" x14ac:dyDescent="0.2">
      <c r="A151" s="305" t="s">
        <v>192</v>
      </c>
      <c r="B151" s="295" t="s">
        <v>193</v>
      </c>
      <c r="C151" s="305" t="s">
        <v>16</v>
      </c>
      <c r="D151" s="303" t="s">
        <v>17</v>
      </c>
      <c r="E151" s="305" t="s">
        <v>975</v>
      </c>
      <c r="F151" s="295" t="s">
        <v>17</v>
      </c>
      <c r="G151" s="305">
        <v>12</v>
      </c>
      <c r="H151" s="295" t="s">
        <v>975</v>
      </c>
      <c r="I151" s="309" t="s">
        <v>1045</v>
      </c>
      <c r="K151" s="310" t="s">
        <v>1044</v>
      </c>
    </row>
    <row r="152" spans="1:11" x14ac:dyDescent="0.2">
      <c r="A152" s="305" t="s">
        <v>194</v>
      </c>
      <c r="B152" s="295" t="s">
        <v>195</v>
      </c>
      <c r="C152" s="305" t="s">
        <v>16</v>
      </c>
      <c r="D152" s="303" t="s">
        <v>17</v>
      </c>
      <c r="E152" s="305" t="s">
        <v>975</v>
      </c>
      <c r="F152" s="295" t="s">
        <v>17</v>
      </c>
      <c r="G152" s="305">
        <v>12</v>
      </c>
      <c r="H152" s="295" t="s">
        <v>975</v>
      </c>
      <c r="I152" s="309" t="s">
        <v>1045</v>
      </c>
      <c r="K152" s="310" t="s">
        <v>1044</v>
      </c>
    </row>
    <row r="153" spans="1:11" x14ac:dyDescent="0.2">
      <c r="A153" s="305" t="s">
        <v>196</v>
      </c>
      <c r="B153" s="295" t="s">
        <v>1108</v>
      </c>
      <c r="C153" s="305" t="s">
        <v>16</v>
      </c>
      <c r="D153" s="303" t="s">
        <v>17</v>
      </c>
      <c r="E153" s="305" t="s">
        <v>975</v>
      </c>
      <c r="F153" s="295" t="s">
        <v>17</v>
      </c>
      <c r="G153" s="305">
        <v>12</v>
      </c>
      <c r="H153" s="295" t="s">
        <v>975</v>
      </c>
      <c r="I153" s="309" t="s">
        <v>1045</v>
      </c>
      <c r="K153" s="310" t="s">
        <v>1044</v>
      </c>
    </row>
    <row r="154" spans="1:11" x14ac:dyDescent="0.2">
      <c r="A154" s="305" t="s">
        <v>197</v>
      </c>
      <c r="B154" s="295" t="s">
        <v>1109</v>
      </c>
      <c r="C154" s="305" t="s">
        <v>16</v>
      </c>
      <c r="D154" s="303" t="s">
        <v>17</v>
      </c>
      <c r="E154" s="305" t="s">
        <v>975</v>
      </c>
      <c r="F154" s="295" t="s">
        <v>17</v>
      </c>
      <c r="G154" s="305">
        <v>12</v>
      </c>
      <c r="H154" s="295" t="s">
        <v>975</v>
      </c>
      <c r="I154" s="309" t="s">
        <v>1045</v>
      </c>
      <c r="K154" s="310" t="s">
        <v>1047</v>
      </c>
    </row>
    <row r="155" spans="1:11" x14ac:dyDescent="0.2">
      <c r="A155" s="305" t="s">
        <v>198</v>
      </c>
      <c r="B155" s="295" t="s">
        <v>199</v>
      </c>
      <c r="C155" s="305" t="s">
        <v>16</v>
      </c>
      <c r="D155" s="303" t="s">
        <v>17</v>
      </c>
      <c r="E155" s="305" t="s">
        <v>975</v>
      </c>
      <c r="F155" s="295" t="s">
        <v>17</v>
      </c>
      <c r="G155" s="305">
        <v>12</v>
      </c>
      <c r="H155" s="295" t="s">
        <v>975</v>
      </c>
      <c r="I155" s="309" t="s">
        <v>1045</v>
      </c>
      <c r="K155" s="310" t="s">
        <v>1047</v>
      </c>
    </row>
    <row r="156" spans="1:11" x14ac:dyDescent="0.2">
      <c r="A156" s="305" t="s">
        <v>200</v>
      </c>
      <c r="B156" s="295" t="s">
        <v>201</v>
      </c>
      <c r="C156" s="305" t="s">
        <v>16</v>
      </c>
      <c r="D156" s="303" t="s">
        <v>17</v>
      </c>
      <c r="E156" s="305" t="s">
        <v>975</v>
      </c>
      <c r="F156" s="295" t="s">
        <v>17</v>
      </c>
      <c r="G156" s="305">
        <v>12</v>
      </c>
      <c r="H156" s="295" t="s">
        <v>975</v>
      </c>
      <c r="I156" s="309" t="s">
        <v>1045</v>
      </c>
      <c r="K156" s="310" t="s">
        <v>1047</v>
      </c>
    </row>
    <row r="157" spans="1:11" x14ac:dyDescent="0.2">
      <c r="A157" s="305" t="s">
        <v>213</v>
      </c>
      <c r="B157" s="295" t="s">
        <v>214</v>
      </c>
      <c r="C157" s="305" t="s">
        <v>18</v>
      </c>
      <c r="D157" s="303" t="s">
        <v>661</v>
      </c>
      <c r="E157" s="305" t="s">
        <v>977</v>
      </c>
      <c r="F157" s="295" t="s">
        <v>644</v>
      </c>
      <c r="G157" s="305">
        <v>10</v>
      </c>
      <c r="H157" s="295" t="s">
        <v>968</v>
      </c>
      <c r="I157" s="309" t="s">
        <v>1045</v>
      </c>
      <c r="K157" s="310" t="s">
        <v>1044</v>
      </c>
    </row>
    <row r="158" spans="1:11" x14ac:dyDescent="0.2">
      <c r="A158" s="305" t="s">
        <v>202</v>
      </c>
      <c r="B158" s="295" t="s">
        <v>1110</v>
      </c>
      <c r="C158" s="305" t="s">
        <v>16</v>
      </c>
      <c r="D158" s="303" t="s">
        <v>17</v>
      </c>
      <c r="E158" s="305" t="s">
        <v>975</v>
      </c>
      <c r="F158" s="295" t="s">
        <v>17</v>
      </c>
      <c r="G158" s="305">
        <v>12</v>
      </c>
      <c r="H158" s="295" t="s">
        <v>975</v>
      </c>
      <c r="I158" s="309" t="s">
        <v>1045</v>
      </c>
      <c r="K158" s="310" t="s">
        <v>1044</v>
      </c>
    </row>
    <row r="159" spans="1:11" x14ac:dyDescent="0.2">
      <c r="A159" s="305" t="s">
        <v>203</v>
      </c>
      <c r="B159" s="295" t="s">
        <v>204</v>
      </c>
      <c r="C159" s="305" t="s">
        <v>16</v>
      </c>
      <c r="D159" s="303" t="s">
        <v>17</v>
      </c>
      <c r="E159" s="305" t="s">
        <v>975</v>
      </c>
      <c r="F159" s="295" t="s">
        <v>17</v>
      </c>
      <c r="G159" s="305">
        <v>12</v>
      </c>
      <c r="H159" s="295" t="s">
        <v>975</v>
      </c>
      <c r="I159" s="309" t="s">
        <v>1045</v>
      </c>
      <c r="K159" s="310" t="s">
        <v>1047</v>
      </c>
    </row>
    <row r="160" spans="1:11" x14ac:dyDescent="0.2">
      <c r="A160" s="305" t="s">
        <v>205</v>
      </c>
      <c r="B160" s="295" t="s">
        <v>1111</v>
      </c>
      <c r="C160" s="305" t="s">
        <v>16</v>
      </c>
      <c r="D160" s="303" t="s">
        <v>17</v>
      </c>
      <c r="E160" s="305" t="s">
        <v>975</v>
      </c>
      <c r="F160" s="295" t="s">
        <v>17</v>
      </c>
      <c r="G160" s="305">
        <v>12</v>
      </c>
      <c r="H160" s="295" t="s">
        <v>975</v>
      </c>
      <c r="I160" s="309" t="s">
        <v>1045</v>
      </c>
      <c r="K160" s="310" t="s">
        <v>1044</v>
      </c>
    </row>
    <row r="161" spans="1:11" x14ac:dyDescent="0.2">
      <c r="A161" s="305" t="s">
        <v>206</v>
      </c>
      <c r="B161" s="295" t="s">
        <v>207</v>
      </c>
      <c r="C161" s="305" t="s">
        <v>16</v>
      </c>
      <c r="D161" s="303" t="s">
        <v>17</v>
      </c>
      <c r="E161" s="305" t="s">
        <v>975</v>
      </c>
      <c r="F161" s="295" t="s">
        <v>17</v>
      </c>
      <c r="G161" s="305">
        <v>12</v>
      </c>
      <c r="H161" s="295" t="s">
        <v>975</v>
      </c>
      <c r="I161" s="309" t="s">
        <v>1045</v>
      </c>
      <c r="K161" s="310" t="s">
        <v>1044</v>
      </c>
    </row>
    <row r="162" spans="1:11" x14ac:dyDescent="0.2">
      <c r="A162" s="305" t="s">
        <v>208</v>
      </c>
      <c r="B162" s="295" t="s">
        <v>209</v>
      </c>
      <c r="C162" s="305" t="s">
        <v>16</v>
      </c>
      <c r="D162" s="303" t="s">
        <v>17</v>
      </c>
      <c r="E162" s="305" t="s">
        <v>975</v>
      </c>
      <c r="F162" s="295" t="s">
        <v>17</v>
      </c>
      <c r="G162" s="305">
        <v>12</v>
      </c>
      <c r="H162" s="295" t="s">
        <v>975</v>
      </c>
      <c r="I162" s="309" t="s">
        <v>1045</v>
      </c>
      <c r="K162" s="310" t="s">
        <v>1044</v>
      </c>
    </row>
    <row r="163" spans="1:11" x14ac:dyDescent="0.2">
      <c r="A163" s="305" t="s">
        <v>224</v>
      </c>
      <c r="B163" s="295" t="s">
        <v>225</v>
      </c>
      <c r="C163" s="305" t="s">
        <v>25</v>
      </c>
      <c r="D163" s="303" t="s">
        <v>26</v>
      </c>
      <c r="E163" s="305" t="s">
        <v>989</v>
      </c>
      <c r="F163" s="295" t="s">
        <v>990</v>
      </c>
      <c r="G163" s="305">
        <v>33</v>
      </c>
      <c r="H163" s="295" t="s">
        <v>977</v>
      </c>
      <c r="I163" s="309" t="s">
        <v>1045</v>
      </c>
      <c r="K163" s="310" t="s">
        <v>1044</v>
      </c>
    </row>
    <row r="164" spans="1:11" x14ac:dyDescent="0.2">
      <c r="A164" s="305" t="s">
        <v>226</v>
      </c>
      <c r="B164" s="295" t="s">
        <v>227</v>
      </c>
      <c r="C164" s="305" t="s">
        <v>25</v>
      </c>
      <c r="D164" s="303" t="s">
        <v>26</v>
      </c>
      <c r="E164" s="305" t="s">
        <v>989</v>
      </c>
      <c r="F164" s="295" t="s">
        <v>990</v>
      </c>
      <c r="G164" s="305">
        <v>12</v>
      </c>
      <c r="H164" s="295" t="s">
        <v>975</v>
      </c>
      <c r="I164" s="309" t="s">
        <v>1045</v>
      </c>
      <c r="K164" s="310" t="s">
        <v>1044</v>
      </c>
    </row>
    <row r="165" spans="1:11" x14ac:dyDescent="0.2">
      <c r="A165" s="305" t="s">
        <v>228</v>
      </c>
      <c r="B165" s="295" t="s">
        <v>229</v>
      </c>
      <c r="C165" s="305" t="s">
        <v>25</v>
      </c>
      <c r="D165" s="303" t="s">
        <v>26</v>
      </c>
      <c r="E165" s="305" t="s">
        <v>989</v>
      </c>
      <c r="F165" s="295" t="s">
        <v>990</v>
      </c>
      <c r="G165" s="305">
        <v>12</v>
      </c>
      <c r="H165" s="295" t="s">
        <v>975</v>
      </c>
      <c r="I165" s="309" t="s">
        <v>1045</v>
      </c>
      <c r="K165" s="310" t="s">
        <v>1044</v>
      </c>
    </row>
    <row r="166" spans="1:11" x14ac:dyDescent="0.2">
      <c r="A166" s="305" t="s">
        <v>230</v>
      </c>
      <c r="B166" s="295" t="s">
        <v>231</v>
      </c>
      <c r="C166" s="305" t="s">
        <v>25</v>
      </c>
      <c r="D166" s="303" t="s">
        <v>26</v>
      </c>
      <c r="E166" s="305" t="s">
        <v>989</v>
      </c>
      <c r="F166" s="295" t="s">
        <v>990</v>
      </c>
      <c r="G166" s="305">
        <v>12</v>
      </c>
      <c r="H166" s="295" t="s">
        <v>975</v>
      </c>
      <c r="I166" s="309" t="s">
        <v>1045</v>
      </c>
      <c r="K166" s="310" t="s">
        <v>1044</v>
      </c>
    </row>
    <row r="167" spans="1:11" x14ac:dyDescent="0.2">
      <c r="A167" s="305" t="s">
        <v>232</v>
      </c>
      <c r="B167" s="295" t="s">
        <v>233</v>
      </c>
      <c r="C167" s="305" t="s">
        <v>25</v>
      </c>
      <c r="D167" s="303" t="s">
        <v>26</v>
      </c>
      <c r="E167" s="305" t="s">
        <v>989</v>
      </c>
      <c r="F167" s="295" t="s">
        <v>990</v>
      </c>
      <c r="G167" s="305">
        <v>12</v>
      </c>
      <c r="H167" s="295" t="s">
        <v>975</v>
      </c>
      <c r="I167" s="309" t="s">
        <v>1045</v>
      </c>
      <c r="K167" s="310" t="s">
        <v>1044</v>
      </c>
    </row>
    <row r="168" spans="1:11" x14ac:dyDescent="0.2">
      <c r="A168" s="305" t="s">
        <v>234</v>
      </c>
      <c r="B168" s="295" t="s">
        <v>235</v>
      </c>
      <c r="C168" s="305" t="s">
        <v>29</v>
      </c>
      <c r="D168" s="303" t="s">
        <v>30</v>
      </c>
      <c r="E168" s="305" t="s">
        <v>991</v>
      </c>
      <c r="F168" s="295" t="s">
        <v>992</v>
      </c>
      <c r="G168" s="305">
        <v>17</v>
      </c>
      <c r="H168" s="295" t="s">
        <v>989</v>
      </c>
      <c r="I168" s="309" t="s">
        <v>1045</v>
      </c>
      <c r="K168" s="310" t="s">
        <v>1044</v>
      </c>
    </row>
    <row r="169" spans="1:11" x14ac:dyDescent="0.2">
      <c r="A169" s="305" t="s">
        <v>236</v>
      </c>
      <c r="B169" s="295" t="s">
        <v>237</v>
      </c>
      <c r="C169" s="305" t="s">
        <v>25</v>
      </c>
      <c r="D169" s="303" t="s">
        <v>26</v>
      </c>
      <c r="E169" s="305" t="s">
        <v>989</v>
      </c>
      <c r="F169" s="295" t="s">
        <v>990</v>
      </c>
      <c r="G169" s="305">
        <v>12</v>
      </c>
      <c r="H169" s="295" t="s">
        <v>975</v>
      </c>
      <c r="I169" s="309" t="s">
        <v>1045</v>
      </c>
      <c r="K169" s="310" t="s">
        <v>1044</v>
      </c>
    </row>
    <row r="170" spans="1:11" x14ac:dyDescent="0.2">
      <c r="A170" s="305" t="s">
        <v>238</v>
      </c>
      <c r="B170" s="295" t="s">
        <v>239</v>
      </c>
      <c r="C170" s="305" t="s">
        <v>25</v>
      </c>
      <c r="D170" s="303" t="s">
        <v>26</v>
      </c>
      <c r="E170" s="305" t="s">
        <v>989</v>
      </c>
      <c r="F170" s="295" t="s">
        <v>990</v>
      </c>
      <c r="G170" s="305">
        <v>17</v>
      </c>
      <c r="H170" s="295" t="s">
        <v>989</v>
      </c>
      <c r="I170" s="309" t="s">
        <v>1045</v>
      </c>
      <c r="K170" s="310" t="s">
        <v>1044</v>
      </c>
    </row>
    <row r="171" spans="1:11" x14ac:dyDescent="0.2">
      <c r="A171" s="305" t="s">
        <v>240</v>
      </c>
      <c r="B171" s="295" t="s">
        <v>241</v>
      </c>
      <c r="C171" s="305" t="s">
        <v>25</v>
      </c>
      <c r="D171" s="303" t="s">
        <v>26</v>
      </c>
      <c r="E171" s="305" t="s">
        <v>989</v>
      </c>
      <c r="F171" s="295" t="s">
        <v>990</v>
      </c>
      <c r="G171" s="305">
        <v>17</v>
      </c>
      <c r="H171" s="295" t="s">
        <v>989</v>
      </c>
      <c r="I171" s="309" t="s">
        <v>1045</v>
      </c>
      <c r="K171" s="310" t="s">
        <v>1044</v>
      </c>
    </row>
    <row r="172" spans="1:11" x14ac:dyDescent="0.2">
      <c r="A172" s="305" t="s">
        <v>242</v>
      </c>
      <c r="B172" s="295" t="s">
        <v>243</v>
      </c>
      <c r="C172" s="305" t="s">
        <v>25</v>
      </c>
      <c r="D172" s="303" t="s">
        <v>26</v>
      </c>
      <c r="E172" s="305" t="s">
        <v>989</v>
      </c>
      <c r="F172" s="295" t="s">
        <v>990</v>
      </c>
      <c r="G172" s="305">
        <v>17</v>
      </c>
      <c r="H172" s="295" t="s">
        <v>989</v>
      </c>
      <c r="I172" s="309" t="s">
        <v>1045</v>
      </c>
      <c r="K172" s="310" t="s">
        <v>1044</v>
      </c>
    </row>
    <row r="173" spans="1:11" x14ac:dyDescent="0.2">
      <c r="A173" s="305" t="s">
        <v>244</v>
      </c>
      <c r="B173" s="295" t="s">
        <v>245</v>
      </c>
      <c r="C173" s="305" t="s">
        <v>25</v>
      </c>
      <c r="D173" s="303" t="s">
        <v>26</v>
      </c>
      <c r="E173" s="305" t="s">
        <v>989</v>
      </c>
      <c r="F173" s="295" t="s">
        <v>990</v>
      </c>
      <c r="G173" s="305">
        <v>17</v>
      </c>
      <c r="H173" s="295" t="s">
        <v>989</v>
      </c>
      <c r="I173" s="309" t="s">
        <v>1045</v>
      </c>
      <c r="K173" s="310" t="s">
        <v>1044</v>
      </c>
    </row>
    <row r="174" spans="1:11" x14ac:dyDescent="0.2">
      <c r="A174" s="305" t="s">
        <v>246</v>
      </c>
      <c r="B174" s="295" t="s">
        <v>247</v>
      </c>
      <c r="C174" s="305" t="s">
        <v>25</v>
      </c>
      <c r="D174" s="303" t="s">
        <v>26</v>
      </c>
      <c r="E174" s="305" t="s">
        <v>989</v>
      </c>
      <c r="F174" s="295" t="s">
        <v>990</v>
      </c>
      <c r="G174" s="305">
        <v>17</v>
      </c>
      <c r="H174" s="295" t="s">
        <v>989</v>
      </c>
      <c r="I174" s="309" t="s">
        <v>1045</v>
      </c>
      <c r="K174" s="310" t="s">
        <v>1044</v>
      </c>
    </row>
    <row r="175" spans="1:11" x14ac:dyDescent="0.2">
      <c r="A175" s="305" t="s">
        <v>256</v>
      </c>
      <c r="B175" s="295" t="s">
        <v>257</v>
      </c>
      <c r="C175" s="305" t="s">
        <v>27</v>
      </c>
      <c r="D175" s="303" t="s">
        <v>28</v>
      </c>
      <c r="E175" s="305" t="s">
        <v>993</v>
      </c>
      <c r="F175" s="295" t="s">
        <v>994</v>
      </c>
      <c r="G175" s="305">
        <v>18</v>
      </c>
      <c r="H175" s="295" t="s">
        <v>997</v>
      </c>
      <c r="I175" s="309" t="s">
        <v>1045</v>
      </c>
      <c r="K175" s="310" t="s">
        <v>1044</v>
      </c>
    </row>
    <row r="176" spans="1:11" x14ac:dyDescent="0.2">
      <c r="A176" s="305" t="s">
        <v>258</v>
      </c>
      <c r="B176" s="295" t="s">
        <v>259</v>
      </c>
      <c r="C176" s="305" t="s">
        <v>27</v>
      </c>
      <c r="D176" s="303" t="s">
        <v>28</v>
      </c>
      <c r="E176" s="305" t="s">
        <v>993</v>
      </c>
      <c r="F176" s="295" t="s">
        <v>994</v>
      </c>
      <c r="G176" s="305">
        <v>17</v>
      </c>
      <c r="H176" s="295" t="s">
        <v>989</v>
      </c>
      <c r="I176" s="309" t="s">
        <v>1045</v>
      </c>
      <c r="K176" s="310" t="s">
        <v>1044</v>
      </c>
    </row>
    <row r="177" spans="1:11" x14ac:dyDescent="0.2">
      <c r="A177" s="305" t="s">
        <v>260</v>
      </c>
      <c r="B177" s="295" t="s">
        <v>1112</v>
      </c>
      <c r="C177" s="305" t="s">
        <v>27</v>
      </c>
      <c r="D177" s="303" t="s">
        <v>28</v>
      </c>
      <c r="E177" s="305" t="s">
        <v>995</v>
      </c>
      <c r="F177" s="295" t="s">
        <v>996</v>
      </c>
      <c r="G177" s="305">
        <v>18</v>
      </c>
      <c r="H177" s="295" t="s">
        <v>995</v>
      </c>
      <c r="I177" s="309" t="s">
        <v>1045</v>
      </c>
      <c r="K177" s="310" t="s">
        <v>1044</v>
      </c>
    </row>
    <row r="178" spans="1:11" x14ac:dyDescent="0.2">
      <c r="A178" s="305" t="s">
        <v>261</v>
      </c>
      <c r="B178" s="295" t="s">
        <v>262</v>
      </c>
      <c r="C178" s="305" t="s">
        <v>27</v>
      </c>
      <c r="D178" s="303" t="s">
        <v>28</v>
      </c>
      <c r="E178" s="305" t="s">
        <v>995</v>
      </c>
      <c r="F178" s="295" t="s">
        <v>996</v>
      </c>
      <c r="G178" s="305">
        <v>18</v>
      </c>
      <c r="H178" s="295" t="s">
        <v>997</v>
      </c>
      <c r="I178" s="309" t="s">
        <v>1045</v>
      </c>
      <c r="K178" s="310" t="s">
        <v>1044</v>
      </c>
    </row>
    <row r="179" spans="1:11" x14ac:dyDescent="0.2">
      <c r="A179" s="305" t="s">
        <v>263</v>
      </c>
      <c r="B179" s="295" t="s">
        <v>264</v>
      </c>
      <c r="C179" s="305" t="s">
        <v>27</v>
      </c>
      <c r="D179" s="303" t="s">
        <v>28</v>
      </c>
      <c r="E179" s="305" t="s">
        <v>997</v>
      </c>
      <c r="F179" s="295" t="s">
        <v>998</v>
      </c>
      <c r="G179" s="305">
        <v>17</v>
      </c>
      <c r="H179" s="295" t="s">
        <v>989</v>
      </c>
      <c r="I179" s="309" t="s">
        <v>1045</v>
      </c>
      <c r="K179" s="310" t="s">
        <v>1044</v>
      </c>
    </row>
    <row r="180" spans="1:11" x14ac:dyDescent="0.2">
      <c r="A180" s="305" t="s">
        <v>265</v>
      </c>
      <c r="B180" s="295" t="s">
        <v>607</v>
      </c>
      <c r="C180" s="305" t="s">
        <v>27</v>
      </c>
      <c r="D180" s="303" t="s">
        <v>28</v>
      </c>
      <c r="E180" s="305" t="s">
        <v>997</v>
      </c>
      <c r="F180" s="295" t="s">
        <v>998</v>
      </c>
      <c r="G180" s="305">
        <v>17</v>
      </c>
      <c r="H180" s="295" t="s">
        <v>989</v>
      </c>
      <c r="I180" s="309" t="s">
        <v>1045</v>
      </c>
      <c r="K180" s="310" t="s">
        <v>1044</v>
      </c>
    </row>
    <row r="181" spans="1:11" x14ac:dyDescent="0.2">
      <c r="A181" s="305" t="s">
        <v>248</v>
      </c>
      <c r="B181" s="295" t="s">
        <v>1113</v>
      </c>
      <c r="C181" s="305" t="s">
        <v>25</v>
      </c>
      <c r="D181" s="303" t="s">
        <v>26</v>
      </c>
      <c r="E181" s="305" t="s">
        <v>989</v>
      </c>
      <c r="F181" s="295" t="s">
        <v>990</v>
      </c>
      <c r="G181" s="305">
        <v>19</v>
      </c>
      <c r="H181" s="295" t="s">
        <v>991</v>
      </c>
      <c r="I181" s="309" t="s">
        <v>1045</v>
      </c>
      <c r="K181" s="310" t="s">
        <v>1044</v>
      </c>
    </row>
    <row r="182" spans="1:11" x14ac:dyDescent="0.2">
      <c r="A182" s="305" t="s">
        <v>249</v>
      </c>
      <c r="B182" s="295" t="s">
        <v>1114</v>
      </c>
      <c r="C182" s="305" t="s">
        <v>25</v>
      </c>
      <c r="D182" s="303" t="s">
        <v>26</v>
      </c>
      <c r="E182" s="305" t="s">
        <v>989</v>
      </c>
      <c r="F182" s="295" t="s">
        <v>990</v>
      </c>
      <c r="G182" s="305">
        <v>17</v>
      </c>
      <c r="H182" s="295" t="s">
        <v>989</v>
      </c>
      <c r="I182" s="309" t="s">
        <v>1045</v>
      </c>
      <c r="K182" s="310" t="s">
        <v>1044</v>
      </c>
    </row>
    <row r="183" spans="1:11" x14ac:dyDescent="0.2">
      <c r="A183" s="305" t="s">
        <v>250</v>
      </c>
      <c r="B183" s="295" t="s">
        <v>1115</v>
      </c>
      <c r="C183" s="305" t="s">
        <v>25</v>
      </c>
      <c r="D183" s="303" t="s">
        <v>26</v>
      </c>
      <c r="E183" s="305" t="s">
        <v>989</v>
      </c>
      <c r="F183" s="295" t="s">
        <v>990</v>
      </c>
      <c r="G183" s="305">
        <v>17</v>
      </c>
      <c r="H183" s="295" t="s">
        <v>989</v>
      </c>
      <c r="I183" s="309" t="s">
        <v>1045</v>
      </c>
      <c r="K183" s="310" t="s">
        <v>1044</v>
      </c>
    </row>
    <row r="184" spans="1:11" x14ac:dyDescent="0.2">
      <c r="A184" s="305" t="s">
        <v>251</v>
      </c>
      <c r="B184" s="295" t="s">
        <v>1116</v>
      </c>
      <c r="C184" s="305" t="s">
        <v>25</v>
      </c>
      <c r="D184" s="303" t="s">
        <v>26</v>
      </c>
      <c r="E184" s="305" t="s">
        <v>989</v>
      </c>
      <c r="F184" s="295" t="s">
        <v>990</v>
      </c>
      <c r="G184" s="305">
        <v>17</v>
      </c>
      <c r="H184" s="295" t="s">
        <v>989</v>
      </c>
      <c r="I184" s="309" t="s">
        <v>1045</v>
      </c>
      <c r="K184" s="310" t="s">
        <v>1044</v>
      </c>
    </row>
    <row r="185" spans="1:11" x14ac:dyDescent="0.2">
      <c r="A185" s="305" t="s">
        <v>252</v>
      </c>
      <c r="B185" s="295" t="s">
        <v>1117</v>
      </c>
      <c r="C185" s="305" t="s">
        <v>25</v>
      </c>
      <c r="D185" s="303" t="s">
        <v>26</v>
      </c>
      <c r="E185" s="305" t="s">
        <v>989</v>
      </c>
      <c r="F185" s="295" t="s">
        <v>990</v>
      </c>
      <c r="G185" s="305">
        <v>17</v>
      </c>
      <c r="H185" s="295" t="s">
        <v>989</v>
      </c>
      <c r="I185" s="309" t="s">
        <v>1045</v>
      </c>
      <c r="K185" s="310" t="s">
        <v>1044</v>
      </c>
    </row>
    <row r="186" spans="1:11" x14ac:dyDescent="0.2">
      <c r="A186" s="305" t="s">
        <v>253</v>
      </c>
      <c r="B186" s="295" t="s">
        <v>1118</v>
      </c>
      <c r="C186" s="305" t="s">
        <v>25</v>
      </c>
      <c r="D186" s="303" t="s">
        <v>26</v>
      </c>
      <c r="E186" s="305" t="s">
        <v>989</v>
      </c>
      <c r="F186" s="295" t="s">
        <v>990</v>
      </c>
      <c r="G186" s="305">
        <v>17</v>
      </c>
      <c r="H186" s="295" t="s">
        <v>989</v>
      </c>
      <c r="I186" s="309" t="s">
        <v>1045</v>
      </c>
      <c r="K186" s="310" t="s">
        <v>1044</v>
      </c>
    </row>
    <row r="187" spans="1:11" x14ac:dyDescent="0.2">
      <c r="A187" s="305" t="s">
        <v>254</v>
      </c>
      <c r="B187" s="295" t="s">
        <v>1119</v>
      </c>
      <c r="C187" s="305" t="s">
        <v>25</v>
      </c>
      <c r="D187" s="303" t="s">
        <v>26</v>
      </c>
      <c r="E187" s="305" t="s">
        <v>989</v>
      </c>
      <c r="F187" s="295" t="s">
        <v>990</v>
      </c>
      <c r="G187" s="305">
        <v>17</v>
      </c>
      <c r="H187" s="295" t="s">
        <v>989</v>
      </c>
      <c r="I187" s="309" t="s">
        <v>1045</v>
      </c>
      <c r="K187" s="310" t="s">
        <v>1044</v>
      </c>
    </row>
    <row r="188" spans="1:11" x14ac:dyDescent="0.2">
      <c r="A188" s="305" t="s">
        <v>255</v>
      </c>
      <c r="B188" s="295" t="s">
        <v>1120</v>
      </c>
      <c r="C188" s="305" t="s">
        <v>25</v>
      </c>
      <c r="D188" s="303" t="s">
        <v>26</v>
      </c>
      <c r="E188" s="305" t="s">
        <v>989</v>
      </c>
      <c r="F188" s="295" t="s">
        <v>990</v>
      </c>
      <c r="G188" s="305">
        <v>18</v>
      </c>
      <c r="H188" s="295" t="s">
        <v>993</v>
      </c>
      <c r="I188" s="309" t="s">
        <v>1045</v>
      </c>
      <c r="K188" s="310" t="s">
        <v>1044</v>
      </c>
    </row>
    <row r="189" spans="1:11" x14ac:dyDescent="0.2">
      <c r="A189" s="305" t="s">
        <v>853</v>
      </c>
      <c r="B189" s="295" t="s">
        <v>854</v>
      </c>
      <c r="C189" s="305" t="s">
        <v>25</v>
      </c>
      <c r="D189" s="303" t="s">
        <v>26</v>
      </c>
      <c r="E189" s="305" t="s">
        <v>989</v>
      </c>
      <c r="F189" s="295" t="s">
        <v>990</v>
      </c>
      <c r="G189" s="305">
        <v>18</v>
      </c>
      <c r="H189" s="295" t="s">
        <v>993</v>
      </c>
      <c r="I189" s="309" t="s">
        <v>1045</v>
      </c>
      <c r="K189" s="310" t="s">
        <v>1044</v>
      </c>
    </row>
    <row r="190" spans="1:11" x14ac:dyDescent="0.2">
      <c r="A190" s="305" t="s">
        <v>855</v>
      </c>
      <c r="B190" s="295" t="s">
        <v>856</v>
      </c>
      <c r="C190" s="305" t="s">
        <v>25</v>
      </c>
      <c r="D190" s="303" t="s">
        <v>26</v>
      </c>
      <c r="E190" s="305" t="s">
        <v>989</v>
      </c>
      <c r="F190" s="295" t="s">
        <v>990</v>
      </c>
      <c r="G190" s="305">
        <v>18</v>
      </c>
      <c r="H190" s="295" t="s">
        <v>995</v>
      </c>
      <c r="I190" s="309" t="s">
        <v>1045</v>
      </c>
      <c r="K190" s="310" t="s">
        <v>1044</v>
      </c>
    </row>
    <row r="191" spans="1:11" x14ac:dyDescent="0.2">
      <c r="A191" s="305" t="s">
        <v>857</v>
      </c>
      <c r="B191" s="295" t="s">
        <v>1149</v>
      </c>
      <c r="C191" s="305" t="s">
        <v>29</v>
      </c>
      <c r="D191" s="303" t="s">
        <v>30</v>
      </c>
      <c r="E191" s="305" t="s">
        <v>991</v>
      </c>
      <c r="F191" s="295" t="s">
        <v>992</v>
      </c>
      <c r="G191" s="305">
        <v>17</v>
      </c>
      <c r="H191" s="295" t="s">
        <v>989</v>
      </c>
      <c r="I191" s="309" t="s">
        <v>1045</v>
      </c>
      <c r="K191" s="310" t="s">
        <v>1044</v>
      </c>
    </row>
    <row r="192" spans="1:11" x14ac:dyDescent="0.2">
      <c r="A192" s="305" t="s">
        <v>276</v>
      </c>
      <c r="B192" s="295" t="s">
        <v>277</v>
      </c>
      <c r="C192" s="305" t="s">
        <v>31</v>
      </c>
      <c r="D192" s="303" t="s">
        <v>32</v>
      </c>
      <c r="E192" s="305" t="s">
        <v>999</v>
      </c>
      <c r="F192" s="295" t="s">
        <v>1000</v>
      </c>
      <c r="G192" s="305">
        <v>19</v>
      </c>
      <c r="H192" s="295" t="s">
        <v>991</v>
      </c>
      <c r="I192" s="309" t="s">
        <v>1045</v>
      </c>
      <c r="K192" s="310" t="s">
        <v>1047</v>
      </c>
    </row>
    <row r="193" spans="1:11" x14ac:dyDescent="0.2">
      <c r="A193" s="305" t="s">
        <v>278</v>
      </c>
      <c r="B193" s="295" t="s">
        <v>279</v>
      </c>
      <c r="C193" s="305" t="s">
        <v>31</v>
      </c>
      <c r="D193" s="303" t="s">
        <v>32</v>
      </c>
      <c r="E193" s="305" t="s">
        <v>999</v>
      </c>
      <c r="F193" s="295" t="s">
        <v>1000</v>
      </c>
      <c r="G193" s="305">
        <v>19</v>
      </c>
      <c r="H193" s="295" t="s">
        <v>1005</v>
      </c>
      <c r="I193" s="309" t="s">
        <v>1045</v>
      </c>
      <c r="K193" s="310" t="s">
        <v>1047</v>
      </c>
    </row>
    <row r="194" spans="1:11" x14ac:dyDescent="0.2">
      <c r="A194" s="305" t="s">
        <v>280</v>
      </c>
      <c r="B194" s="295" t="s">
        <v>281</v>
      </c>
      <c r="C194" s="305" t="s">
        <v>31</v>
      </c>
      <c r="D194" s="303" t="s">
        <v>32</v>
      </c>
      <c r="E194" s="305" t="s">
        <v>999</v>
      </c>
      <c r="F194" s="295" t="s">
        <v>1000</v>
      </c>
      <c r="G194" s="305">
        <v>19</v>
      </c>
      <c r="H194" s="295" t="s">
        <v>1005</v>
      </c>
      <c r="I194" s="309" t="s">
        <v>1045</v>
      </c>
      <c r="K194" s="310" t="s">
        <v>1047</v>
      </c>
    </row>
    <row r="195" spans="1:11" x14ac:dyDescent="0.2">
      <c r="A195" s="305" t="s">
        <v>282</v>
      </c>
      <c r="B195" s="295" t="s">
        <v>283</v>
      </c>
      <c r="C195" s="305" t="s">
        <v>31</v>
      </c>
      <c r="D195" s="303" t="s">
        <v>32</v>
      </c>
      <c r="E195" s="305" t="s">
        <v>999</v>
      </c>
      <c r="F195" s="295" t="s">
        <v>1000</v>
      </c>
      <c r="G195" s="305">
        <v>19</v>
      </c>
      <c r="H195" s="295" t="s">
        <v>1005</v>
      </c>
      <c r="I195" s="309" t="s">
        <v>1045</v>
      </c>
      <c r="K195" s="310" t="s">
        <v>1047</v>
      </c>
    </row>
    <row r="196" spans="1:11" x14ac:dyDescent="0.2">
      <c r="A196" s="305" t="s">
        <v>284</v>
      </c>
      <c r="B196" s="295" t="s">
        <v>285</v>
      </c>
      <c r="C196" s="305" t="s">
        <v>31</v>
      </c>
      <c r="D196" s="303" t="s">
        <v>32</v>
      </c>
      <c r="E196" s="305" t="s">
        <v>999</v>
      </c>
      <c r="F196" s="295" t="s">
        <v>1000</v>
      </c>
      <c r="G196" s="305">
        <v>20</v>
      </c>
      <c r="H196" s="295" t="s">
        <v>999</v>
      </c>
      <c r="I196" s="309" t="s">
        <v>1045</v>
      </c>
      <c r="K196" s="310" t="s">
        <v>1044</v>
      </c>
    </row>
    <row r="197" spans="1:11" x14ac:dyDescent="0.2">
      <c r="A197" s="306" t="s">
        <v>1333</v>
      </c>
      <c r="B197" s="295" t="s">
        <v>1291</v>
      </c>
      <c r="C197" s="305" t="s">
        <v>31</v>
      </c>
      <c r="D197" s="303" t="s">
        <v>32</v>
      </c>
      <c r="E197" s="305" t="s">
        <v>999</v>
      </c>
      <c r="F197" s="295" t="s">
        <v>1000</v>
      </c>
      <c r="G197" s="305">
        <v>20</v>
      </c>
      <c r="H197" s="295" t="s">
        <v>999</v>
      </c>
      <c r="I197" s="314" t="s">
        <v>1045</v>
      </c>
      <c r="J197" s="314"/>
      <c r="K197" s="315">
        <v>2559</v>
      </c>
    </row>
    <row r="198" spans="1:11" x14ac:dyDescent="0.2">
      <c r="A198" s="306" t="s">
        <v>1334</v>
      </c>
      <c r="B198" s="295" t="s">
        <v>1292</v>
      </c>
      <c r="C198" s="305" t="s">
        <v>31</v>
      </c>
      <c r="D198" s="303" t="s">
        <v>32</v>
      </c>
      <c r="E198" s="305" t="s">
        <v>999</v>
      </c>
      <c r="F198" s="295" t="s">
        <v>1000</v>
      </c>
      <c r="G198" s="305">
        <v>20</v>
      </c>
      <c r="H198" s="295" t="s">
        <v>999</v>
      </c>
      <c r="I198" s="314" t="s">
        <v>1045</v>
      </c>
      <c r="J198" s="314"/>
      <c r="K198" s="315">
        <v>2562</v>
      </c>
    </row>
    <row r="199" spans="1:11" x14ac:dyDescent="0.2">
      <c r="A199" s="305" t="s">
        <v>286</v>
      </c>
      <c r="B199" s="295" t="s">
        <v>287</v>
      </c>
      <c r="C199" s="305" t="s">
        <v>31</v>
      </c>
      <c r="D199" s="303" t="s">
        <v>32</v>
      </c>
      <c r="E199" s="305" t="s">
        <v>999</v>
      </c>
      <c r="F199" s="295" t="s">
        <v>1000</v>
      </c>
      <c r="G199" s="305">
        <v>20</v>
      </c>
      <c r="H199" s="295" t="s">
        <v>999</v>
      </c>
      <c r="I199" s="309" t="s">
        <v>1045</v>
      </c>
      <c r="K199" s="310" t="s">
        <v>1047</v>
      </c>
    </row>
    <row r="200" spans="1:11" x14ac:dyDescent="0.2">
      <c r="A200" s="305" t="s">
        <v>288</v>
      </c>
      <c r="B200" s="295" t="s">
        <v>289</v>
      </c>
      <c r="C200" s="305" t="s">
        <v>31</v>
      </c>
      <c r="D200" s="303" t="s">
        <v>32</v>
      </c>
      <c r="E200" s="305" t="s">
        <v>999</v>
      </c>
      <c r="F200" s="295" t="s">
        <v>1000</v>
      </c>
      <c r="G200" s="305">
        <v>20</v>
      </c>
      <c r="H200" s="295" t="s">
        <v>999</v>
      </c>
      <c r="I200" s="309" t="s">
        <v>1045</v>
      </c>
      <c r="K200" s="310" t="s">
        <v>1044</v>
      </c>
    </row>
    <row r="201" spans="1:11" x14ac:dyDescent="0.2">
      <c r="A201" s="305" t="s">
        <v>269</v>
      </c>
      <c r="B201" s="295" t="s">
        <v>270</v>
      </c>
      <c r="C201" s="305" t="s">
        <v>29</v>
      </c>
      <c r="D201" s="303" t="s">
        <v>30</v>
      </c>
      <c r="E201" s="305" t="s">
        <v>1003</v>
      </c>
      <c r="F201" s="295" t="s">
        <v>1004</v>
      </c>
      <c r="G201" s="305">
        <v>20</v>
      </c>
      <c r="H201" s="295" t="s">
        <v>999</v>
      </c>
      <c r="I201" s="309" t="s">
        <v>1045</v>
      </c>
      <c r="K201" s="310" t="s">
        <v>1044</v>
      </c>
    </row>
    <row r="202" spans="1:11" x14ac:dyDescent="0.2">
      <c r="A202" s="305" t="s">
        <v>272</v>
      </c>
      <c r="B202" s="295" t="s">
        <v>273</v>
      </c>
      <c r="C202" s="305" t="s">
        <v>29</v>
      </c>
      <c r="D202" s="303" t="s">
        <v>30</v>
      </c>
      <c r="E202" s="305" t="s">
        <v>1003</v>
      </c>
      <c r="F202" s="295" t="s">
        <v>1004</v>
      </c>
      <c r="G202" s="305">
        <v>20</v>
      </c>
      <c r="H202" s="295" t="s">
        <v>999</v>
      </c>
      <c r="I202" s="309" t="s">
        <v>1045</v>
      </c>
      <c r="K202" s="310" t="s">
        <v>1044</v>
      </c>
    </row>
    <row r="203" spans="1:11" x14ac:dyDescent="0.2">
      <c r="A203" s="305" t="s">
        <v>274</v>
      </c>
      <c r="B203" s="295" t="s">
        <v>1293</v>
      </c>
      <c r="C203" s="305" t="s">
        <v>29</v>
      </c>
      <c r="D203" s="303" t="s">
        <v>30</v>
      </c>
      <c r="E203" s="305" t="s">
        <v>1005</v>
      </c>
      <c r="F203" s="295" t="s">
        <v>1006</v>
      </c>
      <c r="G203" s="305">
        <v>19</v>
      </c>
      <c r="H203" s="295" t="s">
        <v>1003</v>
      </c>
      <c r="I203" s="309" t="s">
        <v>1045</v>
      </c>
      <c r="K203" s="310" t="s">
        <v>1044</v>
      </c>
    </row>
    <row r="204" spans="1:11" x14ac:dyDescent="0.2">
      <c r="A204" s="305" t="s">
        <v>275</v>
      </c>
      <c r="B204" s="295" t="s">
        <v>1294</v>
      </c>
      <c r="C204" s="305" t="s">
        <v>29</v>
      </c>
      <c r="D204" s="303" t="s">
        <v>30</v>
      </c>
      <c r="E204" s="305" t="s">
        <v>1005</v>
      </c>
      <c r="F204" s="295" t="s">
        <v>1006</v>
      </c>
      <c r="G204" s="305">
        <v>19</v>
      </c>
      <c r="H204" s="295" t="s">
        <v>1003</v>
      </c>
      <c r="I204" s="309" t="s">
        <v>1045</v>
      </c>
      <c r="K204" s="310" t="s">
        <v>1044</v>
      </c>
    </row>
    <row r="205" spans="1:11" x14ac:dyDescent="0.2">
      <c r="A205" s="305" t="s">
        <v>858</v>
      </c>
      <c r="B205" s="295" t="s">
        <v>1295</v>
      </c>
      <c r="C205" s="305" t="s">
        <v>29</v>
      </c>
      <c r="D205" s="303" t="s">
        <v>30</v>
      </c>
      <c r="E205" s="305" t="s">
        <v>1001</v>
      </c>
      <c r="F205" s="295" t="s">
        <v>1002</v>
      </c>
      <c r="G205" s="305">
        <v>20</v>
      </c>
      <c r="H205" s="295" t="s">
        <v>999</v>
      </c>
      <c r="I205" s="309" t="s">
        <v>1045</v>
      </c>
      <c r="K205" s="310" t="s">
        <v>1044</v>
      </c>
    </row>
    <row r="206" spans="1:11" x14ac:dyDescent="0.2">
      <c r="A206" s="305" t="s">
        <v>859</v>
      </c>
      <c r="B206" s="295" t="s">
        <v>1296</v>
      </c>
      <c r="C206" s="305" t="s">
        <v>29</v>
      </c>
      <c r="D206" s="303" t="s">
        <v>30</v>
      </c>
      <c r="E206" s="305" t="s">
        <v>1001</v>
      </c>
      <c r="F206" s="295" t="s">
        <v>1002</v>
      </c>
      <c r="G206" s="305">
        <v>20</v>
      </c>
      <c r="H206" s="295" t="s">
        <v>999</v>
      </c>
      <c r="I206" s="309" t="s">
        <v>1045</v>
      </c>
      <c r="K206" s="310" t="s">
        <v>1044</v>
      </c>
    </row>
    <row r="207" spans="1:11" x14ac:dyDescent="0.2">
      <c r="A207" s="305" t="s">
        <v>1297</v>
      </c>
      <c r="B207" s="295" t="s">
        <v>1300</v>
      </c>
      <c r="C207" s="305" t="s">
        <v>29</v>
      </c>
      <c r="D207" s="303" t="s">
        <v>30</v>
      </c>
      <c r="E207" s="305" t="s">
        <v>1005</v>
      </c>
      <c r="F207" s="295" t="s">
        <v>1006</v>
      </c>
      <c r="G207" s="305">
        <v>19</v>
      </c>
      <c r="H207" s="295" t="s">
        <v>1003</v>
      </c>
      <c r="I207" s="314" t="s">
        <v>1045</v>
      </c>
      <c r="J207" s="314"/>
      <c r="K207" s="310">
        <v>2562</v>
      </c>
    </row>
    <row r="208" spans="1:11" x14ac:dyDescent="0.2">
      <c r="A208" s="305" t="s">
        <v>1298</v>
      </c>
      <c r="B208" s="295" t="s">
        <v>1301</v>
      </c>
      <c r="C208" s="305" t="s">
        <v>29</v>
      </c>
      <c r="D208" s="303" t="s">
        <v>30</v>
      </c>
      <c r="E208" s="305" t="s">
        <v>1005</v>
      </c>
      <c r="F208" s="295" t="s">
        <v>1006</v>
      </c>
      <c r="G208" s="305">
        <v>19</v>
      </c>
      <c r="H208" s="295" t="s">
        <v>1003</v>
      </c>
      <c r="I208" s="314" t="s">
        <v>1045</v>
      </c>
      <c r="J208" s="314"/>
      <c r="K208" s="310">
        <v>2562</v>
      </c>
    </row>
    <row r="209" spans="1:11" x14ac:dyDescent="0.2">
      <c r="A209" s="305" t="s">
        <v>1299</v>
      </c>
      <c r="B209" s="295" t="s">
        <v>1303</v>
      </c>
      <c r="C209" s="305" t="s">
        <v>29</v>
      </c>
      <c r="D209" s="303" t="s">
        <v>30</v>
      </c>
      <c r="E209" s="305" t="s">
        <v>1001</v>
      </c>
      <c r="F209" s="295" t="s">
        <v>1002</v>
      </c>
      <c r="G209" s="305">
        <v>20</v>
      </c>
      <c r="H209" s="295" t="s">
        <v>999</v>
      </c>
      <c r="I209" s="314" t="s">
        <v>1045</v>
      </c>
      <c r="J209" s="314"/>
      <c r="K209" s="310">
        <v>2562</v>
      </c>
    </row>
    <row r="210" spans="1:11" x14ac:dyDescent="0.2">
      <c r="A210" s="305" t="s">
        <v>1302</v>
      </c>
      <c r="B210" s="295" t="s">
        <v>1304</v>
      </c>
      <c r="C210" s="305" t="s">
        <v>29</v>
      </c>
      <c r="D210" s="303" t="s">
        <v>30</v>
      </c>
      <c r="E210" s="305" t="s">
        <v>1001</v>
      </c>
      <c r="F210" s="295" t="s">
        <v>1002</v>
      </c>
      <c r="G210" s="305">
        <v>20</v>
      </c>
      <c r="H210" s="295" t="s">
        <v>999</v>
      </c>
      <c r="I210" s="314" t="s">
        <v>1045</v>
      </c>
      <c r="J210" s="314"/>
      <c r="K210" s="310">
        <v>2562</v>
      </c>
    </row>
    <row r="211" spans="1:11" x14ac:dyDescent="0.2">
      <c r="A211" s="305" t="s">
        <v>860</v>
      </c>
      <c r="B211" s="295" t="s">
        <v>861</v>
      </c>
      <c r="C211" s="305" t="s">
        <v>29</v>
      </c>
      <c r="D211" s="303" t="s">
        <v>30</v>
      </c>
      <c r="E211" s="305" t="s">
        <v>1005</v>
      </c>
      <c r="F211" s="295" t="s">
        <v>1006</v>
      </c>
      <c r="G211" s="305">
        <v>19</v>
      </c>
      <c r="H211" s="295" t="s">
        <v>1005</v>
      </c>
      <c r="I211" s="309" t="s">
        <v>1045</v>
      </c>
      <c r="K211" s="310" t="s">
        <v>1044</v>
      </c>
    </row>
    <row r="212" spans="1:11" x14ac:dyDescent="0.2">
      <c r="A212" s="305" t="s">
        <v>1371</v>
      </c>
      <c r="B212" s="295" t="s">
        <v>1372</v>
      </c>
      <c r="C212" s="305" t="s">
        <v>31</v>
      </c>
      <c r="D212" s="303" t="s">
        <v>32</v>
      </c>
      <c r="E212" s="305" t="s">
        <v>999</v>
      </c>
      <c r="F212" s="295" t="s">
        <v>1000</v>
      </c>
      <c r="G212" s="305">
        <v>20</v>
      </c>
      <c r="H212" s="295" t="s">
        <v>999</v>
      </c>
    </row>
    <row r="213" spans="1:11" x14ac:dyDescent="0.2">
      <c r="A213" s="305" t="s">
        <v>1373</v>
      </c>
      <c r="B213" s="295" t="s">
        <v>1374</v>
      </c>
      <c r="C213" s="305" t="s">
        <v>31</v>
      </c>
      <c r="D213" s="303" t="s">
        <v>32</v>
      </c>
      <c r="E213" s="305" t="s">
        <v>999</v>
      </c>
      <c r="F213" s="295" t="s">
        <v>1000</v>
      </c>
      <c r="G213" s="305">
        <v>20</v>
      </c>
      <c r="H213" s="295" t="s">
        <v>999</v>
      </c>
    </row>
    <row r="214" spans="1:11" x14ac:dyDescent="0.2">
      <c r="A214" s="305" t="s">
        <v>862</v>
      </c>
      <c r="B214" s="295" t="s">
        <v>863</v>
      </c>
      <c r="C214" s="305" t="s">
        <v>29</v>
      </c>
      <c r="D214" s="303" t="s">
        <v>30</v>
      </c>
      <c r="E214" s="305" t="s">
        <v>1005</v>
      </c>
      <c r="F214" s="295" t="s">
        <v>1006</v>
      </c>
      <c r="G214" s="305">
        <v>19</v>
      </c>
      <c r="H214" s="295" t="s">
        <v>1005</v>
      </c>
      <c r="I214" s="309" t="s">
        <v>1045</v>
      </c>
      <c r="K214" s="310" t="s">
        <v>1044</v>
      </c>
    </row>
    <row r="215" spans="1:11" x14ac:dyDescent="0.2">
      <c r="A215" s="305" t="s">
        <v>864</v>
      </c>
      <c r="B215" s="295" t="s">
        <v>865</v>
      </c>
      <c r="C215" s="305" t="s">
        <v>29</v>
      </c>
      <c r="D215" s="303" t="s">
        <v>30</v>
      </c>
      <c r="E215" s="305" t="s">
        <v>1005</v>
      </c>
      <c r="F215" s="295" t="s">
        <v>1006</v>
      </c>
      <c r="G215" s="305">
        <v>19</v>
      </c>
      <c r="H215" s="295" t="s">
        <v>991</v>
      </c>
      <c r="I215" s="309" t="s">
        <v>1045</v>
      </c>
      <c r="K215" s="310" t="s">
        <v>1047</v>
      </c>
    </row>
    <row r="216" spans="1:11" x14ac:dyDescent="0.2">
      <c r="A216" s="305" t="s">
        <v>290</v>
      </c>
      <c r="B216" s="295" t="s">
        <v>291</v>
      </c>
      <c r="C216" s="305" t="s">
        <v>31</v>
      </c>
      <c r="D216" s="303" t="s">
        <v>32</v>
      </c>
      <c r="E216" s="305" t="s">
        <v>999</v>
      </c>
      <c r="F216" s="295" t="s">
        <v>1000</v>
      </c>
      <c r="G216" s="305">
        <v>20</v>
      </c>
      <c r="H216" s="295" t="s">
        <v>999</v>
      </c>
      <c r="I216" s="309" t="s">
        <v>1045</v>
      </c>
      <c r="K216" s="310" t="s">
        <v>1044</v>
      </c>
    </row>
    <row r="217" spans="1:11" x14ac:dyDescent="0.2">
      <c r="A217" s="305" t="s">
        <v>292</v>
      </c>
      <c r="B217" s="295" t="s">
        <v>293</v>
      </c>
      <c r="C217" s="305" t="s">
        <v>31</v>
      </c>
      <c r="D217" s="303" t="s">
        <v>32</v>
      </c>
      <c r="E217" s="305" t="s">
        <v>999</v>
      </c>
      <c r="F217" s="295" t="s">
        <v>1000</v>
      </c>
      <c r="G217" s="305">
        <v>20</v>
      </c>
      <c r="H217" s="295" t="s">
        <v>999</v>
      </c>
      <c r="I217" s="309" t="s">
        <v>1045</v>
      </c>
      <c r="K217" s="310" t="s">
        <v>1044</v>
      </c>
    </row>
    <row r="218" spans="1:11" x14ac:dyDescent="0.2">
      <c r="A218" s="305" t="s">
        <v>866</v>
      </c>
      <c r="B218" s="295" t="s">
        <v>867</v>
      </c>
      <c r="C218" s="305" t="s">
        <v>31</v>
      </c>
      <c r="D218" s="303" t="s">
        <v>32</v>
      </c>
      <c r="E218" s="305" t="s">
        <v>999</v>
      </c>
      <c r="F218" s="295" t="s">
        <v>1000</v>
      </c>
      <c r="G218" s="305">
        <v>20</v>
      </c>
      <c r="H218" s="295" t="s">
        <v>999</v>
      </c>
      <c r="I218" s="309" t="s">
        <v>1045</v>
      </c>
      <c r="K218" s="310" t="s">
        <v>1044</v>
      </c>
    </row>
    <row r="219" spans="1:11" x14ac:dyDescent="0.2">
      <c r="A219" s="305" t="s">
        <v>294</v>
      </c>
      <c r="B219" s="295" t="s">
        <v>295</v>
      </c>
      <c r="C219" s="305" t="s">
        <v>31</v>
      </c>
      <c r="D219" s="303" t="s">
        <v>32</v>
      </c>
      <c r="E219" s="305" t="s">
        <v>999</v>
      </c>
      <c r="F219" s="295" t="s">
        <v>1000</v>
      </c>
      <c r="G219" s="305">
        <v>20</v>
      </c>
      <c r="H219" s="295" t="s">
        <v>999</v>
      </c>
      <c r="I219" s="309" t="s">
        <v>1045</v>
      </c>
      <c r="K219" s="310" t="s">
        <v>1044</v>
      </c>
    </row>
    <row r="220" spans="1:11" x14ac:dyDescent="0.2">
      <c r="A220" s="305" t="s">
        <v>296</v>
      </c>
      <c r="B220" s="295" t="s">
        <v>297</v>
      </c>
      <c r="C220" s="305" t="s">
        <v>31</v>
      </c>
      <c r="D220" s="303" t="s">
        <v>32</v>
      </c>
      <c r="E220" s="305" t="s">
        <v>999</v>
      </c>
      <c r="F220" s="295" t="s">
        <v>1000</v>
      </c>
      <c r="G220" s="305">
        <v>20</v>
      </c>
      <c r="H220" s="295" t="s">
        <v>999</v>
      </c>
      <c r="I220" s="309" t="s">
        <v>1045</v>
      </c>
      <c r="K220" s="310" t="s">
        <v>1044</v>
      </c>
    </row>
    <row r="221" spans="1:11" x14ac:dyDescent="0.2">
      <c r="A221" s="305" t="s">
        <v>298</v>
      </c>
      <c r="B221" s="295" t="s">
        <v>1121</v>
      </c>
      <c r="C221" s="305" t="s">
        <v>31</v>
      </c>
      <c r="D221" s="303" t="s">
        <v>32</v>
      </c>
      <c r="E221" s="305" t="s">
        <v>999</v>
      </c>
      <c r="F221" s="295" t="s">
        <v>1000</v>
      </c>
      <c r="G221" s="305">
        <v>20</v>
      </c>
      <c r="H221" s="295" t="s">
        <v>999</v>
      </c>
      <c r="I221" s="309" t="s">
        <v>1045</v>
      </c>
      <c r="K221" s="310" t="s">
        <v>1044</v>
      </c>
    </row>
    <row r="222" spans="1:11" x14ac:dyDescent="0.2">
      <c r="A222" s="305" t="s">
        <v>299</v>
      </c>
      <c r="B222" s="295" t="s">
        <v>300</v>
      </c>
      <c r="C222" s="305" t="s">
        <v>31</v>
      </c>
      <c r="D222" s="303" t="s">
        <v>32</v>
      </c>
      <c r="E222" s="305" t="s">
        <v>999</v>
      </c>
      <c r="F222" s="295" t="s">
        <v>1000</v>
      </c>
      <c r="G222" s="305">
        <v>20</v>
      </c>
      <c r="H222" s="295" t="s">
        <v>999</v>
      </c>
      <c r="I222" s="309" t="s">
        <v>1045</v>
      </c>
      <c r="K222" s="310" t="s">
        <v>1044</v>
      </c>
    </row>
    <row r="223" spans="1:11" x14ac:dyDescent="0.2">
      <c r="A223" s="305" t="s">
        <v>301</v>
      </c>
      <c r="B223" s="295" t="s">
        <v>302</v>
      </c>
      <c r="C223" s="305" t="s">
        <v>31</v>
      </c>
      <c r="D223" s="303" t="s">
        <v>32</v>
      </c>
      <c r="E223" s="305" t="s">
        <v>999</v>
      </c>
      <c r="F223" s="295" t="s">
        <v>1000</v>
      </c>
      <c r="G223" s="305">
        <v>20</v>
      </c>
      <c r="H223" s="295" t="s">
        <v>999</v>
      </c>
      <c r="I223" s="309" t="s">
        <v>1045</v>
      </c>
      <c r="K223" s="310" t="s">
        <v>1047</v>
      </c>
    </row>
    <row r="224" spans="1:11" x14ac:dyDescent="0.2">
      <c r="A224" s="305" t="s">
        <v>303</v>
      </c>
      <c r="B224" s="295" t="s">
        <v>304</v>
      </c>
      <c r="C224" s="305" t="s">
        <v>31</v>
      </c>
      <c r="D224" s="303" t="s">
        <v>32</v>
      </c>
      <c r="E224" s="305" t="s">
        <v>999</v>
      </c>
      <c r="F224" s="295" t="s">
        <v>1000</v>
      </c>
      <c r="G224" s="305">
        <v>20</v>
      </c>
      <c r="H224" s="295" t="s">
        <v>999</v>
      </c>
      <c r="I224" s="309" t="s">
        <v>1045</v>
      </c>
      <c r="K224" s="310" t="s">
        <v>1044</v>
      </c>
    </row>
    <row r="225" spans="1:11" x14ac:dyDescent="0.2">
      <c r="A225" s="305" t="s">
        <v>305</v>
      </c>
      <c r="B225" s="295" t="s">
        <v>291</v>
      </c>
      <c r="C225" s="305" t="s">
        <v>31</v>
      </c>
      <c r="D225" s="303" t="s">
        <v>32</v>
      </c>
      <c r="E225" s="305" t="s">
        <v>999</v>
      </c>
      <c r="F225" s="295" t="s">
        <v>1000</v>
      </c>
      <c r="G225" s="305">
        <v>20</v>
      </c>
      <c r="H225" s="295" t="s">
        <v>999</v>
      </c>
      <c r="I225" s="309" t="s">
        <v>1045</v>
      </c>
      <c r="K225" s="310" t="s">
        <v>1044</v>
      </c>
    </row>
    <row r="226" spans="1:11" x14ac:dyDescent="0.2">
      <c r="A226" s="305" t="s">
        <v>306</v>
      </c>
      <c r="B226" s="295" t="s">
        <v>307</v>
      </c>
      <c r="C226" s="305" t="s">
        <v>31</v>
      </c>
      <c r="D226" s="303" t="s">
        <v>32</v>
      </c>
      <c r="E226" s="305" t="s">
        <v>999</v>
      </c>
      <c r="F226" s="295" t="s">
        <v>1000</v>
      </c>
      <c r="G226" s="305">
        <v>20</v>
      </c>
      <c r="H226" s="295" t="s">
        <v>999</v>
      </c>
      <c r="I226" s="309" t="s">
        <v>1045</v>
      </c>
      <c r="K226" s="310" t="s">
        <v>1044</v>
      </c>
    </row>
    <row r="227" spans="1:11" x14ac:dyDescent="0.2">
      <c r="A227" s="305" t="s">
        <v>868</v>
      </c>
      <c r="B227" s="295" t="s">
        <v>869</v>
      </c>
      <c r="C227" s="305" t="s">
        <v>31</v>
      </c>
      <c r="D227" s="303" t="s">
        <v>32</v>
      </c>
      <c r="E227" s="305" t="s">
        <v>999</v>
      </c>
      <c r="F227" s="295" t="s">
        <v>1000</v>
      </c>
      <c r="G227" s="305">
        <v>20</v>
      </c>
      <c r="H227" s="295" t="s">
        <v>999</v>
      </c>
      <c r="I227" s="309" t="s">
        <v>1045</v>
      </c>
      <c r="K227" s="310" t="s">
        <v>1044</v>
      </c>
    </row>
    <row r="228" spans="1:11" x14ac:dyDescent="0.2">
      <c r="A228" s="305" t="s">
        <v>308</v>
      </c>
      <c r="B228" s="295" t="s">
        <v>309</v>
      </c>
      <c r="C228" s="305" t="s">
        <v>31</v>
      </c>
      <c r="D228" s="303" t="s">
        <v>32</v>
      </c>
      <c r="E228" s="305" t="s">
        <v>999</v>
      </c>
      <c r="F228" s="295" t="s">
        <v>1000</v>
      </c>
      <c r="G228" s="305">
        <v>20</v>
      </c>
      <c r="H228" s="295" t="s">
        <v>999</v>
      </c>
      <c r="I228" s="309" t="s">
        <v>1045</v>
      </c>
      <c r="K228" s="310" t="s">
        <v>1044</v>
      </c>
    </row>
    <row r="229" spans="1:11" x14ac:dyDescent="0.2">
      <c r="A229" s="305" t="s">
        <v>310</v>
      </c>
      <c r="B229" s="295" t="s">
        <v>311</v>
      </c>
      <c r="C229" s="305" t="s">
        <v>31</v>
      </c>
      <c r="D229" s="303" t="s">
        <v>32</v>
      </c>
      <c r="E229" s="305" t="s">
        <v>999</v>
      </c>
      <c r="F229" s="295" t="s">
        <v>1000</v>
      </c>
      <c r="G229" s="305">
        <v>21</v>
      </c>
      <c r="H229" s="295" t="s">
        <v>1007</v>
      </c>
      <c r="I229" s="309" t="s">
        <v>1045</v>
      </c>
      <c r="K229" s="310" t="s">
        <v>1044</v>
      </c>
    </row>
    <row r="230" spans="1:11" x14ac:dyDescent="0.2">
      <c r="A230" s="305" t="s">
        <v>312</v>
      </c>
      <c r="B230" s="295" t="s">
        <v>313</v>
      </c>
      <c r="C230" s="305" t="s">
        <v>31</v>
      </c>
      <c r="D230" s="303" t="s">
        <v>32</v>
      </c>
      <c r="E230" s="305" t="s">
        <v>999</v>
      </c>
      <c r="F230" s="295" t="s">
        <v>1000</v>
      </c>
      <c r="G230" s="305">
        <v>21</v>
      </c>
      <c r="H230" s="295" t="s">
        <v>1007</v>
      </c>
      <c r="I230" s="309" t="s">
        <v>1045</v>
      </c>
      <c r="K230" s="310" t="s">
        <v>1044</v>
      </c>
    </row>
    <row r="231" spans="1:11" x14ac:dyDescent="0.2">
      <c r="A231" s="305" t="s">
        <v>314</v>
      </c>
      <c r="B231" s="295" t="s">
        <v>1310</v>
      </c>
      <c r="C231" s="305" t="s">
        <v>31</v>
      </c>
      <c r="D231" s="303" t="s">
        <v>32</v>
      </c>
      <c r="E231" s="305" t="s">
        <v>999</v>
      </c>
      <c r="F231" s="295" t="s">
        <v>1000</v>
      </c>
      <c r="G231" s="305">
        <v>21</v>
      </c>
      <c r="H231" s="295" t="s">
        <v>1007</v>
      </c>
      <c r="I231" s="309" t="s">
        <v>1045</v>
      </c>
      <c r="K231" s="310" t="s">
        <v>1044</v>
      </c>
    </row>
    <row r="232" spans="1:11" x14ac:dyDescent="0.2">
      <c r="A232" s="305" t="s">
        <v>1305</v>
      </c>
      <c r="B232" s="295" t="s">
        <v>1308</v>
      </c>
      <c r="C232" s="305" t="s">
        <v>31</v>
      </c>
      <c r="D232" s="303" t="s">
        <v>32</v>
      </c>
      <c r="E232" s="305" t="s">
        <v>999</v>
      </c>
      <c r="F232" s="295" t="s">
        <v>1000</v>
      </c>
      <c r="G232" s="305">
        <v>21</v>
      </c>
      <c r="H232" s="295" t="s">
        <v>1007</v>
      </c>
      <c r="I232" s="314" t="s">
        <v>1045</v>
      </c>
      <c r="K232" s="310">
        <v>2562</v>
      </c>
    </row>
    <row r="233" spans="1:11" x14ac:dyDescent="0.2">
      <c r="A233" s="305" t="s">
        <v>315</v>
      </c>
      <c r="B233" s="295" t="s">
        <v>1309</v>
      </c>
      <c r="C233" s="305" t="s">
        <v>31</v>
      </c>
      <c r="D233" s="303" t="s">
        <v>32</v>
      </c>
      <c r="E233" s="305" t="s">
        <v>999</v>
      </c>
      <c r="F233" s="295" t="s">
        <v>1000</v>
      </c>
      <c r="G233" s="305">
        <v>23</v>
      </c>
      <c r="H233" s="295" t="s">
        <v>1019</v>
      </c>
      <c r="I233" s="309" t="s">
        <v>1045</v>
      </c>
      <c r="K233" s="310" t="s">
        <v>1047</v>
      </c>
    </row>
    <row r="234" spans="1:11" x14ac:dyDescent="0.2">
      <c r="A234" s="305" t="s">
        <v>1306</v>
      </c>
      <c r="B234" s="295" t="s">
        <v>1311</v>
      </c>
      <c r="C234" s="305" t="s">
        <v>31</v>
      </c>
      <c r="D234" s="303" t="s">
        <v>32</v>
      </c>
      <c r="E234" s="305" t="s">
        <v>999</v>
      </c>
      <c r="F234" s="295" t="s">
        <v>1000</v>
      </c>
      <c r="G234" s="305">
        <v>23</v>
      </c>
      <c r="H234" s="295" t="s">
        <v>1019</v>
      </c>
      <c r="I234" s="314" t="s">
        <v>1045</v>
      </c>
      <c r="K234" s="310">
        <v>2562</v>
      </c>
    </row>
    <row r="235" spans="1:11" x14ac:dyDescent="0.2">
      <c r="A235" s="305" t="s">
        <v>316</v>
      </c>
      <c r="B235" s="295" t="s">
        <v>1314</v>
      </c>
      <c r="C235" s="305" t="s">
        <v>33</v>
      </c>
      <c r="D235" s="303" t="s">
        <v>34</v>
      </c>
      <c r="E235" s="305" t="s">
        <v>1007</v>
      </c>
      <c r="F235" s="295" t="s">
        <v>1008</v>
      </c>
      <c r="G235" s="305">
        <v>21</v>
      </c>
      <c r="H235" s="295" t="s">
        <v>1013</v>
      </c>
      <c r="I235" s="309" t="s">
        <v>1045</v>
      </c>
      <c r="K235" s="310" t="s">
        <v>1044</v>
      </c>
    </row>
    <row r="236" spans="1:11" x14ac:dyDescent="0.2">
      <c r="A236" s="305" t="s">
        <v>1307</v>
      </c>
      <c r="B236" s="295" t="s">
        <v>1315</v>
      </c>
      <c r="C236" s="305" t="s">
        <v>33</v>
      </c>
      <c r="D236" s="303" t="s">
        <v>34</v>
      </c>
      <c r="E236" s="305" t="s">
        <v>1007</v>
      </c>
      <c r="F236" s="295" t="s">
        <v>1008</v>
      </c>
      <c r="G236" s="305">
        <v>21</v>
      </c>
      <c r="H236" s="295" t="s">
        <v>1013</v>
      </c>
      <c r="I236" s="314" t="s">
        <v>1045</v>
      </c>
      <c r="K236" s="310">
        <v>2562</v>
      </c>
    </row>
    <row r="237" spans="1:11" x14ac:dyDescent="0.2">
      <c r="A237" s="305" t="s">
        <v>317</v>
      </c>
      <c r="B237" s="295" t="s">
        <v>1316</v>
      </c>
      <c r="C237" s="305" t="s">
        <v>33</v>
      </c>
      <c r="D237" s="303" t="s">
        <v>34</v>
      </c>
      <c r="E237" s="305" t="s">
        <v>1007</v>
      </c>
      <c r="F237" s="295" t="s">
        <v>1008</v>
      </c>
      <c r="G237" s="305">
        <v>21</v>
      </c>
      <c r="H237" s="295" t="s">
        <v>1013</v>
      </c>
      <c r="I237" s="309" t="s">
        <v>1045</v>
      </c>
      <c r="K237" s="310" t="s">
        <v>1044</v>
      </c>
    </row>
    <row r="238" spans="1:11" x14ac:dyDescent="0.2">
      <c r="A238" s="305" t="s">
        <v>1312</v>
      </c>
      <c r="B238" s="295" t="s">
        <v>1317</v>
      </c>
      <c r="C238" s="305" t="s">
        <v>33</v>
      </c>
      <c r="D238" s="303" t="s">
        <v>34</v>
      </c>
      <c r="E238" s="305" t="s">
        <v>1007</v>
      </c>
      <c r="F238" s="295" t="s">
        <v>1008</v>
      </c>
      <c r="G238" s="305">
        <v>21</v>
      </c>
      <c r="H238" s="295" t="s">
        <v>1013</v>
      </c>
      <c r="I238" s="314" t="s">
        <v>1045</v>
      </c>
      <c r="K238" s="310">
        <v>2562</v>
      </c>
    </row>
    <row r="239" spans="1:11" x14ac:dyDescent="0.2">
      <c r="A239" s="305" t="s">
        <v>318</v>
      </c>
      <c r="B239" s="295" t="s">
        <v>1318</v>
      </c>
      <c r="C239" s="305" t="s">
        <v>33</v>
      </c>
      <c r="D239" s="303" t="s">
        <v>34</v>
      </c>
      <c r="E239" s="305" t="s">
        <v>1007</v>
      </c>
      <c r="F239" s="295" t="s">
        <v>1008</v>
      </c>
      <c r="G239" s="305">
        <v>21</v>
      </c>
      <c r="H239" s="295" t="s">
        <v>1013</v>
      </c>
      <c r="I239" s="309" t="s">
        <v>1045</v>
      </c>
      <c r="K239" s="310" t="s">
        <v>1044</v>
      </c>
    </row>
    <row r="240" spans="1:11" x14ac:dyDescent="0.2">
      <c r="A240" s="305" t="s">
        <v>1313</v>
      </c>
      <c r="B240" s="295" t="s">
        <v>1319</v>
      </c>
      <c r="C240" s="305" t="s">
        <v>33</v>
      </c>
      <c r="D240" s="303" t="s">
        <v>34</v>
      </c>
      <c r="E240" s="305" t="s">
        <v>1007</v>
      </c>
      <c r="F240" s="295" t="s">
        <v>1008</v>
      </c>
      <c r="G240" s="305">
        <v>21</v>
      </c>
      <c r="H240" s="295" t="s">
        <v>1013</v>
      </c>
      <c r="I240" s="314" t="s">
        <v>1045</v>
      </c>
      <c r="K240" s="310">
        <v>2562</v>
      </c>
    </row>
    <row r="241" spans="1:11" x14ac:dyDescent="0.2">
      <c r="A241" s="305" t="s">
        <v>870</v>
      </c>
      <c r="B241" s="295" t="s">
        <v>384</v>
      </c>
      <c r="C241" s="305" t="s">
        <v>37</v>
      </c>
      <c r="D241" s="303" t="s">
        <v>38</v>
      </c>
      <c r="E241" s="305" t="s">
        <v>1019</v>
      </c>
      <c r="F241" s="295" t="s">
        <v>1020</v>
      </c>
      <c r="G241" s="305">
        <v>16</v>
      </c>
      <c r="H241" s="295" t="s">
        <v>987</v>
      </c>
      <c r="I241" s="309" t="s">
        <v>1045</v>
      </c>
      <c r="K241" s="310" t="s">
        <v>1044</v>
      </c>
    </row>
    <row r="242" spans="1:11" x14ac:dyDescent="0.2">
      <c r="A242" s="305" t="s">
        <v>871</v>
      </c>
      <c r="B242" s="295" t="s">
        <v>385</v>
      </c>
      <c r="C242" s="305" t="s">
        <v>37</v>
      </c>
      <c r="D242" s="303" t="s">
        <v>38</v>
      </c>
      <c r="E242" s="305" t="s">
        <v>1019</v>
      </c>
      <c r="F242" s="295" t="s">
        <v>1020</v>
      </c>
      <c r="G242" s="305">
        <v>23</v>
      </c>
      <c r="H242" s="295" t="s">
        <v>1019</v>
      </c>
      <c r="I242" s="309" t="s">
        <v>1045</v>
      </c>
      <c r="K242" s="310" t="s">
        <v>1044</v>
      </c>
    </row>
    <row r="243" spans="1:11" x14ac:dyDescent="0.2">
      <c r="A243" s="305" t="s">
        <v>872</v>
      </c>
      <c r="B243" s="295" t="s">
        <v>386</v>
      </c>
      <c r="C243" s="305" t="s">
        <v>37</v>
      </c>
      <c r="D243" s="303" t="s">
        <v>38</v>
      </c>
      <c r="E243" s="305" t="s">
        <v>1019</v>
      </c>
      <c r="F243" s="295" t="s">
        <v>1020</v>
      </c>
      <c r="G243" s="305">
        <v>23</v>
      </c>
      <c r="H243" s="295" t="s">
        <v>1019</v>
      </c>
      <c r="I243" s="309" t="s">
        <v>1045</v>
      </c>
      <c r="K243" s="310" t="s">
        <v>1044</v>
      </c>
    </row>
    <row r="244" spans="1:11" x14ac:dyDescent="0.2">
      <c r="A244" s="305" t="s">
        <v>873</v>
      </c>
      <c r="B244" s="295" t="s">
        <v>387</v>
      </c>
      <c r="C244" s="305" t="s">
        <v>37</v>
      </c>
      <c r="D244" s="303" t="s">
        <v>38</v>
      </c>
      <c r="E244" s="305" t="s">
        <v>1019</v>
      </c>
      <c r="F244" s="295" t="s">
        <v>1020</v>
      </c>
      <c r="G244" s="305">
        <v>163</v>
      </c>
      <c r="H244" s="295" t="s">
        <v>985</v>
      </c>
      <c r="I244" s="309" t="s">
        <v>1045</v>
      </c>
      <c r="K244" s="310" t="s">
        <v>1044</v>
      </c>
    </row>
    <row r="245" spans="1:11" x14ac:dyDescent="0.2">
      <c r="A245" s="305" t="s">
        <v>874</v>
      </c>
      <c r="B245" s="295" t="s">
        <v>388</v>
      </c>
      <c r="C245" s="305" t="s">
        <v>37</v>
      </c>
      <c r="D245" s="303" t="s">
        <v>38</v>
      </c>
      <c r="E245" s="305" t="s">
        <v>1019</v>
      </c>
      <c r="F245" s="295" t="s">
        <v>1020</v>
      </c>
      <c r="G245" s="305">
        <v>15</v>
      </c>
      <c r="H245" s="295" t="s">
        <v>981</v>
      </c>
      <c r="I245" s="309" t="s">
        <v>1045</v>
      </c>
      <c r="K245" s="310" t="s">
        <v>1047</v>
      </c>
    </row>
    <row r="246" spans="1:11" x14ac:dyDescent="0.2">
      <c r="A246" s="305" t="s">
        <v>875</v>
      </c>
      <c r="B246" s="295" t="s">
        <v>389</v>
      </c>
      <c r="C246" s="305" t="s">
        <v>37</v>
      </c>
      <c r="D246" s="303" t="s">
        <v>38</v>
      </c>
      <c r="E246" s="305" t="s">
        <v>1019</v>
      </c>
      <c r="F246" s="295" t="s">
        <v>1020</v>
      </c>
      <c r="G246" s="305">
        <v>23</v>
      </c>
      <c r="H246" s="295" t="s">
        <v>1019</v>
      </c>
      <c r="I246" s="309" t="s">
        <v>1045</v>
      </c>
      <c r="K246" s="310" t="s">
        <v>1044</v>
      </c>
    </row>
    <row r="247" spans="1:11" x14ac:dyDescent="0.2">
      <c r="A247" s="305" t="s">
        <v>876</v>
      </c>
      <c r="B247" s="295" t="s">
        <v>394</v>
      </c>
      <c r="C247" s="305" t="s">
        <v>37</v>
      </c>
      <c r="D247" s="303" t="s">
        <v>38</v>
      </c>
      <c r="E247" s="305" t="s">
        <v>1019</v>
      </c>
      <c r="F247" s="295" t="s">
        <v>1020</v>
      </c>
      <c r="G247" s="305">
        <v>21</v>
      </c>
      <c r="H247" s="295" t="s">
        <v>1007</v>
      </c>
      <c r="I247" s="309" t="s">
        <v>1045</v>
      </c>
      <c r="K247" s="310" t="s">
        <v>1044</v>
      </c>
    </row>
    <row r="248" spans="1:11" x14ac:dyDescent="0.2">
      <c r="A248" s="305" t="s">
        <v>877</v>
      </c>
      <c r="B248" s="295" t="s">
        <v>395</v>
      </c>
      <c r="C248" s="305" t="s">
        <v>37</v>
      </c>
      <c r="D248" s="303" t="s">
        <v>38</v>
      </c>
      <c r="E248" s="305" t="s">
        <v>1019</v>
      </c>
      <c r="F248" s="295" t="s">
        <v>1020</v>
      </c>
      <c r="G248" s="305">
        <v>21</v>
      </c>
      <c r="H248" s="295" t="s">
        <v>1007</v>
      </c>
      <c r="I248" s="309" t="s">
        <v>1045</v>
      </c>
      <c r="K248" s="310" t="s">
        <v>1044</v>
      </c>
    </row>
    <row r="249" spans="1:11" x14ac:dyDescent="0.2">
      <c r="A249" s="305" t="s">
        <v>878</v>
      </c>
      <c r="B249" s="295" t="s">
        <v>396</v>
      </c>
      <c r="C249" s="305" t="s">
        <v>37</v>
      </c>
      <c r="D249" s="303" t="s">
        <v>38</v>
      </c>
      <c r="E249" s="305" t="s">
        <v>1019</v>
      </c>
      <c r="F249" s="295" t="s">
        <v>1020</v>
      </c>
      <c r="G249" s="305">
        <v>21</v>
      </c>
      <c r="H249" s="295" t="s">
        <v>1007</v>
      </c>
      <c r="I249" s="309" t="s">
        <v>1045</v>
      </c>
      <c r="K249" s="310" t="s">
        <v>1044</v>
      </c>
    </row>
    <row r="250" spans="1:11" x14ac:dyDescent="0.2">
      <c r="A250" s="305" t="s">
        <v>319</v>
      </c>
      <c r="B250" s="295" t="s">
        <v>320</v>
      </c>
      <c r="C250" s="305" t="s">
        <v>33</v>
      </c>
      <c r="D250" s="303" t="s">
        <v>34</v>
      </c>
      <c r="E250" s="305" t="s">
        <v>1009</v>
      </c>
      <c r="F250" s="295" t="s">
        <v>1010</v>
      </c>
      <c r="G250" s="305">
        <v>21</v>
      </c>
      <c r="H250" s="295" t="s">
        <v>1009</v>
      </c>
      <c r="I250" s="309" t="s">
        <v>1045</v>
      </c>
      <c r="K250" s="310" t="s">
        <v>1044</v>
      </c>
    </row>
    <row r="251" spans="1:11" x14ac:dyDescent="0.2">
      <c r="A251" s="305" t="s">
        <v>321</v>
      </c>
      <c r="B251" s="295" t="s">
        <v>322</v>
      </c>
      <c r="C251" s="305" t="s">
        <v>33</v>
      </c>
      <c r="D251" s="303" t="s">
        <v>34</v>
      </c>
      <c r="E251" s="305" t="s">
        <v>1009</v>
      </c>
      <c r="F251" s="295" t="s">
        <v>1010</v>
      </c>
      <c r="G251" s="305">
        <v>21</v>
      </c>
      <c r="H251" s="295" t="s">
        <v>1011</v>
      </c>
      <c r="I251" s="309" t="s">
        <v>1045</v>
      </c>
      <c r="K251" s="310" t="s">
        <v>1044</v>
      </c>
    </row>
    <row r="252" spans="1:11" x14ac:dyDescent="0.2">
      <c r="A252" s="305" t="s">
        <v>323</v>
      </c>
      <c r="B252" s="295" t="s">
        <v>324</v>
      </c>
      <c r="C252" s="305" t="s">
        <v>33</v>
      </c>
      <c r="D252" s="303" t="s">
        <v>34</v>
      </c>
      <c r="E252" s="305" t="s">
        <v>1009</v>
      </c>
      <c r="F252" s="295" t="s">
        <v>1010</v>
      </c>
      <c r="G252" s="305">
        <v>21</v>
      </c>
      <c r="H252" s="295" t="s">
        <v>1011</v>
      </c>
      <c r="I252" s="309" t="s">
        <v>1045</v>
      </c>
      <c r="K252" s="310" t="s">
        <v>1044</v>
      </c>
    </row>
    <row r="253" spans="1:11" x14ac:dyDescent="0.2">
      <c r="A253" s="305" t="s">
        <v>325</v>
      </c>
      <c r="B253" s="295" t="s">
        <v>326</v>
      </c>
      <c r="C253" s="305" t="s">
        <v>33</v>
      </c>
      <c r="D253" s="303" t="s">
        <v>34</v>
      </c>
      <c r="E253" s="305" t="s">
        <v>1009</v>
      </c>
      <c r="F253" s="295" t="s">
        <v>1010</v>
      </c>
      <c r="G253" s="305">
        <v>21</v>
      </c>
      <c r="H253" s="295" t="s">
        <v>1011</v>
      </c>
      <c r="I253" s="309" t="s">
        <v>1045</v>
      </c>
      <c r="K253" s="310" t="s">
        <v>1044</v>
      </c>
    </row>
    <row r="254" spans="1:11" x14ac:dyDescent="0.2">
      <c r="A254" s="305" t="s">
        <v>327</v>
      </c>
      <c r="B254" s="295" t="s">
        <v>328</v>
      </c>
      <c r="C254" s="305" t="s">
        <v>33</v>
      </c>
      <c r="D254" s="303" t="s">
        <v>34</v>
      </c>
      <c r="E254" s="305" t="s">
        <v>1009</v>
      </c>
      <c r="F254" s="295" t="s">
        <v>1010</v>
      </c>
      <c r="G254" s="305">
        <v>21</v>
      </c>
      <c r="H254" s="295" t="s">
        <v>1011</v>
      </c>
      <c r="I254" s="309" t="s">
        <v>1045</v>
      </c>
      <c r="K254" s="310" t="s">
        <v>1044</v>
      </c>
    </row>
    <row r="255" spans="1:11" x14ac:dyDescent="0.2">
      <c r="A255" s="305" t="s">
        <v>329</v>
      </c>
      <c r="B255" s="295" t="s">
        <v>330</v>
      </c>
      <c r="C255" s="305" t="s">
        <v>33</v>
      </c>
      <c r="D255" s="303" t="s">
        <v>34</v>
      </c>
      <c r="E255" s="305" t="s">
        <v>1009</v>
      </c>
      <c r="F255" s="295" t="s">
        <v>1010</v>
      </c>
      <c r="G255" s="305">
        <v>21</v>
      </c>
      <c r="H255" s="295" t="s">
        <v>1011</v>
      </c>
      <c r="I255" s="309" t="s">
        <v>1045</v>
      </c>
      <c r="K255" s="310" t="s">
        <v>1044</v>
      </c>
    </row>
    <row r="256" spans="1:11" x14ac:dyDescent="0.2">
      <c r="A256" s="305" t="s">
        <v>331</v>
      </c>
      <c r="B256" s="295" t="s">
        <v>332</v>
      </c>
      <c r="C256" s="305" t="s">
        <v>33</v>
      </c>
      <c r="D256" s="303" t="s">
        <v>34</v>
      </c>
      <c r="E256" s="305" t="s">
        <v>1009</v>
      </c>
      <c r="F256" s="295" t="s">
        <v>1010</v>
      </c>
      <c r="G256" s="305">
        <v>23</v>
      </c>
      <c r="H256" s="295" t="s">
        <v>1019</v>
      </c>
      <c r="I256" s="309" t="s">
        <v>1045</v>
      </c>
      <c r="K256" s="310" t="s">
        <v>1047</v>
      </c>
    </row>
    <row r="257" spans="1:11" x14ac:dyDescent="0.2">
      <c r="A257" s="305" t="s">
        <v>333</v>
      </c>
      <c r="B257" s="295" t="s">
        <v>334</v>
      </c>
      <c r="C257" s="305" t="s">
        <v>33</v>
      </c>
      <c r="D257" s="303" t="s">
        <v>34</v>
      </c>
      <c r="E257" s="305" t="s">
        <v>1009</v>
      </c>
      <c r="F257" s="295" t="s">
        <v>1010</v>
      </c>
      <c r="G257" s="305">
        <v>21</v>
      </c>
      <c r="H257" s="295" t="s">
        <v>1013</v>
      </c>
      <c r="I257" s="309" t="s">
        <v>1045</v>
      </c>
      <c r="K257" s="310" t="s">
        <v>1044</v>
      </c>
    </row>
    <row r="258" spans="1:11" x14ac:dyDescent="0.2">
      <c r="A258" s="305" t="s">
        <v>335</v>
      </c>
      <c r="B258" s="295" t="s">
        <v>336</v>
      </c>
      <c r="C258" s="305" t="s">
        <v>33</v>
      </c>
      <c r="D258" s="303" t="s">
        <v>34</v>
      </c>
      <c r="E258" s="305" t="s">
        <v>1011</v>
      </c>
      <c r="F258" s="295" t="s">
        <v>1012</v>
      </c>
      <c r="G258" s="305">
        <v>23</v>
      </c>
      <c r="H258" s="295" t="s">
        <v>1019</v>
      </c>
      <c r="I258" s="309" t="s">
        <v>1045</v>
      </c>
      <c r="K258" s="310" t="s">
        <v>1047</v>
      </c>
    </row>
    <row r="259" spans="1:11" x14ac:dyDescent="0.2">
      <c r="A259" s="305" t="s">
        <v>337</v>
      </c>
      <c r="B259" s="295" t="s">
        <v>338</v>
      </c>
      <c r="C259" s="305" t="s">
        <v>33</v>
      </c>
      <c r="D259" s="303" t="s">
        <v>34</v>
      </c>
      <c r="E259" s="305" t="s">
        <v>1011</v>
      </c>
      <c r="F259" s="295" t="s">
        <v>1012</v>
      </c>
      <c r="G259" s="305">
        <v>23</v>
      </c>
      <c r="H259" s="295" t="s">
        <v>1019</v>
      </c>
      <c r="I259" s="309" t="s">
        <v>1045</v>
      </c>
      <c r="K259" s="310" t="s">
        <v>1047</v>
      </c>
    </row>
    <row r="260" spans="1:11" x14ac:dyDescent="0.2">
      <c r="A260" s="305" t="s">
        <v>339</v>
      </c>
      <c r="B260" s="295" t="s">
        <v>1122</v>
      </c>
      <c r="C260" s="305" t="s">
        <v>33</v>
      </c>
      <c r="D260" s="303" t="s">
        <v>34</v>
      </c>
      <c r="E260" s="305" t="s">
        <v>1011</v>
      </c>
      <c r="F260" s="295" t="s">
        <v>1012</v>
      </c>
      <c r="G260" s="305">
        <v>23</v>
      </c>
      <c r="H260" s="295" t="s">
        <v>1019</v>
      </c>
      <c r="I260" s="309" t="s">
        <v>1045</v>
      </c>
      <c r="K260" s="310" t="s">
        <v>1047</v>
      </c>
    </row>
    <row r="261" spans="1:11" x14ac:dyDescent="0.2">
      <c r="A261" s="305" t="s">
        <v>340</v>
      </c>
      <c r="B261" s="295" t="s">
        <v>341</v>
      </c>
      <c r="C261" s="305" t="s">
        <v>33</v>
      </c>
      <c r="D261" s="303" t="s">
        <v>34</v>
      </c>
      <c r="E261" s="305" t="s">
        <v>1011</v>
      </c>
      <c r="F261" s="295" t="s">
        <v>1012</v>
      </c>
      <c r="G261" s="305">
        <v>23</v>
      </c>
      <c r="H261" s="295" t="s">
        <v>1019</v>
      </c>
      <c r="I261" s="309" t="s">
        <v>1045</v>
      </c>
      <c r="K261" s="310" t="s">
        <v>1047</v>
      </c>
    </row>
    <row r="262" spans="1:11" x14ac:dyDescent="0.2">
      <c r="A262" s="305" t="s">
        <v>342</v>
      </c>
      <c r="B262" s="295" t="s">
        <v>343</v>
      </c>
      <c r="C262" s="305" t="s">
        <v>33</v>
      </c>
      <c r="D262" s="303" t="s">
        <v>34</v>
      </c>
      <c r="E262" s="305" t="s">
        <v>1011</v>
      </c>
      <c r="F262" s="295" t="s">
        <v>1012</v>
      </c>
      <c r="G262" s="305">
        <v>23</v>
      </c>
      <c r="H262" s="295" t="s">
        <v>1019</v>
      </c>
      <c r="I262" s="309" t="s">
        <v>1045</v>
      </c>
      <c r="K262" s="310" t="s">
        <v>1047</v>
      </c>
    </row>
    <row r="263" spans="1:11" x14ac:dyDescent="0.2">
      <c r="A263" s="305" t="s">
        <v>879</v>
      </c>
      <c r="B263" s="295" t="s">
        <v>880</v>
      </c>
      <c r="C263" s="305" t="s">
        <v>37</v>
      </c>
      <c r="D263" s="303" t="s">
        <v>38</v>
      </c>
      <c r="E263" s="305" t="s">
        <v>1019</v>
      </c>
      <c r="F263" s="295" t="s">
        <v>1020</v>
      </c>
      <c r="G263" s="305">
        <v>21</v>
      </c>
      <c r="H263" s="295" t="s">
        <v>1007</v>
      </c>
      <c r="I263" s="309" t="s">
        <v>1045</v>
      </c>
      <c r="K263" s="310" t="s">
        <v>1047</v>
      </c>
    </row>
    <row r="264" spans="1:11" x14ac:dyDescent="0.2">
      <c r="A264" s="305" t="s">
        <v>344</v>
      </c>
      <c r="B264" s="295" t="s">
        <v>345</v>
      </c>
      <c r="C264" s="305" t="s">
        <v>33</v>
      </c>
      <c r="D264" s="303" t="s">
        <v>34</v>
      </c>
      <c r="E264" s="305" t="s">
        <v>1013</v>
      </c>
      <c r="F264" s="295" t="s">
        <v>1014</v>
      </c>
      <c r="G264" s="305">
        <v>21</v>
      </c>
      <c r="H264" s="295" t="s">
        <v>1009</v>
      </c>
      <c r="I264" s="309" t="s">
        <v>1045</v>
      </c>
      <c r="K264" s="310" t="s">
        <v>1044</v>
      </c>
    </row>
    <row r="265" spans="1:11" x14ac:dyDescent="0.2">
      <c r="A265" s="305" t="s">
        <v>346</v>
      </c>
      <c r="B265" s="295" t="s">
        <v>347</v>
      </c>
      <c r="C265" s="305" t="s">
        <v>33</v>
      </c>
      <c r="D265" s="303" t="s">
        <v>34</v>
      </c>
      <c r="E265" s="305" t="s">
        <v>1013</v>
      </c>
      <c r="F265" s="295" t="s">
        <v>1014</v>
      </c>
      <c r="G265" s="305">
        <v>21</v>
      </c>
      <c r="H265" s="295" t="s">
        <v>1009</v>
      </c>
      <c r="I265" s="309" t="s">
        <v>1045</v>
      </c>
      <c r="K265" s="310" t="s">
        <v>1044</v>
      </c>
    </row>
    <row r="266" spans="1:11" x14ac:dyDescent="0.2">
      <c r="A266" s="305" t="s">
        <v>348</v>
      </c>
      <c r="B266" s="295" t="s">
        <v>349</v>
      </c>
      <c r="C266" s="305" t="s">
        <v>33</v>
      </c>
      <c r="D266" s="303" t="s">
        <v>34</v>
      </c>
      <c r="E266" s="305" t="s">
        <v>1013</v>
      </c>
      <c r="F266" s="295" t="s">
        <v>1014</v>
      </c>
      <c r="G266" s="305">
        <v>21</v>
      </c>
      <c r="H266" s="295" t="s">
        <v>1009</v>
      </c>
      <c r="I266" s="309" t="s">
        <v>1045</v>
      </c>
      <c r="K266" s="310" t="s">
        <v>1044</v>
      </c>
    </row>
    <row r="267" spans="1:11" x14ac:dyDescent="0.2">
      <c r="A267" s="305" t="s">
        <v>350</v>
      </c>
      <c r="B267" s="295" t="s">
        <v>351</v>
      </c>
      <c r="C267" s="305" t="s">
        <v>33</v>
      </c>
      <c r="D267" s="303" t="s">
        <v>34</v>
      </c>
      <c r="E267" s="305" t="s">
        <v>1013</v>
      </c>
      <c r="F267" s="295" t="s">
        <v>1014</v>
      </c>
      <c r="G267" s="305">
        <v>21</v>
      </c>
      <c r="H267" s="295" t="s">
        <v>1009</v>
      </c>
      <c r="I267" s="309" t="s">
        <v>1045</v>
      </c>
      <c r="K267" s="310" t="s">
        <v>1044</v>
      </c>
    </row>
    <row r="268" spans="1:11" x14ac:dyDescent="0.2">
      <c r="A268" s="305" t="s">
        <v>352</v>
      </c>
      <c r="B268" s="295" t="s">
        <v>353</v>
      </c>
      <c r="C268" s="305" t="s">
        <v>33</v>
      </c>
      <c r="D268" s="303" t="s">
        <v>34</v>
      </c>
      <c r="E268" s="305" t="s">
        <v>1013</v>
      </c>
      <c r="F268" s="295" t="s">
        <v>1014</v>
      </c>
      <c r="G268" s="305">
        <v>21</v>
      </c>
      <c r="H268" s="295" t="s">
        <v>1009</v>
      </c>
      <c r="I268" s="309" t="s">
        <v>1045</v>
      </c>
      <c r="K268" s="310" t="s">
        <v>1044</v>
      </c>
    </row>
    <row r="269" spans="1:11" x14ac:dyDescent="0.2">
      <c r="A269" s="305" t="s">
        <v>354</v>
      </c>
      <c r="B269" s="295" t="s">
        <v>355</v>
      </c>
      <c r="C269" s="305" t="s">
        <v>33</v>
      </c>
      <c r="D269" s="303" t="s">
        <v>34</v>
      </c>
      <c r="E269" s="305" t="s">
        <v>1013</v>
      </c>
      <c r="F269" s="295" t="s">
        <v>1014</v>
      </c>
      <c r="G269" s="305">
        <v>21</v>
      </c>
      <c r="H269" s="295" t="s">
        <v>1009</v>
      </c>
      <c r="I269" s="309" t="s">
        <v>1045</v>
      </c>
      <c r="K269" s="310" t="s">
        <v>1044</v>
      </c>
    </row>
    <row r="270" spans="1:11" x14ac:dyDescent="0.2">
      <c r="A270" s="305" t="s">
        <v>356</v>
      </c>
      <c r="B270" s="295" t="s">
        <v>1123</v>
      </c>
      <c r="C270" s="305" t="s">
        <v>33</v>
      </c>
      <c r="D270" s="303" t="s">
        <v>34</v>
      </c>
      <c r="E270" s="305" t="s">
        <v>1015</v>
      </c>
      <c r="F270" s="295" t="s">
        <v>1016</v>
      </c>
      <c r="G270" s="305">
        <v>23</v>
      </c>
      <c r="H270" s="295" t="s">
        <v>1019</v>
      </c>
      <c r="I270" s="309" t="s">
        <v>1045</v>
      </c>
      <c r="K270" s="310" t="s">
        <v>1047</v>
      </c>
    </row>
    <row r="271" spans="1:11" x14ac:dyDescent="0.2">
      <c r="A271" s="305" t="s">
        <v>358</v>
      </c>
      <c r="B271" s="295" t="s">
        <v>1124</v>
      </c>
      <c r="C271" s="305" t="s">
        <v>33</v>
      </c>
      <c r="D271" s="303" t="s">
        <v>34</v>
      </c>
      <c r="E271" s="305" t="s">
        <v>1013</v>
      </c>
      <c r="F271" s="295" t="s">
        <v>1014</v>
      </c>
      <c r="G271" s="305">
        <v>21</v>
      </c>
      <c r="H271" s="295" t="s">
        <v>1009</v>
      </c>
      <c r="I271" s="309" t="s">
        <v>1045</v>
      </c>
      <c r="K271" s="310" t="s">
        <v>1044</v>
      </c>
    </row>
    <row r="272" spans="1:11" x14ac:dyDescent="0.2">
      <c r="A272" s="305" t="s">
        <v>359</v>
      </c>
      <c r="B272" s="295" t="s">
        <v>360</v>
      </c>
      <c r="C272" s="305" t="s">
        <v>33</v>
      </c>
      <c r="D272" s="303" t="s">
        <v>34</v>
      </c>
      <c r="E272" s="305" t="s">
        <v>1015</v>
      </c>
      <c r="F272" s="295" t="s">
        <v>1016</v>
      </c>
      <c r="G272" s="305">
        <v>23</v>
      </c>
      <c r="H272" s="295" t="s">
        <v>1019</v>
      </c>
      <c r="I272" s="309" t="s">
        <v>1045</v>
      </c>
      <c r="K272" s="310" t="s">
        <v>1047</v>
      </c>
    </row>
    <row r="273" spans="1:11" x14ac:dyDescent="0.2">
      <c r="A273" s="305" t="s">
        <v>361</v>
      </c>
      <c r="B273" s="295" t="s">
        <v>362</v>
      </c>
      <c r="C273" s="305" t="s">
        <v>33</v>
      </c>
      <c r="D273" s="303" t="s">
        <v>34</v>
      </c>
      <c r="E273" s="305" t="s">
        <v>1015</v>
      </c>
      <c r="F273" s="295" t="s">
        <v>1016</v>
      </c>
      <c r="G273" s="305">
        <v>23</v>
      </c>
      <c r="H273" s="295" t="s">
        <v>1019</v>
      </c>
      <c r="I273" s="309" t="s">
        <v>1045</v>
      </c>
      <c r="K273" s="310" t="s">
        <v>1047</v>
      </c>
    </row>
    <row r="274" spans="1:11" x14ac:dyDescent="0.2">
      <c r="A274" s="305" t="s">
        <v>363</v>
      </c>
      <c r="B274" s="295" t="s">
        <v>364</v>
      </c>
      <c r="C274" s="305" t="s">
        <v>33</v>
      </c>
      <c r="D274" s="303" t="s">
        <v>34</v>
      </c>
      <c r="E274" s="305" t="s">
        <v>1007</v>
      </c>
      <c r="F274" s="295" t="s">
        <v>1008</v>
      </c>
      <c r="G274" s="305">
        <v>21</v>
      </c>
      <c r="H274" s="295" t="s">
        <v>1013</v>
      </c>
      <c r="I274" s="309" t="s">
        <v>1045</v>
      </c>
      <c r="K274" s="310" t="s">
        <v>1044</v>
      </c>
    </row>
    <row r="275" spans="1:11" x14ac:dyDescent="0.2">
      <c r="A275" s="305" t="s">
        <v>365</v>
      </c>
      <c r="B275" s="295" t="s">
        <v>366</v>
      </c>
      <c r="C275" s="305" t="s">
        <v>33</v>
      </c>
      <c r="D275" s="303" t="s">
        <v>34</v>
      </c>
      <c r="E275" s="305" t="s">
        <v>1007</v>
      </c>
      <c r="F275" s="295" t="s">
        <v>1008</v>
      </c>
      <c r="G275" s="305">
        <v>21</v>
      </c>
      <c r="H275" s="295" t="s">
        <v>1013</v>
      </c>
      <c r="I275" s="309" t="s">
        <v>1045</v>
      </c>
      <c r="K275" s="310" t="s">
        <v>1044</v>
      </c>
    </row>
    <row r="276" spans="1:11" x14ac:dyDescent="0.2">
      <c r="A276" s="305" t="s">
        <v>375</v>
      </c>
      <c r="B276" s="295" t="s">
        <v>376</v>
      </c>
      <c r="C276" s="305" t="s">
        <v>35</v>
      </c>
      <c r="D276" s="303" t="s">
        <v>36</v>
      </c>
      <c r="E276" s="305" t="s">
        <v>1017</v>
      </c>
      <c r="F276" s="295" t="s">
        <v>1018</v>
      </c>
      <c r="G276" s="305">
        <v>21</v>
      </c>
      <c r="H276" s="295" t="s">
        <v>1007</v>
      </c>
      <c r="I276" s="309" t="s">
        <v>1045</v>
      </c>
      <c r="K276" s="310" t="s">
        <v>1044</v>
      </c>
    </row>
    <row r="277" spans="1:11" x14ac:dyDescent="0.2">
      <c r="A277" s="305" t="s">
        <v>377</v>
      </c>
      <c r="B277" s="295" t="s">
        <v>1125</v>
      </c>
      <c r="C277" s="305" t="s">
        <v>35</v>
      </c>
      <c r="D277" s="303" t="s">
        <v>36</v>
      </c>
      <c r="E277" s="305" t="s">
        <v>1017</v>
      </c>
      <c r="F277" s="295" t="s">
        <v>1018</v>
      </c>
      <c r="G277" s="305">
        <v>21</v>
      </c>
      <c r="H277" s="295" t="s">
        <v>1007</v>
      </c>
      <c r="I277" s="309" t="s">
        <v>1045</v>
      </c>
      <c r="K277" s="310" t="s">
        <v>1044</v>
      </c>
    </row>
    <row r="278" spans="1:11" x14ac:dyDescent="0.2">
      <c r="A278" s="305" t="s">
        <v>378</v>
      </c>
      <c r="B278" s="295" t="s">
        <v>379</v>
      </c>
      <c r="C278" s="305" t="s">
        <v>35</v>
      </c>
      <c r="D278" s="303" t="s">
        <v>36</v>
      </c>
      <c r="E278" s="305" t="s">
        <v>1017</v>
      </c>
      <c r="F278" s="295" t="s">
        <v>1018</v>
      </c>
      <c r="G278" s="305">
        <v>14</v>
      </c>
      <c r="H278" s="295" t="s">
        <v>979</v>
      </c>
      <c r="I278" s="309" t="s">
        <v>1045</v>
      </c>
      <c r="K278" s="310" t="s">
        <v>1044</v>
      </c>
    </row>
    <row r="279" spans="1:11" x14ac:dyDescent="0.2">
      <c r="A279" s="305" t="s">
        <v>380</v>
      </c>
      <c r="B279" s="295" t="s">
        <v>381</v>
      </c>
      <c r="C279" s="305" t="s">
        <v>35</v>
      </c>
      <c r="D279" s="303" t="s">
        <v>36</v>
      </c>
      <c r="E279" s="305" t="s">
        <v>1017</v>
      </c>
      <c r="F279" s="295" t="s">
        <v>1018</v>
      </c>
      <c r="G279" s="305">
        <v>15</v>
      </c>
      <c r="H279" s="295" t="s">
        <v>981</v>
      </c>
      <c r="I279" s="309" t="s">
        <v>1045</v>
      </c>
      <c r="K279" s="310" t="s">
        <v>1044</v>
      </c>
    </row>
    <row r="280" spans="1:11" x14ac:dyDescent="0.2">
      <c r="A280" s="305" t="s">
        <v>382</v>
      </c>
      <c r="B280" s="295" t="s">
        <v>383</v>
      </c>
      <c r="C280" s="305" t="s">
        <v>35</v>
      </c>
      <c r="D280" s="303" t="s">
        <v>36</v>
      </c>
      <c r="E280" s="305" t="s">
        <v>1017</v>
      </c>
      <c r="F280" s="295" t="s">
        <v>1018</v>
      </c>
      <c r="G280" s="305">
        <v>15</v>
      </c>
      <c r="H280" s="295" t="s">
        <v>983</v>
      </c>
      <c r="I280" s="309" t="s">
        <v>1045</v>
      </c>
      <c r="K280" s="310" t="s">
        <v>1044</v>
      </c>
    </row>
    <row r="281" spans="1:11" x14ac:dyDescent="0.2">
      <c r="A281" s="305" t="s">
        <v>367</v>
      </c>
      <c r="B281" s="295" t="s">
        <v>368</v>
      </c>
      <c r="C281" s="305" t="s">
        <v>33</v>
      </c>
      <c r="D281" s="303" t="s">
        <v>34</v>
      </c>
      <c r="E281" s="305" t="s">
        <v>1007</v>
      </c>
      <c r="F281" s="295" t="s">
        <v>1008</v>
      </c>
      <c r="G281" s="305">
        <v>21</v>
      </c>
      <c r="H281" s="295" t="s">
        <v>1015</v>
      </c>
      <c r="I281" s="309" t="s">
        <v>1045</v>
      </c>
      <c r="K281" s="310" t="s">
        <v>1044</v>
      </c>
    </row>
    <row r="282" spans="1:11" x14ac:dyDescent="0.2">
      <c r="A282" s="305" t="s">
        <v>369</v>
      </c>
      <c r="B282" s="295" t="s">
        <v>370</v>
      </c>
      <c r="C282" s="305" t="s">
        <v>33</v>
      </c>
      <c r="D282" s="303" t="s">
        <v>34</v>
      </c>
      <c r="E282" s="305" t="s">
        <v>1007</v>
      </c>
      <c r="F282" s="295" t="s">
        <v>1008</v>
      </c>
      <c r="G282" s="305">
        <v>21</v>
      </c>
      <c r="H282" s="295" t="s">
        <v>1013</v>
      </c>
      <c r="I282" s="309" t="s">
        <v>1045</v>
      </c>
      <c r="K282" s="310" t="s">
        <v>1044</v>
      </c>
    </row>
    <row r="283" spans="1:11" x14ac:dyDescent="0.2">
      <c r="A283" s="305" t="s">
        <v>215</v>
      </c>
      <c r="B283" s="295" t="s">
        <v>216</v>
      </c>
      <c r="C283" s="305" t="s">
        <v>19</v>
      </c>
      <c r="D283" s="303" t="s">
        <v>20</v>
      </c>
      <c r="E283" s="305" t="s">
        <v>979</v>
      </c>
      <c r="F283" s="295" t="s">
        <v>980</v>
      </c>
      <c r="G283" s="305">
        <v>12</v>
      </c>
      <c r="H283" s="295" t="s">
        <v>975</v>
      </c>
      <c r="I283" s="309" t="s">
        <v>1045</v>
      </c>
      <c r="K283" s="310" t="s">
        <v>1044</v>
      </c>
    </row>
    <row r="284" spans="1:11" x14ac:dyDescent="0.2">
      <c r="A284" s="305" t="s">
        <v>217</v>
      </c>
      <c r="B284" s="295" t="s">
        <v>1126</v>
      </c>
      <c r="C284" s="305" t="s">
        <v>21</v>
      </c>
      <c r="D284" s="303" t="s">
        <v>22</v>
      </c>
      <c r="E284" s="305" t="s">
        <v>981</v>
      </c>
      <c r="F284" s="295" t="s">
        <v>982</v>
      </c>
      <c r="G284" s="305">
        <v>12</v>
      </c>
      <c r="H284" s="295" t="s">
        <v>975</v>
      </c>
      <c r="I284" s="309" t="s">
        <v>1045</v>
      </c>
      <c r="K284" s="310" t="s">
        <v>1044</v>
      </c>
    </row>
    <row r="285" spans="1:11" x14ac:dyDescent="0.2">
      <c r="A285" s="305" t="s">
        <v>219</v>
      </c>
      <c r="B285" s="295" t="s">
        <v>1127</v>
      </c>
      <c r="C285" s="305" t="s">
        <v>21</v>
      </c>
      <c r="D285" s="303" t="s">
        <v>22</v>
      </c>
      <c r="E285" s="305" t="s">
        <v>983</v>
      </c>
      <c r="F285" s="295" t="s">
        <v>984</v>
      </c>
      <c r="G285" s="305">
        <v>12</v>
      </c>
      <c r="H285" s="295" t="s">
        <v>975</v>
      </c>
      <c r="I285" s="309" t="s">
        <v>1045</v>
      </c>
      <c r="K285" s="310" t="s">
        <v>1044</v>
      </c>
    </row>
    <row r="286" spans="1:11" x14ac:dyDescent="0.2">
      <c r="A286" s="305" t="s">
        <v>222</v>
      </c>
      <c r="B286" s="295" t="s">
        <v>223</v>
      </c>
      <c r="C286" s="305" t="s">
        <v>23</v>
      </c>
      <c r="D286" s="303" t="s">
        <v>24</v>
      </c>
      <c r="E286" s="305" t="s">
        <v>987</v>
      </c>
      <c r="F286" s="295" t="s">
        <v>988</v>
      </c>
      <c r="G286" s="305">
        <v>12</v>
      </c>
      <c r="H286" s="295" t="s">
        <v>975</v>
      </c>
      <c r="I286" s="309" t="s">
        <v>1045</v>
      </c>
      <c r="K286" s="310" t="s">
        <v>1044</v>
      </c>
    </row>
    <row r="287" spans="1:11" x14ac:dyDescent="0.2">
      <c r="A287" s="305" t="s">
        <v>390</v>
      </c>
      <c r="B287" s="295" t="s">
        <v>391</v>
      </c>
      <c r="C287" s="305" t="s">
        <v>37</v>
      </c>
      <c r="D287" s="303" t="s">
        <v>38</v>
      </c>
      <c r="E287" s="305" t="s">
        <v>1019</v>
      </c>
      <c r="F287" s="295" t="s">
        <v>1020</v>
      </c>
      <c r="G287" s="305">
        <v>21</v>
      </c>
      <c r="H287" s="295" t="s">
        <v>1007</v>
      </c>
      <c r="I287" s="309" t="s">
        <v>1045</v>
      </c>
      <c r="K287" s="310" t="s">
        <v>1044</v>
      </c>
    </row>
    <row r="288" spans="1:11" x14ac:dyDescent="0.2">
      <c r="A288" s="305" t="s">
        <v>392</v>
      </c>
      <c r="B288" s="295" t="s">
        <v>393</v>
      </c>
      <c r="C288" s="305" t="s">
        <v>37</v>
      </c>
      <c r="D288" s="303" t="s">
        <v>38</v>
      </c>
      <c r="E288" s="305" t="s">
        <v>1019</v>
      </c>
      <c r="F288" s="295" t="s">
        <v>1020</v>
      </c>
      <c r="G288" s="305">
        <v>25</v>
      </c>
      <c r="H288" s="295" t="s">
        <v>1033</v>
      </c>
      <c r="I288" s="309" t="s">
        <v>1045</v>
      </c>
      <c r="K288" s="310" t="s">
        <v>1047</v>
      </c>
    </row>
    <row r="289" spans="1:11" x14ac:dyDescent="0.2">
      <c r="A289" s="305" t="s">
        <v>220</v>
      </c>
      <c r="B289" s="295" t="s">
        <v>221</v>
      </c>
      <c r="C289" s="305" t="s">
        <v>702</v>
      </c>
      <c r="D289" s="303" t="s">
        <v>703</v>
      </c>
      <c r="E289" s="305" t="s">
        <v>985</v>
      </c>
      <c r="F289" s="295" t="s">
        <v>986</v>
      </c>
      <c r="G289" s="305">
        <v>12</v>
      </c>
      <c r="H289" s="295" t="s">
        <v>975</v>
      </c>
      <c r="I289" s="309" t="s">
        <v>1045</v>
      </c>
      <c r="K289" s="310" t="s">
        <v>1044</v>
      </c>
    </row>
    <row r="290" spans="1:11" x14ac:dyDescent="0.2">
      <c r="A290" s="305" t="s">
        <v>881</v>
      </c>
      <c r="B290" s="295" t="s">
        <v>882</v>
      </c>
      <c r="C290" s="305" t="s">
        <v>21</v>
      </c>
      <c r="D290" s="303" t="s">
        <v>22</v>
      </c>
      <c r="E290" s="305" t="s">
        <v>981</v>
      </c>
      <c r="F290" s="295" t="s">
        <v>982</v>
      </c>
      <c r="G290" s="305">
        <v>12</v>
      </c>
      <c r="H290" s="295" t="s">
        <v>975</v>
      </c>
      <c r="I290" s="309" t="s">
        <v>1045</v>
      </c>
      <c r="K290" s="310" t="s">
        <v>1044</v>
      </c>
    </row>
    <row r="291" spans="1:11" x14ac:dyDescent="0.2">
      <c r="A291" s="305" t="s">
        <v>397</v>
      </c>
      <c r="B291" s="295" t="s">
        <v>1128</v>
      </c>
      <c r="C291" s="305" t="s">
        <v>37</v>
      </c>
      <c r="D291" s="303" t="s">
        <v>38</v>
      </c>
      <c r="E291" s="305" t="s">
        <v>1019</v>
      </c>
      <c r="F291" s="295" t="s">
        <v>1020</v>
      </c>
      <c r="G291" s="305">
        <v>21</v>
      </c>
      <c r="H291" s="295" t="s">
        <v>1007</v>
      </c>
      <c r="I291" s="314" t="s">
        <v>1045</v>
      </c>
      <c r="K291" s="310" t="s">
        <v>1044</v>
      </c>
    </row>
    <row r="292" spans="1:11" x14ac:dyDescent="0.2">
      <c r="A292" s="305" t="s">
        <v>371</v>
      </c>
      <c r="B292" s="295" t="s">
        <v>372</v>
      </c>
      <c r="C292" s="305" t="s">
        <v>33</v>
      </c>
      <c r="D292" s="303" t="s">
        <v>34</v>
      </c>
      <c r="E292" s="305" t="s">
        <v>1007</v>
      </c>
      <c r="F292" s="295" t="s">
        <v>1008</v>
      </c>
      <c r="G292" s="305">
        <v>21</v>
      </c>
      <c r="H292" s="295" t="s">
        <v>1015</v>
      </c>
      <c r="I292" s="309" t="s">
        <v>1045</v>
      </c>
      <c r="K292" s="310" t="s">
        <v>1044</v>
      </c>
    </row>
    <row r="293" spans="1:11" x14ac:dyDescent="0.2">
      <c r="A293" s="305" t="s">
        <v>373</v>
      </c>
      <c r="B293" s="295" t="s">
        <v>374</v>
      </c>
      <c r="C293" s="305" t="s">
        <v>33</v>
      </c>
      <c r="D293" s="303" t="s">
        <v>34</v>
      </c>
      <c r="E293" s="305" t="s">
        <v>1007</v>
      </c>
      <c r="F293" s="295" t="s">
        <v>1008</v>
      </c>
      <c r="G293" s="305">
        <v>21</v>
      </c>
      <c r="H293" s="295" t="s">
        <v>1015</v>
      </c>
      <c r="I293" s="309" t="s">
        <v>1045</v>
      </c>
      <c r="K293" s="310" t="s">
        <v>1044</v>
      </c>
    </row>
    <row r="294" spans="1:11" x14ac:dyDescent="0.2">
      <c r="A294" s="305" t="s">
        <v>488</v>
      </c>
      <c r="B294" s="295" t="s">
        <v>1129</v>
      </c>
      <c r="C294" s="305" t="s">
        <v>33</v>
      </c>
      <c r="D294" s="303" t="s">
        <v>34</v>
      </c>
      <c r="E294" s="305" t="s">
        <v>1007</v>
      </c>
      <c r="F294" s="295" t="s">
        <v>1008</v>
      </c>
      <c r="G294" s="305">
        <v>21</v>
      </c>
      <c r="H294" s="295" t="s">
        <v>1007</v>
      </c>
      <c r="I294" s="309" t="s">
        <v>1045</v>
      </c>
      <c r="K294" s="310" t="s">
        <v>1044</v>
      </c>
    </row>
    <row r="295" spans="1:11" x14ac:dyDescent="0.2">
      <c r="A295" s="305" t="s">
        <v>883</v>
      </c>
      <c r="B295" s="295" t="s">
        <v>884</v>
      </c>
      <c r="C295" s="305" t="s">
        <v>33</v>
      </c>
      <c r="D295" s="303" t="s">
        <v>34</v>
      </c>
      <c r="E295" s="305" t="s">
        <v>1007</v>
      </c>
      <c r="F295" s="295" t="s">
        <v>1008</v>
      </c>
      <c r="G295" s="305">
        <v>21</v>
      </c>
      <c r="H295" s="295" t="s">
        <v>1007</v>
      </c>
      <c r="I295" s="309" t="s">
        <v>1045</v>
      </c>
      <c r="K295" s="310" t="s">
        <v>1044</v>
      </c>
    </row>
    <row r="296" spans="1:11" x14ac:dyDescent="0.2">
      <c r="A296" s="305" t="s">
        <v>489</v>
      </c>
      <c r="B296" s="295" t="s">
        <v>490</v>
      </c>
      <c r="C296" s="305" t="s">
        <v>33</v>
      </c>
      <c r="D296" s="303" t="s">
        <v>34</v>
      </c>
      <c r="E296" s="305" t="s">
        <v>1007</v>
      </c>
      <c r="F296" s="295" t="s">
        <v>1008</v>
      </c>
      <c r="G296" s="305">
        <v>22</v>
      </c>
      <c r="H296" s="295" t="s">
        <v>1017</v>
      </c>
      <c r="I296" s="309" t="s">
        <v>1045</v>
      </c>
      <c r="K296" s="310" t="s">
        <v>1044</v>
      </c>
    </row>
    <row r="297" spans="1:11" x14ac:dyDescent="0.2">
      <c r="A297" s="305" t="s">
        <v>885</v>
      </c>
      <c r="B297" s="295" t="s">
        <v>886</v>
      </c>
      <c r="C297" s="305" t="s">
        <v>41</v>
      </c>
      <c r="D297" s="303" t="s">
        <v>42</v>
      </c>
      <c r="E297" s="305" t="s">
        <v>1033</v>
      </c>
      <c r="F297" s="295" t="s">
        <v>1034</v>
      </c>
      <c r="G297" s="305">
        <v>164</v>
      </c>
      <c r="H297" s="295" t="s">
        <v>1035</v>
      </c>
      <c r="I297" s="309" t="s">
        <v>1045</v>
      </c>
      <c r="K297" s="310" t="s">
        <v>1044</v>
      </c>
    </row>
    <row r="298" spans="1:11" x14ac:dyDescent="0.2">
      <c r="A298" s="305" t="s">
        <v>491</v>
      </c>
      <c r="B298" s="295" t="s">
        <v>492</v>
      </c>
      <c r="C298" s="305" t="s">
        <v>33</v>
      </c>
      <c r="D298" s="303" t="s">
        <v>34</v>
      </c>
      <c r="E298" s="305" t="s">
        <v>1007</v>
      </c>
      <c r="F298" s="295" t="s">
        <v>1008</v>
      </c>
      <c r="G298" s="305">
        <v>22</v>
      </c>
      <c r="H298" s="295" t="s">
        <v>1017</v>
      </c>
      <c r="I298" s="309" t="s">
        <v>1045</v>
      </c>
      <c r="K298" s="310" t="s">
        <v>1044</v>
      </c>
    </row>
    <row r="299" spans="1:11" x14ac:dyDescent="0.2">
      <c r="A299" s="305" t="s">
        <v>493</v>
      </c>
      <c r="B299" s="295" t="s">
        <v>494</v>
      </c>
      <c r="C299" s="305" t="s">
        <v>33</v>
      </c>
      <c r="D299" s="303" t="s">
        <v>34</v>
      </c>
      <c r="E299" s="305" t="s">
        <v>1007</v>
      </c>
      <c r="F299" s="295" t="s">
        <v>1008</v>
      </c>
      <c r="G299" s="305">
        <v>22</v>
      </c>
      <c r="H299" s="295" t="s">
        <v>1017</v>
      </c>
      <c r="I299" s="309" t="s">
        <v>1045</v>
      </c>
      <c r="K299" s="310" t="s">
        <v>1044</v>
      </c>
    </row>
    <row r="300" spans="1:11" x14ac:dyDescent="0.2">
      <c r="A300" s="305" t="s">
        <v>495</v>
      </c>
      <c r="B300" s="295" t="s">
        <v>1320</v>
      </c>
      <c r="C300" s="305" t="s">
        <v>41</v>
      </c>
      <c r="D300" s="303" t="s">
        <v>42</v>
      </c>
      <c r="E300" s="305" t="s">
        <v>1027</v>
      </c>
      <c r="F300" s="295" t="s">
        <v>1028</v>
      </c>
      <c r="G300" s="305">
        <v>164</v>
      </c>
      <c r="H300" s="295" t="s">
        <v>1035</v>
      </c>
      <c r="I300" s="309" t="s">
        <v>1045</v>
      </c>
      <c r="K300" s="310" t="s">
        <v>1047</v>
      </c>
    </row>
    <row r="301" spans="1:11" x14ac:dyDescent="0.2">
      <c r="A301" s="305" t="s">
        <v>496</v>
      </c>
      <c r="B301" s="295" t="s">
        <v>1321</v>
      </c>
      <c r="C301" s="305" t="s">
        <v>41</v>
      </c>
      <c r="D301" s="303" t="s">
        <v>42</v>
      </c>
      <c r="E301" s="305" t="s">
        <v>1029</v>
      </c>
      <c r="F301" s="295" t="s">
        <v>1030</v>
      </c>
      <c r="G301" s="305">
        <v>164</v>
      </c>
      <c r="H301" s="295" t="s">
        <v>1035</v>
      </c>
      <c r="I301" s="309" t="s">
        <v>1045</v>
      </c>
      <c r="K301" s="310" t="s">
        <v>1044</v>
      </c>
    </row>
    <row r="302" spans="1:11" x14ac:dyDescent="0.2">
      <c r="A302" s="305" t="s">
        <v>887</v>
      </c>
      <c r="B302" s="295" t="s">
        <v>888</v>
      </c>
      <c r="C302" s="305" t="s">
        <v>33</v>
      </c>
      <c r="D302" s="303" t="s">
        <v>34</v>
      </c>
      <c r="E302" s="305" t="s">
        <v>1007</v>
      </c>
      <c r="F302" s="295" t="s">
        <v>1008</v>
      </c>
      <c r="G302" s="305">
        <v>22</v>
      </c>
      <c r="H302" s="295" t="s">
        <v>1017</v>
      </c>
      <c r="I302" s="309" t="s">
        <v>1045</v>
      </c>
      <c r="K302" s="310" t="s">
        <v>1044</v>
      </c>
    </row>
    <row r="303" spans="1:11" x14ac:dyDescent="0.2">
      <c r="A303" s="305" t="s">
        <v>1322</v>
      </c>
      <c r="B303" s="295" t="s">
        <v>1323</v>
      </c>
      <c r="C303" s="305" t="s">
        <v>41</v>
      </c>
      <c r="D303" s="303" t="s">
        <v>42</v>
      </c>
      <c r="E303" s="305" t="s">
        <v>1029</v>
      </c>
      <c r="F303" s="295" t="s">
        <v>1030</v>
      </c>
      <c r="G303" s="305">
        <v>164</v>
      </c>
      <c r="H303" s="295" t="s">
        <v>1035</v>
      </c>
      <c r="I303" s="309" t="s">
        <v>1045</v>
      </c>
    </row>
    <row r="304" spans="1:11" x14ac:dyDescent="0.2">
      <c r="A304" s="305" t="s">
        <v>497</v>
      </c>
      <c r="B304" s="295" t="s">
        <v>1130</v>
      </c>
      <c r="C304" s="305" t="s">
        <v>41</v>
      </c>
      <c r="D304" s="303" t="s">
        <v>42</v>
      </c>
      <c r="E304" s="305" t="s">
        <v>1031</v>
      </c>
      <c r="F304" s="295" t="s">
        <v>1032</v>
      </c>
      <c r="G304" s="305">
        <v>164</v>
      </c>
      <c r="H304" s="295" t="s">
        <v>1035</v>
      </c>
      <c r="I304" s="309" t="s">
        <v>1045</v>
      </c>
      <c r="K304" s="310" t="s">
        <v>1044</v>
      </c>
    </row>
    <row r="305" spans="1:11" x14ac:dyDescent="0.2">
      <c r="A305" s="305" t="s">
        <v>498</v>
      </c>
      <c r="B305" s="295" t="s">
        <v>1131</v>
      </c>
      <c r="C305" s="305" t="s">
        <v>41</v>
      </c>
      <c r="D305" s="303" t="s">
        <v>42</v>
      </c>
      <c r="E305" s="305" t="s">
        <v>1031</v>
      </c>
      <c r="F305" s="295" t="s">
        <v>1032</v>
      </c>
      <c r="G305" s="305">
        <v>164</v>
      </c>
      <c r="H305" s="295" t="s">
        <v>1035</v>
      </c>
      <c r="I305" s="309" t="s">
        <v>1045</v>
      </c>
      <c r="K305" s="310" t="s">
        <v>1044</v>
      </c>
    </row>
    <row r="306" spans="1:11" x14ac:dyDescent="0.2">
      <c r="A306" s="305" t="s">
        <v>889</v>
      </c>
      <c r="B306" s="295" t="s">
        <v>890</v>
      </c>
      <c r="C306" s="305" t="s">
        <v>41</v>
      </c>
      <c r="D306" s="303" t="s">
        <v>42</v>
      </c>
      <c r="E306" s="305" t="s">
        <v>1031</v>
      </c>
      <c r="F306" s="295" t="s">
        <v>1032</v>
      </c>
      <c r="G306" s="305">
        <v>164</v>
      </c>
      <c r="H306" s="295" t="s">
        <v>1035</v>
      </c>
      <c r="I306" s="309" t="s">
        <v>1045</v>
      </c>
      <c r="K306" s="310" t="s">
        <v>1044</v>
      </c>
    </row>
    <row r="307" spans="1:11" x14ac:dyDescent="0.2">
      <c r="A307" s="305" t="s">
        <v>499</v>
      </c>
      <c r="B307" s="295" t="s">
        <v>500</v>
      </c>
      <c r="C307" s="305" t="s">
        <v>41</v>
      </c>
      <c r="D307" s="303" t="s">
        <v>42</v>
      </c>
      <c r="E307" s="305" t="s">
        <v>1027</v>
      </c>
      <c r="F307" s="295" t="s">
        <v>1028</v>
      </c>
      <c r="G307" s="305">
        <v>164</v>
      </c>
      <c r="H307" s="295" t="s">
        <v>1035</v>
      </c>
      <c r="I307" s="309" t="s">
        <v>1045</v>
      </c>
      <c r="K307" s="310" t="s">
        <v>1044</v>
      </c>
    </row>
    <row r="308" spans="1:11" x14ac:dyDescent="0.2">
      <c r="A308" s="305" t="s">
        <v>501</v>
      </c>
      <c r="B308" s="295" t="s">
        <v>502</v>
      </c>
      <c r="C308" s="305" t="s">
        <v>41</v>
      </c>
      <c r="D308" s="303" t="s">
        <v>42</v>
      </c>
      <c r="E308" s="305" t="s">
        <v>1031</v>
      </c>
      <c r="F308" s="295" t="s">
        <v>1032</v>
      </c>
      <c r="G308" s="305">
        <v>164</v>
      </c>
      <c r="H308" s="295" t="s">
        <v>1035</v>
      </c>
      <c r="I308" s="309" t="s">
        <v>1045</v>
      </c>
      <c r="K308" s="310" t="s">
        <v>1044</v>
      </c>
    </row>
    <row r="309" spans="1:11" x14ac:dyDescent="0.2">
      <c r="A309" s="305" t="s">
        <v>891</v>
      </c>
      <c r="B309" s="295" t="s">
        <v>892</v>
      </c>
      <c r="C309" s="305" t="s">
        <v>29</v>
      </c>
      <c r="D309" s="303" t="s">
        <v>30</v>
      </c>
      <c r="E309" s="305" t="s">
        <v>991</v>
      </c>
      <c r="F309" s="295" t="s">
        <v>992</v>
      </c>
      <c r="G309" s="305">
        <v>17</v>
      </c>
      <c r="H309" s="295" t="s">
        <v>989</v>
      </c>
      <c r="I309" s="309" t="s">
        <v>1045</v>
      </c>
      <c r="K309" s="310" t="s">
        <v>1044</v>
      </c>
    </row>
    <row r="310" spans="1:11" x14ac:dyDescent="0.2">
      <c r="A310" s="305" t="s">
        <v>893</v>
      </c>
      <c r="B310" s="295" t="s">
        <v>894</v>
      </c>
      <c r="C310" s="305" t="s">
        <v>29</v>
      </c>
      <c r="D310" s="303" t="s">
        <v>30</v>
      </c>
      <c r="E310" s="305" t="s">
        <v>991</v>
      </c>
      <c r="F310" s="295" t="s">
        <v>992</v>
      </c>
      <c r="G310" s="305">
        <v>17</v>
      </c>
      <c r="H310" s="295" t="s">
        <v>989</v>
      </c>
      <c r="I310" s="309" t="s">
        <v>1045</v>
      </c>
      <c r="K310" s="310" t="s">
        <v>1044</v>
      </c>
    </row>
    <row r="311" spans="1:11" x14ac:dyDescent="0.2">
      <c r="A311" s="305" t="s">
        <v>895</v>
      </c>
      <c r="B311" s="295" t="s">
        <v>896</v>
      </c>
      <c r="C311" s="305" t="s">
        <v>29</v>
      </c>
      <c r="D311" s="303" t="s">
        <v>30</v>
      </c>
      <c r="E311" s="305" t="s">
        <v>991</v>
      </c>
      <c r="F311" s="295" t="s">
        <v>992</v>
      </c>
      <c r="G311" s="305">
        <v>17</v>
      </c>
      <c r="H311" s="295" t="s">
        <v>989</v>
      </c>
      <c r="I311" s="309" t="s">
        <v>1045</v>
      </c>
      <c r="K311" s="310" t="s">
        <v>1044</v>
      </c>
    </row>
    <row r="312" spans="1:11" x14ac:dyDescent="0.2">
      <c r="A312" s="305" t="s">
        <v>897</v>
      </c>
      <c r="B312" s="295" t="s">
        <v>1324</v>
      </c>
      <c r="C312" s="305" t="s">
        <v>29</v>
      </c>
      <c r="D312" s="303" t="s">
        <v>30</v>
      </c>
      <c r="E312" s="305" t="s">
        <v>991</v>
      </c>
      <c r="F312" s="295" t="s">
        <v>992</v>
      </c>
      <c r="G312" s="305">
        <v>17</v>
      </c>
      <c r="H312" s="295" t="s">
        <v>989</v>
      </c>
      <c r="I312" s="309" t="s">
        <v>1045</v>
      </c>
      <c r="K312" s="310" t="s">
        <v>1047</v>
      </c>
    </row>
    <row r="313" spans="1:11" x14ac:dyDescent="0.2">
      <c r="A313" s="305" t="s">
        <v>898</v>
      </c>
      <c r="B313" s="295" t="s">
        <v>899</v>
      </c>
      <c r="C313" s="305" t="s">
        <v>29</v>
      </c>
      <c r="D313" s="303" t="s">
        <v>30</v>
      </c>
      <c r="E313" s="305" t="s">
        <v>991</v>
      </c>
      <c r="F313" s="295" t="s">
        <v>992</v>
      </c>
      <c r="G313" s="305">
        <v>17</v>
      </c>
      <c r="H313" s="295" t="s">
        <v>989</v>
      </c>
      <c r="I313" s="309" t="s">
        <v>1045</v>
      </c>
      <c r="K313" s="310" t="s">
        <v>1047</v>
      </c>
    </row>
    <row r="314" spans="1:11" x14ac:dyDescent="0.2">
      <c r="A314" s="305" t="s">
        <v>900</v>
      </c>
      <c r="B314" s="295" t="s">
        <v>266</v>
      </c>
      <c r="C314" s="305" t="s">
        <v>29</v>
      </c>
      <c r="D314" s="303" t="s">
        <v>30</v>
      </c>
      <c r="E314" s="305" t="s">
        <v>991</v>
      </c>
      <c r="F314" s="295" t="s">
        <v>992</v>
      </c>
      <c r="G314" s="305">
        <v>19</v>
      </c>
      <c r="H314" s="295" t="s">
        <v>991</v>
      </c>
      <c r="I314" s="309" t="s">
        <v>1045</v>
      </c>
      <c r="K314" s="310" t="s">
        <v>1047</v>
      </c>
    </row>
    <row r="315" spans="1:11" x14ac:dyDescent="0.2">
      <c r="A315" s="305" t="s">
        <v>901</v>
      </c>
      <c r="B315" s="295" t="s">
        <v>267</v>
      </c>
      <c r="C315" s="305" t="s">
        <v>29</v>
      </c>
      <c r="D315" s="303" t="s">
        <v>30</v>
      </c>
      <c r="E315" s="305" t="s">
        <v>991</v>
      </c>
      <c r="F315" s="295" t="s">
        <v>992</v>
      </c>
      <c r="G315" s="305">
        <v>20</v>
      </c>
      <c r="H315" s="295" t="s">
        <v>999</v>
      </c>
      <c r="I315" s="309" t="s">
        <v>1045</v>
      </c>
      <c r="K315" s="310" t="s">
        <v>1044</v>
      </c>
    </row>
    <row r="316" spans="1:11" x14ac:dyDescent="0.2">
      <c r="A316" s="305" t="s">
        <v>902</v>
      </c>
      <c r="B316" s="295" t="s">
        <v>268</v>
      </c>
      <c r="C316" s="305" t="s">
        <v>29</v>
      </c>
      <c r="D316" s="303" t="s">
        <v>30</v>
      </c>
      <c r="E316" s="305" t="s">
        <v>991</v>
      </c>
      <c r="F316" s="295" t="s">
        <v>992</v>
      </c>
      <c r="G316" s="305">
        <v>20</v>
      </c>
      <c r="H316" s="295" t="s">
        <v>999</v>
      </c>
      <c r="I316" s="309" t="s">
        <v>1045</v>
      </c>
      <c r="K316" s="310" t="s">
        <v>1044</v>
      </c>
    </row>
    <row r="317" spans="1:11" x14ac:dyDescent="0.2">
      <c r="A317" s="305" t="s">
        <v>903</v>
      </c>
      <c r="B317" s="295" t="s">
        <v>904</v>
      </c>
      <c r="C317" s="305" t="s">
        <v>29</v>
      </c>
      <c r="D317" s="303" t="s">
        <v>30</v>
      </c>
      <c r="E317" s="305" t="s">
        <v>991</v>
      </c>
      <c r="F317" s="295" t="s">
        <v>992</v>
      </c>
      <c r="G317" s="305">
        <v>20</v>
      </c>
      <c r="H317" s="295" t="s">
        <v>999</v>
      </c>
      <c r="I317" s="309" t="s">
        <v>1045</v>
      </c>
      <c r="K317" s="310" t="s">
        <v>1044</v>
      </c>
    </row>
    <row r="318" spans="1:11" x14ac:dyDescent="0.2">
      <c r="A318" s="305" t="s">
        <v>905</v>
      </c>
      <c r="B318" s="295" t="s">
        <v>271</v>
      </c>
      <c r="C318" s="305" t="s">
        <v>29</v>
      </c>
      <c r="D318" s="303" t="s">
        <v>30</v>
      </c>
      <c r="E318" s="305" t="s">
        <v>991</v>
      </c>
      <c r="F318" s="295" t="s">
        <v>992</v>
      </c>
      <c r="G318" s="305">
        <v>20</v>
      </c>
      <c r="H318" s="295" t="s">
        <v>999</v>
      </c>
      <c r="I318" s="309" t="s">
        <v>1045</v>
      </c>
      <c r="K318" s="310" t="s">
        <v>1044</v>
      </c>
    </row>
    <row r="319" spans="1:11" x14ac:dyDescent="0.2">
      <c r="A319" s="305" t="s">
        <v>1325</v>
      </c>
      <c r="B319" s="295" t="s">
        <v>1326</v>
      </c>
      <c r="C319" s="305" t="s">
        <v>29</v>
      </c>
      <c r="D319" s="303" t="s">
        <v>30</v>
      </c>
      <c r="E319" s="305" t="s">
        <v>991</v>
      </c>
      <c r="F319" s="295" t="s">
        <v>992</v>
      </c>
      <c r="G319" s="305">
        <v>17</v>
      </c>
      <c r="H319" s="295" t="s">
        <v>989</v>
      </c>
      <c r="I319" s="309" t="s">
        <v>1045</v>
      </c>
    </row>
    <row r="320" spans="1:11" x14ac:dyDescent="0.2">
      <c r="A320" s="305" t="s">
        <v>398</v>
      </c>
      <c r="B320" s="295" t="s">
        <v>399</v>
      </c>
      <c r="C320" s="305" t="s">
        <v>39</v>
      </c>
      <c r="D320" s="303" t="s">
        <v>40</v>
      </c>
      <c r="E320" s="305" t="s">
        <v>1021</v>
      </c>
      <c r="F320" s="295" t="s">
        <v>1022</v>
      </c>
      <c r="G320" s="305">
        <v>21</v>
      </c>
      <c r="H320" s="295" t="s">
        <v>1007</v>
      </c>
      <c r="I320" s="309" t="s">
        <v>1045</v>
      </c>
      <c r="K320" s="310" t="s">
        <v>1044</v>
      </c>
    </row>
    <row r="321" spans="1:11" x14ac:dyDescent="0.2">
      <c r="A321" s="305" t="s">
        <v>400</v>
      </c>
      <c r="B321" s="295" t="s">
        <v>401</v>
      </c>
      <c r="C321" s="305" t="s">
        <v>39</v>
      </c>
      <c r="D321" s="303" t="s">
        <v>40</v>
      </c>
      <c r="E321" s="305" t="s">
        <v>1021</v>
      </c>
      <c r="F321" s="295" t="s">
        <v>1022</v>
      </c>
      <c r="G321" s="305">
        <v>21</v>
      </c>
      <c r="H321" s="295" t="s">
        <v>1007</v>
      </c>
      <c r="I321" s="309" t="s">
        <v>1045</v>
      </c>
      <c r="K321" s="310" t="s">
        <v>1044</v>
      </c>
    </row>
    <row r="322" spans="1:11" x14ac:dyDescent="0.2">
      <c r="A322" s="305" t="s">
        <v>402</v>
      </c>
      <c r="B322" s="295" t="s">
        <v>403</v>
      </c>
      <c r="C322" s="305" t="s">
        <v>39</v>
      </c>
      <c r="D322" s="303" t="s">
        <v>40</v>
      </c>
      <c r="E322" s="305" t="s">
        <v>1021</v>
      </c>
      <c r="F322" s="295" t="s">
        <v>1022</v>
      </c>
      <c r="G322" s="305">
        <v>25</v>
      </c>
      <c r="H322" s="295" t="s">
        <v>1027</v>
      </c>
      <c r="I322" s="309" t="s">
        <v>1045</v>
      </c>
      <c r="K322" s="310" t="s">
        <v>1044</v>
      </c>
    </row>
    <row r="323" spans="1:11" x14ac:dyDescent="0.2">
      <c r="A323" s="305" t="s">
        <v>404</v>
      </c>
      <c r="B323" s="295" t="s">
        <v>405</v>
      </c>
      <c r="C323" s="305" t="s">
        <v>39</v>
      </c>
      <c r="D323" s="303" t="s">
        <v>40</v>
      </c>
      <c r="E323" s="305" t="s">
        <v>1021</v>
      </c>
      <c r="F323" s="295" t="s">
        <v>1022</v>
      </c>
      <c r="G323" s="305">
        <v>25</v>
      </c>
      <c r="H323" s="295" t="s">
        <v>1029</v>
      </c>
      <c r="I323" s="309" t="s">
        <v>1045</v>
      </c>
      <c r="K323" s="310" t="s">
        <v>1044</v>
      </c>
    </row>
    <row r="324" spans="1:11" x14ac:dyDescent="0.2">
      <c r="A324" s="305" t="s">
        <v>406</v>
      </c>
      <c r="B324" s="295" t="s">
        <v>407</v>
      </c>
      <c r="C324" s="305" t="s">
        <v>39</v>
      </c>
      <c r="D324" s="303" t="s">
        <v>40</v>
      </c>
      <c r="E324" s="305" t="s">
        <v>1021</v>
      </c>
      <c r="F324" s="295" t="s">
        <v>1022</v>
      </c>
      <c r="G324" s="305">
        <v>21</v>
      </c>
      <c r="H324" s="295" t="s">
        <v>1007</v>
      </c>
      <c r="I324" s="309" t="s">
        <v>1045</v>
      </c>
      <c r="K324" s="310" t="s">
        <v>1047</v>
      </c>
    </row>
    <row r="325" spans="1:11" x14ac:dyDescent="0.2">
      <c r="A325" s="305" t="s">
        <v>408</v>
      </c>
      <c r="B325" s="295" t="s">
        <v>409</v>
      </c>
      <c r="C325" s="305" t="s">
        <v>39</v>
      </c>
      <c r="D325" s="303" t="s">
        <v>40</v>
      </c>
      <c r="E325" s="305" t="s">
        <v>1021</v>
      </c>
      <c r="F325" s="295" t="s">
        <v>1022</v>
      </c>
      <c r="G325" s="305">
        <v>25</v>
      </c>
      <c r="H325" s="295" t="s">
        <v>1031</v>
      </c>
      <c r="I325" s="309" t="s">
        <v>1045</v>
      </c>
      <c r="K325" s="310" t="s">
        <v>1044</v>
      </c>
    </row>
    <row r="326" spans="1:11" x14ac:dyDescent="0.2">
      <c r="A326" s="305" t="s">
        <v>410</v>
      </c>
      <c r="B326" s="295" t="s">
        <v>411</v>
      </c>
      <c r="C326" s="305" t="s">
        <v>39</v>
      </c>
      <c r="D326" s="303" t="s">
        <v>40</v>
      </c>
      <c r="E326" s="305" t="s">
        <v>1021</v>
      </c>
      <c r="F326" s="295" t="s">
        <v>1022</v>
      </c>
      <c r="G326" s="305">
        <v>25</v>
      </c>
      <c r="H326" s="295" t="s">
        <v>1031</v>
      </c>
      <c r="I326" s="309" t="s">
        <v>1045</v>
      </c>
      <c r="K326" s="310" t="s">
        <v>1044</v>
      </c>
    </row>
    <row r="327" spans="1:11" x14ac:dyDescent="0.2">
      <c r="A327" s="305" t="s">
        <v>412</v>
      </c>
      <c r="B327" s="295" t="s">
        <v>413</v>
      </c>
      <c r="C327" s="305" t="s">
        <v>39</v>
      </c>
      <c r="D327" s="303" t="s">
        <v>40</v>
      </c>
      <c r="E327" s="305" t="s">
        <v>1021</v>
      </c>
      <c r="F327" s="295" t="s">
        <v>1022</v>
      </c>
      <c r="G327" s="305">
        <v>25</v>
      </c>
      <c r="H327" s="295" t="s">
        <v>1031</v>
      </c>
      <c r="I327" s="309" t="s">
        <v>1045</v>
      </c>
      <c r="K327" s="310" t="s">
        <v>1047</v>
      </c>
    </row>
    <row r="328" spans="1:11" x14ac:dyDescent="0.2">
      <c r="A328" s="305" t="s">
        <v>414</v>
      </c>
      <c r="B328" s="295" t="s">
        <v>415</v>
      </c>
      <c r="C328" s="305" t="s">
        <v>39</v>
      </c>
      <c r="D328" s="303" t="s">
        <v>40</v>
      </c>
      <c r="E328" s="305" t="s">
        <v>1021</v>
      </c>
      <c r="F328" s="295" t="s">
        <v>1022</v>
      </c>
      <c r="G328" s="305">
        <v>25</v>
      </c>
      <c r="H328" s="295" t="s">
        <v>1027</v>
      </c>
      <c r="I328" s="309" t="s">
        <v>1045</v>
      </c>
      <c r="K328" s="310" t="s">
        <v>1044</v>
      </c>
    </row>
    <row r="329" spans="1:11" x14ac:dyDescent="0.2">
      <c r="A329" s="305" t="s">
        <v>416</v>
      </c>
      <c r="B329" s="295" t="s">
        <v>417</v>
      </c>
      <c r="C329" s="305" t="s">
        <v>39</v>
      </c>
      <c r="D329" s="303" t="s">
        <v>40</v>
      </c>
      <c r="E329" s="305" t="s">
        <v>1023</v>
      </c>
      <c r="F329" s="295" t="s">
        <v>1024</v>
      </c>
      <c r="G329" s="305">
        <v>24</v>
      </c>
      <c r="H329" s="295" t="s">
        <v>1021</v>
      </c>
      <c r="I329" s="309" t="s">
        <v>1045</v>
      </c>
      <c r="K329" s="310" t="s">
        <v>1044</v>
      </c>
    </row>
    <row r="330" spans="1:11" x14ac:dyDescent="0.2">
      <c r="A330" s="305" t="s">
        <v>418</v>
      </c>
      <c r="B330" s="295" t="s">
        <v>419</v>
      </c>
      <c r="C330" s="305" t="s">
        <v>39</v>
      </c>
      <c r="D330" s="303" t="s">
        <v>40</v>
      </c>
      <c r="E330" s="305" t="s">
        <v>1023</v>
      </c>
      <c r="F330" s="295" t="s">
        <v>1024</v>
      </c>
      <c r="G330" s="305">
        <v>24</v>
      </c>
      <c r="H330" s="295" t="s">
        <v>1021</v>
      </c>
      <c r="I330" s="309" t="s">
        <v>1045</v>
      </c>
      <c r="K330" s="310" t="s">
        <v>1044</v>
      </c>
    </row>
    <row r="331" spans="1:11" x14ac:dyDescent="0.2">
      <c r="A331" s="305" t="s">
        <v>420</v>
      </c>
      <c r="B331" s="295" t="s">
        <v>421</v>
      </c>
      <c r="C331" s="305" t="s">
        <v>39</v>
      </c>
      <c r="D331" s="303" t="s">
        <v>40</v>
      </c>
      <c r="E331" s="305" t="s">
        <v>1023</v>
      </c>
      <c r="F331" s="295" t="s">
        <v>1024</v>
      </c>
      <c r="G331" s="305">
        <v>24</v>
      </c>
      <c r="H331" s="295" t="s">
        <v>1021</v>
      </c>
      <c r="I331" s="309" t="s">
        <v>1045</v>
      </c>
      <c r="K331" s="310" t="s">
        <v>1044</v>
      </c>
    </row>
    <row r="332" spans="1:11" x14ac:dyDescent="0.2">
      <c r="A332" s="305" t="s">
        <v>422</v>
      </c>
      <c r="B332" s="295" t="s">
        <v>423</v>
      </c>
      <c r="C332" s="305" t="s">
        <v>39</v>
      </c>
      <c r="D332" s="303" t="s">
        <v>40</v>
      </c>
      <c r="E332" s="305" t="s">
        <v>1023</v>
      </c>
      <c r="F332" s="295" t="s">
        <v>1024</v>
      </c>
      <c r="G332" s="305">
        <v>24</v>
      </c>
      <c r="H332" s="295" t="s">
        <v>1021</v>
      </c>
      <c r="I332" s="309" t="s">
        <v>1045</v>
      </c>
      <c r="K332" s="310" t="s">
        <v>1044</v>
      </c>
    </row>
    <row r="333" spans="1:11" x14ac:dyDescent="0.2">
      <c r="A333" s="305" t="s">
        <v>424</v>
      </c>
      <c r="B333" s="295" t="s">
        <v>425</v>
      </c>
      <c r="C333" s="305" t="s">
        <v>39</v>
      </c>
      <c r="D333" s="303" t="s">
        <v>40</v>
      </c>
      <c r="E333" s="305" t="s">
        <v>1023</v>
      </c>
      <c r="F333" s="295" t="s">
        <v>1024</v>
      </c>
      <c r="G333" s="305">
        <v>24</v>
      </c>
      <c r="H333" s="295" t="s">
        <v>1021</v>
      </c>
      <c r="I333" s="309" t="s">
        <v>1045</v>
      </c>
      <c r="K333" s="310" t="s">
        <v>1044</v>
      </c>
    </row>
    <row r="334" spans="1:11" x14ac:dyDescent="0.2">
      <c r="A334" s="305" t="s">
        <v>426</v>
      </c>
      <c r="B334" s="295" t="s">
        <v>427</v>
      </c>
      <c r="C334" s="305" t="s">
        <v>39</v>
      </c>
      <c r="D334" s="303" t="s">
        <v>40</v>
      </c>
      <c r="E334" s="305" t="s">
        <v>1023</v>
      </c>
      <c r="F334" s="295" t="s">
        <v>1024</v>
      </c>
      <c r="G334" s="305">
        <v>24</v>
      </c>
      <c r="H334" s="295" t="s">
        <v>1021</v>
      </c>
      <c r="I334" s="309" t="s">
        <v>1045</v>
      </c>
      <c r="K334" s="310" t="s">
        <v>1044</v>
      </c>
    </row>
    <row r="335" spans="1:11" x14ac:dyDescent="0.2">
      <c r="A335" s="305" t="s">
        <v>428</v>
      </c>
      <c r="B335" s="295" t="s">
        <v>429</v>
      </c>
      <c r="C335" s="305" t="s">
        <v>39</v>
      </c>
      <c r="D335" s="303" t="s">
        <v>40</v>
      </c>
      <c r="E335" s="305" t="s">
        <v>1023</v>
      </c>
      <c r="F335" s="295" t="s">
        <v>1024</v>
      </c>
      <c r="G335" s="305">
        <v>24</v>
      </c>
      <c r="H335" s="295" t="s">
        <v>1021</v>
      </c>
      <c r="I335" s="309" t="s">
        <v>1045</v>
      </c>
      <c r="K335" s="310" t="s">
        <v>1044</v>
      </c>
    </row>
    <row r="336" spans="1:11" x14ac:dyDescent="0.2">
      <c r="A336" s="305" t="s">
        <v>430</v>
      </c>
      <c r="B336" s="295" t="s">
        <v>431</v>
      </c>
      <c r="C336" s="305" t="s">
        <v>39</v>
      </c>
      <c r="D336" s="303" t="s">
        <v>40</v>
      </c>
      <c r="E336" s="305" t="s">
        <v>1023</v>
      </c>
      <c r="F336" s="295" t="s">
        <v>1024</v>
      </c>
      <c r="G336" s="305">
        <v>24</v>
      </c>
      <c r="H336" s="295" t="s">
        <v>1021</v>
      </c>
      <c r="I336" s="309" t="s">
        <v>1045</v>
      </c>
      <c r="K336" s="310" t="s">
        <v>1044</v>
      </c>
    </row>
    <row r="337" spans="1:11" x14ac:dyDescent="0.2">
      <c r="A337" s="305" t="s">
        <v>906</v>
      </c>
      <c r="B337" s="295" t="s">
        <v>907</v>
      </c>
      <c r="C337" s="305" t="s">
        <v>39</v>
      </c>
      <c r="D337" s="303" t="s">
        <v>40</v>
      </c>
      <c r="E337" s="305" t="s">
        <v>1023</v>
      </c>
      <c r="F337" s="295" t="s">
        <v>1024</v>
      </c>
      <c r="G337" s="305">
        <v>24</v>
      </c>
      <c r="H337" s="295" t="s">
        <v>1023</v>
      </c>
      <c r="I337" s="309" t="s">
        <v>1045</v>
      </c>
      <c r="K337" s="310" t="s">
        <v>1044</v>
      </c>
    </row>
    <row r="338" spans="1:11" x14ac:dyDescent="0.2">
      <c r="A338" s="305" t="s">
        <v>432</v>
      </c>
      <c r="B338" s="295" t="s">
        <v>433</v>
      </c>
      <c r="C338" s="305" t="s">
        <v>39</v>
      </c>
      <c r="D338" s="303" t="s">
        <v>40</v>
      </c>
      <c r="E338" s="305" t="s">
        <v>1023</v>
      </c>
      <c r="F338" s="295" t="s">
        <v>1024</v>
      </c>
      <c r="G338" s="305">
        <v>24</v>
      </c>
      <c r="H338" s="295" t="s">
        <v>1023</v>
      </c>
      <c r="I338" s="309" t="s">
        <v>1045</v>
      </c>
      <c r="K338" s="310" t="s">
        <v>1044</v>
      </c>
    </row>
    <row r="339" spans="1:11" x14ac:dyDescent="0.2">
      <c r="A339" s="305" t="s">
        <v>908</v>
      </c>
      <c r="B339" s="295" t="s">
        <v>909</v>
      </c>
      <c r="C339" s="305" t="s">
        <v>39</v>
      </c>
      <c r="D339" s="303" t="s">
        <v>40</v>
      </c>
      <c r="E339" s="305" t="s">
        <v>1023</v>
      </c>
      <c r="F339" s="295" t="s">
        <v>1024</v>
      </c>
      <c r="G339" s="305">
        <v>24</v>
      </c>
      <c r="H339" s="295" t="s">
        <v>1023</v>
      </c>
      <c r="I339" s="309" t="s">
        <v>1045</v>
      </c>
      <c r="K339" s="310" t="s">
        <v>1044</v>
      </c>
    </row>
    <row r="340" spans="1:11" x14ac:dyDescent="0.2">
      <c r="A340" s="305" t="s">
        <v>910</v>
      </c>
      <c r="B340" s="295" t="s">
        <v>911</v>
      </c>
      <c r="C340" s="305" t="s">
        <v>39</v>
      </c>
      <c r="D340" s="303" t="s">
        <v>40</v>
      </c>
      <c r="E340" s="305" t="s">
        <v>1023</v>
      </c>
      <c r="F340" s="295" t="s">
        <v>1024</v>
      </c>
      <c r="G340" s="305">
        <v>24</v>
      </c>
      <c r="H340" s="295" t="s">
        <v>1023</v>
      </c>
      <c r="I340" s="309" t="s">
        <v>1045</v>
      </c>
      <c r="K340" s="310" t="s">
        <v>1044</v>
      </c>
    </row>
    <row r="341" spans="1:11" x14ac:dyDescent="0.2">
      <c r="A341" s="305" t="s">
        <v>912</v>
      </c>
      <c r="B341" s="295" t="s">
        <v>913</v>
      </c>
      <c r="C341" s="305" t="s">
        <v>39</v>
      </c>
      <c r="D341" s="303" t="s">
        <v>40</v>
      </c>
      <c r="E341" s="305" t="s">
        <v>1023</v>
      </c>
      <c r="F341" s="295" t="s">
        <v>1024</v>
      </c>
      <c r="G341" s="305">
        <v>24</v>
      </c>
      <c r="H341" s="295" t="s">
        <v>1023</v>
      </c>
      <c r="I341" s="309" t="s">
        <v>1045</v>
      </c>
      <c r="K341" s="310" t="s">
        <v>1044</v>
      </c>
    </row>
    <row r="342" spans="1:11" x14ac:dyDescent="0.2">
      <c r="A342" s="305" t="s">
        <v>434</v>
      </c>
      <c r="B342" s="295" t="s">
        <v>435</v>
      </c>
      <c r="C342" s="305" t="s">
        <v>39</v>
      </c>
      <c r="D342" s="303" t="s">
        <v>40</v>
      </c>
      <c r="E342" s="305" t="s">
        <v>1023</v>
      </c>
      <c r="F342" s="295" t="s">
        <v>1024</v>
      </c>
      <c r="G342" s="305">
        <v>24</v>
      </c>
      <c r="H342" s="295" t="s">
        <v>1023</v>
      </c>
      <c r="I342" s="309" t="s">
        <v>1045</v>
      </c>
      <c r="K342" s="310" t="s">
        <v>1044</v>
      </c>
    </row>
    <row r="343" spans="1:11" x14ac:dyDescent="0.2">
      <c r="A343" s="305" t="s">
        <v>436</v>
      </c>
      <c r="B343" s="295" t="s">
        <v>437</v>
      </c>
      <c r="C343" s="305" t="s">
        <v>39</v>
      </c>
      <c r="D343" s="303" t="s">
        <v>40</v>
      </c>
      <c r="E343" s="305" t="s">
        <v>1025</v>
      </c>
      <c r="F343" s="295" t="s">
        <v>1026</v>
      </c>
      <c r="G343" s="305">
        <v>24</v>
      </c>
      <c r="H343" s="295" t="s">
        <v>1021</v>
      </c>
      <c r="I343" s="309" t="s">
        <v>1045</v>
      </c>
      <c r="K343" s="310" t="s">
        <v>1044</v>
      </c>
    </row>
    <row r="344" spans="1:11" x14ac:dyDescent="0.2">
      <c r="A344" s="305" t="s">
        <v>438</v>
      </c>
      <c r="B344" s="295" t="s">
        <v>439</v>
      </c>
      <c r="C344" s="305" t="s">
        <v>39</v>
      </c>
      <c r="D344" s="303" t="s">
        <v>40</v>
      </c>
      <c r="E344" s="305" t="s">
        <v>1025</v>
      </c>
      <c r="F344" s="295" t="s">
        <v>1026</v>
      </c>
      <c r="G344" s="305">
        <v>24</v>
      </c>
      <c r="H344" s="295" t="s">
        <v>1021</v>
      </c>
      <c r="I344" s="309" t="s">
        <v>1045</v>
      </c>
      <c r="K344" s="310" t="s">
        <v>1044</v>
      </c>
    </row>
    <row r="345" spans="1:11" x14ac:dyDescent="0.2">
      <c r="A345" s="305" t="s">
        <v>440</v>
      </c>
      <c r="B345" s="295" t="s">
        <v>441</v>
      </c>
      <c r="C345" s="305" t="s">
        <v>39</v>
      </c>
      <c r="D345" s="303" t="s">
        <v>40</v>
      </c>
      <c r="E345" s="305" t="s">
        <v>1021</v>
      </c>
      <c r="F345" s="295" t="s">
        <v>1022</v>
      </c>
      <c r="G345" s="305">
        <v>25</v>
      </c>
      <c r="H345" s="295" t="s">
        <v>1031</v>
      </c>
      <c r="I345" s="309" t="s">
        <v>1045</v>
      </c>
      <c r="K345" s="310" t="s">
        <v>1044</v>
      </c>
    </row>
    <row r="346" spans="1:11" x14ac:dyDescent="0.2">
      <c r="A346" s="305" t="s">
        <v>442</v>
      </c>
      <c r="B346" s="295" t="s">
        <v>443</v>
      </c>
      <c r="C346" s="305" t="s">
        <v>39</v>
      </c>
      <c r="D346" s="303" t="s">
        <v>40</v>
      </c>
      <c r="E346" s="305" t="s">
        <v>1021</v>
      </c>
      <c r="F346" s="295" t="s">
        <v>1022</v>
      </c>
      <c r="G346" s="305">
        <v>19</v>
      </c>
      <c r="H346" s="295" t="s">
        <v>991</v>
      </c>
      <c r="I346" s="309" t="s">
        <v>1045</v>
      </c>
      <c r="K346" s="310" t="s">
        <v>1047</v>
      </c>
    </row>
    <row r="347" spans="1:11" x14ac:dyDescent="0.2">
      <c r="A347" s="305" t="s">
        <v>444</v>
      </c>
      <c r="B347" s="295" t="s">
        <v>445</v>
      </c>
      <c r="C347" s="305" t="s">
        <v>39</v>
      </c>
      <c r="D347" s="303" t="s">
        <v>40</v>
      </c>
      <c r="E347" s="305" t="s">
        <v>1021</v>
      </c>
      <c r="F347" s="295" t="s">
        <v>1022</v>
      </c>
      <c r="G347" s="305">
        <v>19</v>
      </c>
      <c r="H347" s="295" t="s">
        <v>991</v>
      </c>
      <c r="I347" s="309" t="s">
        <v>1045</v>
      </c>
      <c r="K347" s="310" t="s">
        <v>1047</v>
      </c>
    </row>
    <row r="348" spans="1:11" x14ac:dyDescent="0.2">
      <c r="A348" s="305" t="s">
        <v>446</v>
      </c>
      <c r="B348" s="295" t="s">
        <v>447</v>
      </c>
      <c r="C348" s="305" t="s">
        <v>39</v>
      </c>
      <c r="D348" s="303" t="s">
        <v>40</v>
      </c>
      <c r="E348" s="305" t="s">
        <v>1021</v>
      </c>
      <c r="F348" s="295" t="s">
        <v>1022</v>
      </c>
      <c r="G348" s="305">
        <v>19</v>
      </c>
      <c r="H348" s="295" t="s">
        <v>991</v>
      </c>
      <c r="I348" s="309" t="s">
        <v>1045</v>
      </c>
      <c r="K348" s="310" t="s">
        <v>1047</v>
      </c>
    </row>
    <row r="349" spans="1:11" x14ac:dyDescent="0.2">
      <c r="A349" s="305" t="s">
        <v>448</v>
      </c>
      <c r="B349" s="295" t="s">
        <v>449</v>
      </c>
      <c r="C349" s="305" t="s">
        <v>39</v>
      </c>
      <c r="D349" s="303" t="s">
        <v>40</v>
      </c>
      <c r="E349" s="305" t="s">
        <v>1021</v>
      </c>
      <c r="F349" s="295" t="s">
        <v>1022</v>
      </c>
      <c r="G349" s="305">
        <v>19</v>
      </c>
      <c r="H349" s="295" t="s">
        <v>991</v>
      </c>
      <c r="I349" s="309" t="s">
        <v>1045</v>
      </c>
      <c r="K349" s="310" t="s">
        <v>1047</v>
      </c>
    </row>
    <row r="350" spans="1:11" x14ac:dyDescent="0.2">
      <c r="A350" s="305" t="s">
        <v>450</v>
      </c>
      <c r="B350" s="295" t="s">
        <v>451</v>
      </c>
      <c r="C350" s="305" t="s">
        <v>39</v>
      </c>
      <c r="D350" s="303" t="s">
        <v>40</v>
      </c>
      <c r="E350" s="305" t="s">
        <v>1021</v>
      </c>
      <c r="F350" s="295" t="s">
        <v>1022</v>
      </c>
      <c r="G350" s="305">
        <v>19</v>
      </c>
      <c r="H350" s="295" t="s">
        <v>991</v>
      </c>
      <c r="I350" s="309" t="s">
        <v>1045</v>
      </c>
      <c r="K350" s="310" t="s">
        <v>1047</v>
      </c>
    </row>
    <row r="351" spans="1:11" x14ac:dyDescent="0.2">
      <c r="A351" s="305" t="s">
        <v>452</v>
      </c>
      <c r="B351" s="295" t="s">
        <v>453</v>
      </c>
      <c r="C351" s="305" t="s">
        <v>39</v>
      </c>
      <c r="D351" s="303" t="s">
        <v>40</v>
      </c>
      <c r="E351" s="305" t="s">
        <v>1021</v>
      </c>
      <c r="F351" s="295" t="s">
        <v>1022</v>
      </c>
      <c r="G351" s="305">
        <v>19</v>
      </c>
      <c r="H351" s="295" t="s">
        <v>991</v>
      </c>
      <c r="I351" s="309" t="s">
        <v>1045</v>
      </c>
      <c r="K351" s="310" t="s">
        <v>1047</v>
      </c>
    </row>
    <row r="352" spans="1:11" x14ac:dyDescent="0.2">
      <c r="A352" s="305" t="s">
        <v>454</v>
      </c>
      <c r="B352" s="295" t="s">
        <v>455</v>
      </c>
      <c r="C352" s="305" t="s">
        <v>39</v>
      </c>
      <c r="D352" s="303" t="s">
        <v>40</v>
      </c>
      <c r="E352" s="305" t="s">
        <v>1021</v>
      </c>
      <c r="F352" s="295" t="s">
        <v>1022</v>
      </c>
      <c r="G352" s="305">
        <v>19</v>
      </c>
      <c r="H352" s="295" t="s">
        <v>991</v>
      </c>
      <c r="I352" s="309" t="s">
        <v>1045</v>
      </c>
      <c r="K352" s="310" t="s">
        <v>1047</v>
      </c>
    </row>
    <row r="353" spans="1:11" x14ac:dyDescent="0.2">
      <c r="A353" s="305" t="s">
        <v>456</v>
      </c>
      <c r="B353" s="295" t="s">
        <v>457</v>
      </c>
      <c r="C353" s="305" t="s">
        <v>39</v>
      </c>
      <c r="D353" s="303" t="s">
        <v>40</v>
      </c>
      <c r="E353" s="305" t="s">
        <v>1021</v>
      </c>
      <c r="F353" s="295" t="s">
        <v>1022</v>
      </c>
      <c r="G353" s="305">
        <v>19</v>
      </c>
      <c r="H353" s="295" t="s">
        <v>991</v>
      </c>
      <c r="I353" s="309" t="s">
        <v>1045</v>
      </c>
      <c r="K353" s="310" t="s">
        <v>1047</v>
      </c>
    </row>
    <row r="354" spans="1:11" x14ac:dyDescent="0.2">
      <c r="A354" s="305" t="s">
        <v>458</v>
      </c>
      <c r="B354" s="295" t="s">
        <v>459</v>
      </c>
      <c r="C354" s="305" t="s">
        <v>39</v>
      </c>
      <c r="D354" s="303" t="s">
        <v>40</v>
      </c>
      <c r="E354" s="305" t="s">
        <v>1021</v>
      </c>
      <c r="F354" s="295" t="s">
        <v>1022</v>
      </c>
      <c r="G354" s="305">
        <v>19</v>
      </c>
      <c r="H354" s="295" t="s">
        <v>991</v>
      </c>
      <c r="I354" s="309" t="s">
        <v>1045</v>
      </c>
      <c r="K354" s="310" t="s">
        <v>1047</v>
      </c>
    </row>
    <row r="355" spans="1:11" x14ac:dyDescent="0.2">
      <c r="A355" s="305" t="s">
        <v>460</v>
      </c>
      <c r="B355" s="295" t="s">
        <v>461</v>
      </c>
      <c r="C355" s="305" t="s">
        <v>39</v>
      </c>
      <c r="D355" s="303" t="s">
        <v>40</v>
      </c>
      <c r="E355" s="305" t="s">
        <v>1023</v>
      </c>
      <c r="F355" s="295" t="s">
        <v>1024</v>
      </c>
      <c r="G355" s="305">
        <v>24</v>
      </c>
      <c r="H355" s="295" t="s">
        <v>1023</v>
      </c>
      <c r="I355" s="309" t="s">
        <v>1045</v>
      </c>
      <c r="K355" s="310" t="s">
        <v>1044</v>
      </c>
    </row>
    <row r="356" spans="1:11" x14ac:dyDescent="0.2">
      <c r="A356" s="305" t="s">
        <v>462</v>
      </c>
      <c r="B356" s="295" t="s">
        <v>463</v>
      </c>
      <c r="C356" s="305" t="s">
        <v>39</v>
      </c>
      <c r="D356" s="303" t="s">
        <v>40</v>
      </c>
      <c r="E356" s="305" t="s">
        <v>1023</v>
      </c>
      <c r="F356" s="295" t="s">
        <v>1024</v>
      </c>
      <c r="G356" s="305">
        <v>24</v>
      </c>
      <c r="H356" s="295" t="s">
        <v>1023</v>
      </c>
      <c r="I356" s="309" t="s">
        <v>1045</v>
      </c>
      <c r="K356" s="310" t="s">
        <v>1044</v>
      </c>
    </row>
    <row r="357" spans="1:11" x14ac:dyDescent="0.2">
      <c r="A357" s="305" t="s">
        <v>464</v>
      </c>
      <c r="B357" s="295" t="s">
        <v>465</v>
      </c>
      <c r="C357" s="305" t="s">
        <v>39</v>
      </c>
      <c r="D357" s="303" t="s">
        <v>40</v>
      </c>
      <c r="E357" s="305" t="s">
        <v>1023</v>
      </c>
      <c r="F357" s="295" t="s">
        <v>1024</v>
      </c>
      <c r="G357" s="305">
        <v>24</v>
      </c>
      <c r="H357" s="295" t="s">
        <v>1023</v>
      </c>
      <c r="I357" s="309" t="s">
        <v>1045</v>
      </c>
      <c r="K357" s="310" t="s">
        <v>1047</v>
      </c>
    </row>
    <row r="358" spans="1:11" x14ac:dyDescent="0.2">
      <c r="A358" s="305" t="s">
        <v>466</v>
      </c>
      <c r="B358" s="295" t="s">
        <v>467</v>
      </c>
      <c r="C358" s="305" t="s">
        <v>39</v>
      </c>
      <c r="D358" s="303" t="s">
        <v>40</v>
      </c>
      <c r="E358" s="305" t="s">
        <v>1023</v>
      </c>
      <c r="F358" s="295" t="s">
        <v>1024</v>
      </c>
      <c r="G358" s="305">
        <v>24</v>
      </c>
      <c r="H358" s="295" t="s">
        <v>1023</v>
      </c>
      <c r="I358" s="309" t="s">
        <v>1045</v>
      </c>
      <c r="K358" s="310" t="s">
        <v>1044</v>
      </c>
    </row>
    <row r="359" spans="1:11" x14ac:dyDescent="0.2">
      <c r="A359" s="305" t="s">
        <v>468</v>
      </c>
      <c r="B359" s="295" t="s">
        <v>469</v>
      </c>
      <c r="C359" s="305" t="s">
        <v>39</v>
      </c>
      <c r="D359" s="303" t="s">
        <v>40</v>
      </c>
      <c r="E359" s="305" t="s">
        <v>1023</v>
      </c>
      <c r="F359" s="295" t="s">
        <v>1024</v>
      </c>
      <c r="G359" s="305">
        <v>24</v>
      </c>
      <c r="H359" s="295" t="s">
        <v>1023</v>
      </c>
      <c r="I359" s="309" t="s">
        <v>1045</v>
      </c>
      <c r="K359" s="310" t="s">
        <v>1047</v>
      </c>
    </row>
    <row r="360" spans="1:11" x14ac:dyDescent="0.2">
      <c r="A360" s="305" t="s">
        <v>470</v>
      </c>
      <c r="B360" s="295" t="s">
        <v>471</v>
      </c>
      <c r="C360" s="305" t="s">
        <v>39</v>
      </c>
      <c r="D360" s="303" t="s">
        <v>40</v>
      </c>
      <c r="E360" s="305" t="s">
        <v>1023</v>
      </c>
      <c r="F360" s="295" t="s">
        <v>1024</v>
      </c>
      <c r="G360" s="305">
        <v>24</v>
      </c>
      <c r="H360" s="295" t="s">
        <v>1023</v>
      </c>
      <c r="I360" s="309" t="s">
        <v>1045</v>
      </c>
      <c r="K360" s="310" t="s">
        <v>1047</v>
      </c>
    </row>
    <row r="361" spans="1:11" x14ac:dyDescent="0.2">
      <c r="A361" s="305" t="s">
        <v>472</v>
      </c>
      <c r="B361" s="295" t="s">
        <v>473</v>
      </c>
      <c r="C361" s="305" t="s">
        <v>39</v>
      </c>
      <c r="D361" s="303" t="s">
        <v>40</v>
      </c>
      <c r="E361" s="305" t="s">
        <v>1023</v>
      </c>
      <c r="F361" s="295" t="s">
        <v>1024</v>
      </c>
      <c r="G361" s="305">
        <v>24</v>
      </c>
      <c r="H361" s="295" t="s">
        <v>1023</v>
      </c>
      <c r="I361" s="309" t="s">
        <v>1045</v>
      </c>
      <c r="K361" s="310" t="s">
        <v>1047</v>
      </c>
    </row>
    <row r="362" spans="1:11" x14ac:dyDescent="0.2">
      <c r="A362" s="305" t="s">
        <v>474</v>
      </c>
      <c r="B362" s="295" t="s">
        <v>475</v>
      </c>
      <c r="C362" s="305" t="s">
        <v>39</v>
      </c>
      <c r="D362" s="303" t="s">
        <v>40</v>
      </c>
      <c r="E362" s="305" t="s">
        <v>1023</v>
      </c>
      <c r="F362" s="295" t="s">
        <v>1024</v>
      </c>
      <c r="G362" s="305">
        <v>24</v>
      </c>
      <c r="H362" s="295" t="s">
        <v>1023</v>
      </c>
      <c r="I362" s="309" t="s">
        <v>1045</v>
      </c>
      <c r="K362" s="310" t="s">
        <v>1044</v>
      </c>
    </row>
    <row r="363" spans="1:11" x14ac:dyDescent="0.2">
      <c r="A363" s="305" t="s">
        <v>476</v>
      </c>
      <c r="B363" s="295" t="s">
        <v>477</v>
      </c>
      <c r="C363" s="305" t="s">
        <v>39</v>
      </c>
      <c r="D363" s="303" t="s">
        <v>40</v>
      </c>
      <c r="E363" s="305" t="s">
        <v>1023</v>
      </c>
      <c r="F363" s="295" t="s">
        <v>1024</v>
      </c>
      <c r="G363" s="305">
        <v>24</v>
      </c>
      <c r="H363" s="295" t="s">
        <v>1025</v>
      </c>
      <c r="I363" s="309" t="s">
        <v>1045</v>
      </c>
      <c r="K363" s="310" t="s">
        <v>1044</v>
      </c>
    </row>
    <row r="364" spans="1:11" x14ac:dyDescent="0.2">
      <c r="A364" s="305" t="s">
        <v>478</v>
      </c>
      <c r="B364" s="295" t="s">
        <v>479</v>
      </c>
      <c r="C364" s="305" t="s">
        <v>39</v>
      </c>
      <c r="D364" s="303" t="s">
        <v>40</v>
      </c>
      <c r="E364" s="305" t="s">
        <v>1023</v>
      </c>
      <c r="F364" s="295" t="s">
        <v>1024</v>
      </c>
      <c r="G364" s="305">
        <v>24</v>
      </c>
      <c r="H364" s="295" t="s">
        <v>1025</v>
      </c>
      <c r="I364" s="309" t="s">
        <v>1045</v>
      </c>
      <c r="K364" s="310" t="s">
        <v>1044</v>
      </c>
    </row>
    <row r="365" spans="1:11" x14ac:dyDescent="0.2">
      <c r="A365" s="305" t="s">
        <v>480</v>
      </c>
      <c r="B365" s="295" t="s">
        <v>481</v>
      </c>
      <c r="C365" s="305" t="s">
        <v>39</v>
      </c>
      <c r="D365" s="303" t="s">
        <v>40</v>
      </c>
      <c r="E365" s="305" t="s">
        <v>1025</v>
      </c>
      <c r="F365" s="295" t="s">
        <v>1026</v>
      </c>
      <c r="G365" s="305">
        <v>24</v>
      </c>
      <c r="H365" s="295" t="s">
        <v>1021</v>
      </c>
      <c r="I365" s="309" t="s">
        <v>1045</v>
      </c>
      <c r="K365" s="310" t="s">
        <v>1044</v>
      </c>
    </row>
    <row r="366" spans="1:11" x14ac:dyDescent="0.2">
      <c r="A366" s="305" t="s">
        <v>482</v>
      </c>
      <c r="B366" s="295" t="s">
        <v>483</v>
      </c>
      <c r="C366" s="305" t="s">
        <v>39</v>
      </c>
      <c r="D366" s="303" t="s">
        <v>40</v>
      </c>
      <c r="E366" s="305" t="s">
        <v>1025</v>
      </c>
      <c r="F366" s="295" t="s">
        <v>1026</v>
      </c>
      <c r="G366" s="305">
        <v>24</v>
      </c>
      <c r="H366" s="295" t="s">
        <v>1021</v>
      </c>
      <c r="I366" s="309" t="s">
        <v>1045</v>
      </c>
      <c r="K366" s="310" t="s">
        <v>1044</v>
      </c>
    </row>
    <row r="367" spans="1:11" x14ac:dyDescent="0.2">
      <c r="A367" s="305" t="s">
        <v>484</v>
      </c>
      <c r="B367" s="295" t="s">
        <v>485</v>
      </c>
      <c r="C367" s="305" t="s">
        <v>39</v>
      </c>
      <c r="D367" s="303" t="s">
        <v>40</v>
      </c>
      <c r="E367" s="305" t="s">
        <v>1021</v>
      </c>
      <c r="F367" s="295" t="s">
        <v>1022</v>
      </c>
      <c r="G367" s="305">
        <v>19</v>
      </c>
      <c r="H367" s="295" t="s">
        <v>991</v>
      </c>
      <c r="I367" s="309" t="s">
        <v>1045</v>
      </c>
      <c r="K367" s="310" t="s">
        <v>1047</v>
      </c>
    </row>
    <row r="368" spans="1:11" x14ac:dyDescent="0.2">
      <c r="A368" s="305" t="s">
        <v>486</v>
      </c>
      <c r="B368" s="295" t="s">
        <v>487</v>
      </c>
      <c r="C368" s="305" t="s">
        <v>39</v>
      </c>
      <c r="D368" s="303" t="s">
        <v>40</v>
      </c>
      <c r="E368" s="305" t="s">
        <v>1021</v>
      </c>
      <c r="F368" s="295" t="s">
        <v>1022</v>
      </c>
      <c r="G368" s="305">
        <v>24</v>
      </c>
      <c r="H368" s="295" t="s">
        <v>1021</v>
      </c>
      <c r="I368" s="309" t="s">
        <v>1045</v>
      </c>
      <c r="K368" s="310" t="s">
        <v>1044</v>
      </c>
    </row>
    <row r="369" spans="1:11" x14ac:dyDescent="0.2">
      <c r="A369" s="305" t="s">
        <v>503</v>
      </c>
      <c r="B369" s="295" t="s">
        <v>504</v>
      </c>
      <c r="C369" s="305" t="s">
        <v>41</v>
      </c>
      <c r="D369" s="303" t="s">
        <v>42</v>
      </c>
      <c r="E369" s="305" t="s">
        <v>1033</v>
      </c>
      <c r="F369" s="295" t="s">
        <v>1034</v>
      </c>
      <c r="G369" s="305">
        <v>164</v>
      </c>
      <c r="H369" s="295" t="s">
        <v>1035</v>
      </c>
      <c r="I369" s="309" t="s">
        <v>1045</v>
      </c>
      <c r="K369" s="310" t="s">
        <v>1044</v>
      </c>
    </row>
    <row r="370" spans="1:11" x14ac:dyDescent="0.2">
      <c r="A370" s="305" t="s">
        <v>505</v>
      </c>
      <c r="B370" s="295" t="s">
        <v>506</v>
      </c>
      <c r="C370" s="305" t="s">
        <v>41</v>
      </c>
      <c r="D370" s="303" t="s">
        <v>42</v>
      </c>
      <c r="E370" s="305" t="s">
        <v>1033</v>
      </c>
      <c r="F370" s="295" t="s">
        <v>1034</v>
      </c>
      <c r="G370" s="305">
        <v>164</v>
      </c>
      <c r="H370" s="295" t="s">
        <v>1035</v>
      </c>
      <c r="I370" s="309" t="s">
        <v>1045</v>
      </c>
      <c r="K370" s="310" t="s">
        <v>1044</v>
      </c>
    </row>
    <row r="371" spans="1:11" x14ac:dyDescent="0.2">
      <c r="A371" s="321" t="s">
        <v>914</v>
      </c>
      <c r="B371" s="322" t="s">
        <v>915</v>
      </c>
      <c r="C371" s="321" t="s">
        <v>1378</v>
      </c>
      <c r="D371" s="323" t="s">
        <v>1379</v>
      </c>
      <c r="E371" s="321" t="s">
        <v>1033</v>
      </c>
      <c r="F371" s="322" t="s">
        <v>1034</v>
      </c>
      <c r="G371" s="321">
        <v>164</v>
      </c>
      <c r="H371" s="322" t="s">
        <v>1035</v>
      </c>
      <c r="I371" s="324" t="s">
        <v>1045</v>
      </c>
      <c r="J371" s="324"/>
      <c r="K371" s="325" t="s">
        <v>1044</v>
      </c>
    </row>
    <row r="372" spans="1:11" x14ac:dyDescent="0.2">
      <c r="A372" s="305" t="s">
        <v>507</v>
      </c>
      <c r="B372" s="295" t="s">
        <v>1132</v>
      </c>
      <c r="C372" s="305" t="s">
        <v>704</v>
      </c>
      <c r="D372" s="303" t="s">
        <v>705</v>
      </c>
      <c r="E372" s="305" t="s">
        <v>1035</v>
      </c>
      <c r="F372" s="295" t="s">
        <v>1036</v>
      </c>
      <c r="G372" s="305">
        <v>24</v>
      </c>
      <c r="H372" s="295" t="s">
        <v>1021</v>
      </c>
      <c r="I372" s="309" t="s">
        <v>1045</v>
      </c>
      <c r="K372" s="310" t="s">
        <v>1044</v>
      </c>
    </row>
    <row r="373" spans="1:11" x14ac:dyDescent="0.2">
      <c r="A373" s="305" t="s">
        <v>508</v>
      </c>
      <c r="B373" s="295" t="s">
        <v>509</v>
      </c>
      <c r="C373" s="305" t="s">
        <v>704</v>
      </c>
      <c r="D373" s="303" t="s">
        <v>705</v>
      </c>
      <c r="E373" s="305" t="s">
        <v>1035</v>
      </c>
      <c r="F373" s="295" t="s">
        <v>1036</v>
      </c>
      <c r="G373" s="305">
        <v>24</v>
      </c>
      <c r="H373" s="295" t="s">
        <v>1021</v>
      </c>
      <c r="I373" s="309" t="s">
        <v>1045</v>
      </c>
      <c r="K373" s="310" t="s">
        <v>1044</v>
      </c>
    </row>
    <row r="374" spans="1:11" x14ac:dyDescent="0.2">
      <c r="A374" s="305" t="s">
        <v>510</v>
      </c>
      <c r="B374" s="295" t="s">
        <v>511</v>
      </c>
      <c r="C374" s="305" t="s">
        <v>704</v>
      </c>
      <c r="D374" s="303" t="s">
        <v>705</v>
      </c>
      <c r="E374" s="305" t="s">
        <v>1035</v>
      </c>
      <c r="F374" s="295" t="s">
        <v>1036</v>
      </c>
      <c r="G374" s="305">
        <v>24</v>
      </c>
      <c r="H374" s="295" t="s">
        <v>1021</v>
      </c>
      <c r="I374" s="309" t="s">
        <v>1045</v>
      </c>
      <c r="K374" s="310" t="s">
        <v>1044</v>
      </c>
    </row>
    <row r="375" spans="1:11" x14ac:dyDescent="0.2">
      <c r="A375" s="305" t="s">
        <v>512</v>
      </c>
      <c r="B375" s="295" t="s">
        <v>1133</v>
      </c>
      <c r="C375" s="305" t="s">
        <v>704</v>
      </c>
      <c r="D375" s="303" t="s">
        <v>705</v>
      </c>
      <c r="E375" s="305" t="s">
        <v>1035</v>
      </c>
      <c r="F375" s="295" t="s">
        <v>1036</v>
      </c>
      <c r="G375" s="305">
        <v>24</v>
      </c>
      <c r="H375" s="295" t="s">
        <v>1021</v>
      </c>
      <c r="I375" s="309" t="s">
        <v>1045</v>
      </c>
      <c r="K375" s="310" t="s">
        <v>1044</v>
      </c>
    </row>
    <row r="376" spans="1:11" x14ac:dyDescent="0.2">
      <c r="A376" s="305" t="s">
        <v>513</v>
      </c>
      <c r="B376" s="295" t="s">
        <v>1134</v>
      </c>
      <c r="C376" s="305" t="s">
        <v>704</v>
      </c>
      <c r="D376" s="303" t="s">
        <v>705</v>
      </c>
      <c r="E376" s="305" t="s">
        <v>1035</v>
      </c>
      <c r="F376" s="295" t="s">
        <v>1036</v>
      </c>
      <c r="G376" s="305">
        <v>24</v>
      </c>
      <c r="H376" s="295" t="s">
        <v>1021</v>
      </c>
      <c r="I376" s="309" t="s">
        <v>1045</v>
      </c>
      <c r="K376" s="310" t="s">
        <v>1044</v>
      </c>
    </row>
    <row r="377" spans="1:11" x14ac:dyDescent="0.2">
      <c r="A377" s="305" t="s">
        <v>916</v>
      </c>
      <c r="B377" s="295" t="s">
        <v>917</v>
      </c>
      <c r="C377" s="305" t="s">
        <v>704</v>
      </c>
      <c r="D377" s="303" t="s">
        <v>705</v>
      </c>
      <c r="E377" s="305" t="s">
        <v>1035</v>
      </c>
      <c r="F377" s="295" t="s">
        <v>1036</v>
      </c>
      <c r="G377" s="305">
        <v>24</v>
      </c>
      <c r="H377" s="295" t="s">
        <v>1021</v>
      </c>
      <c r="I377" s="309" t="s">
        <v>1045</v>
      </c>
      <c r="K377" s="310" t="s">
        <v>1044</v>
      </c>
    </row>
    <row r="378" spans="1:11" x14ac:dyDescent="0.2">
      <c r="A378" s="305" t="s">
        <v>514</v>
      </c>
      <c r="B378" s="295" t="s">
        <v>1335</v>
      </c>
      <c r="C378" s="305" t="s">
        <v>704</v>
      </c>
      <c r="D378" s="303" t="s">
        <v>705</v>
      </c>
      <c r="E378" s="305" t="s">
        <v>1035</v>
      </c>
      <c r="F378" s="295" t="s">
        <v>1036</v>
      </c>
      <c r="G378" s="305">
        <v>24</v>
      </c>
      <c r="H378" s="295" t="s">
        <v>1023</v>
      </c>
      <c r="I378" s="309" t="s">
        <v>1045</v>
      </c>
      <c r="K378" s="310" t="s">
        <v>1044</v>
      </c>
    </row>
    <row r="379" spans="1:11" x14ac:dyDescent="0.2">
      <c r="A379" s="305" t="s">
        <v>515</v>
      </c>
      <c r="B379" s="295" t="s">
        <v>1135</v>
      </c>
      <c r="C379" s="305" t="s">
        <v>704</v>
      </c>
      <c r="D379" s="303" t="s">
        <v>705</v>
      </c>
      <c r="E379" s="305" t="s">
        <v>1035</v>
      </c>
      <c r="F379" s="295" t="s">
        <v>1036</v>
      </c>
      <c r="G379" s="305">
        <v>24</v>
      </c>
      <c r="H379" s="295" t="s">
        <v>1023</v>
      </c>
      <c r="I379" s="309" t="s">
        <v>1045</v>
      </c>
      <c r="K379" s="310" t="s">
        <v>1044</v>
      </c>
    </row>
    <row r="380" spans="1:11" x14ac:dyDescent="0.2">
      <c r="A380" s="305" t="s">
        <v>516</v>
      </c>
      <c r="B380" s="295" t="s">
        <v>1136</v>
      </c>
      <c r="C380" s="305" t="s">
        <v>704</v>
      </c>
      <c r="D380" s="303" t="s">
        <v>705</v>
      </c>
      <c r="E380" s="305" t="s">
        <v>1035</v>
      </c>
      <c r="F380" s="295" t="s">
        <v>1036</v>
      </c>
      <c r="G380" s="305">
        <v>24</v>
      </c>
      <c r="H380" s="295" t="s">
        <v>1023</v>
      </c>
      <c r="I380" s="309" t="s">
        <v>1045</v>
      </c>
      <c r="K380" s="310" t="s">
        <v>1044</v>
      </c>
    </row>
    <row r="381" spans="1:11" x14ac:dyDescent="0.2">
      <c r="A381" s="305" t="s">
        <v>517</v>
      </c>
      <c r="B381" s="295" t="s">
        <v>1137</v>
      </c>
      <c r="C381" s="305" t="s">
        <v>704</v>
      </c>
      <c r="D381" s="303" t="s">
        <v>705</v>
      </c>
      <c r="E381" s="305" t="s">
        <v>1035</v>
      </c>
      <c r="F381" s="295" t="s">
        <v>1036</v>
      </c>
      <c r="G381" s="305">
        <v>24</v>
      </c>
      <c r="H381" s="295" t="s">
        <v>1023</v>
      </c>
      <c r="I381" s="309" t="s">
        <v>1045</v>
      </c>
      <c r="K381" s="310" t="s">
        <v>1044</v>
      </c>
    </row>
    <row r="382" spans="1:11" x14ac:dyDescent="0.2">
      <c r="A382" s="305" t="s">
        <v>518</v>
      </c>
      <c r="B382" s="295" t="s">
        <v>1138</v>
      </c>
      <c r="C382" s="305" t="s">
        <v>704</v>
      </c>
      <c r="D382" s="303" t="s">
        <v>705</v>
      </c>
      <c r="E382" s="305" t="s">
        <v>1035</v>
      </c>
      <c r="F382" s="295" t="s">
        <v>1036</v>
      </c>
      <c r="G382" s="305">
        <v>24</v>
      </c>
      <c r="H382" s="295" t="s">
        <v>1023</v>
      </c>
      <c r="I382" s="309" t="s">
        <v>1045</v>
      </c>
      <c r="K382" s="310" t="s">
        <v>1044</v>
      </c>
    </row>
    <row r="383" spans="1:11" x14ac:dyDescent="0.2">
      <c r="A383" s="305" t="s">
        <v>519</v>
      </c>
      <c r="B383" s="295" t="s">
        <v>520</v>
      </c>
      <c r="C383" s="305" t="s">
        <v>704</v>
      </c>
      <c r="D383" s="303" t="s">
        <v>705</v>
      </c>
      <c r="E383" s="305" t="s">
        <v>1035</v>
      </c>
      <c r="F383" s="295" t="s">
        <v>1036</v>
      </c>
      <c r="G383" s="305">
        <v>24</v>
      </c>
      <c r="H383" s="295" t="s">
        <v>1025</v>
      </c>
      <c r="I383" s="309" t="s">
        <v>1045</v>
      </c>
      <c r="K383" s="310" t="s">
        <v>1044</v>
      </c>
    </row>
    <row r="384" spans="1:11" x14ac:dyDescent="0.2">
      <c r="A384" s="305" t="s">
        <v>521</v>
      </c>
      <c r="B384" s="295" t="s">
        <v>522</v>
      </c>
      <c r="C384" s="305" t="s">
        <v>704</v>
      </c>
      <c r="D384" s="303" t="s">
        <v>705</v>
      </c>
      <c r="E384" s="305" t="s">
        <v>1035</v>
      </c>
      <c r="F384" s="295" t="s">
        <v>1036</v>
      </c>
      <c r="G384" s="305">
        <v>24</v>
      </c>
      <c r="H384" s="295" t="s">
        <v>1025</v>
      </c>
      <c r="I384" s="309" t="s">
        <v>1045</v>
      </c>
      <c r="K384" s="310" t="s">
        <v>1044</v>
      </c>
    </row>
    <row r="385" spans="1:11" x14ac:dyDescent="0.2">
      <c r="A385" s="305" t="s">
        <v>523</v>
      </c>
      <c r="B385" s="295" t="s">
        <v>1139</v>
      </c>
      <c r="C385" s="305" t="s">
        <v>704</v>
      </c>
      <c r="D385" s="303" t="s">
        <v>705</v>
      </c>
      <c r="E385" s="305" t="s">
        <v>1035</v>
      </c>
      <c r="F385" s="295" t="s">
        <v>1036</v>
      </c>
      <c r="G385" s="305">
        <v>24</v>
      </c>
      <c r="H385" s="295" t="s">
        <v>1021</v>
      </c>
      <c r="I385" s="309" t="s">
        <v>1045</v>
      </c>
      <c r="K385" s="310" t="s">
        <v>1044</v>
      </c>
    </row>
    <row r="386" spans="1:11" x14ac:dyDescent="0.2">
      <c r="A386" s="305" t="s">
        <v>524</v>
      </c>
      <c r="B386" s="295" t="s">
        <v>1140</v>
      </c>
      <c r="C386" s="305" t="s">
        <v>704</v>
      </c>
      <c r="D386" s="303" t="s">
        <v>705</v>
      </c>
      <c r="E386" s="305" t="s">
        <v>1035</v>
      </c>
      <c r="F386" s="295" t="s">
        <v>1036</v>
      </c>
      <c r="G386" s="305">
        <v>24</v>
      </c>
      <c r="H386" s="295" t="s">
        <v>1021</v>
      </c>
      <c r="I386" s="309" t="s">
        <v>1045</v>
      </c>
      <c r="K386" s="310" t="s">
        <v>1044</v>
      </c>
    </row>
    <row r="387" spans="1:11" x14ac:dyDescent="0.2">
      <c r="A387" s="306" t="s">
        <v>1336</v>
      </c>
      <c r="B387" s="295" t="s">
        <v>1327</v>
      </c>
      <c r="C387" s="305" t="s">
        <v>41</v>
      </c>
      <c r="D387" s="303" t="s">
        <v>42</v>
      </c>
      <c r="E387" s="305" t="s">
        <v>1033</v>
      </c>
      <c r="F387" s="295" t="s">
        <v>1034</v>
      </c>
      <c r="G387" s="305">
        <v>164</v>
      </c>
      <c r="H387" s="295" t="s">
        <v>1035</v>
      </c>
      <c r="I387" s="309" t="s">
        <v>1045</v>
      </c>
      <c r="K387" s="310">
        <v>2562</v>
      </c>
    </row>
    <row r="388" spans="1:11" x14ac:dyDescent="0.2">
      <c r="A388" s="305" t="s">
        <v>525</v>
      </c>
      <c r="B388" s="295" t="s">
        <v>526</v>
      </c>
      <c r="C388" s="305" t="s">
        <v>41</v>
      </c>
      <c r="D388" s="303" t="s">
        <v>42</v>
      </c>
      <c r="E388" s="305" t="s">
        <v>1033</v>
      </c>
      <c r="F388" s="295" t="s">
        <v>1034</v>
      </c>
      <c r="G388" s="305">
        <v>164</v>
      </c>
      <c r="H388" s="295" t="s">
        <v>1035</v>
      </c>
      <c r="I388" s="309" t="s">
        <v>1045</v>
      </c>
      <c r="K388" s="310" t="s">
        <v>1044</v>
      </c>
    </row>
    <row r="389" spans="1:11" x14ac:dyDescent="0.2">
      <c r="A389" s="305" t="s">
        <v>527</v>
      </c>
      <c r="B389" s="295" t="s">
        <v>528</v>
      </c>
      <c r="C389" s="305" t="s">
        <v>41</v>
      </c>
      <c r="D389" s="303" t="s">
        <v>42</v>
      </c>
      <c r="E389" s="305" t="s">
        <v>1033</v>
      </c>
      <c r="F389" s="295" t="s">
        <v>1034</v>
      </c>
      <c r="G389" s="305">
        <v>164</v>
      </c>
      <c r="H389" s="295" t="s">
        <v>1035</v>
      </c>
      <c r="I389" s="309" t="s">
        <v>1045</v>
      </c>
      <c r="K389" s="310" t="s">
        <v>1044</v>
      </c>
    </row>
    <row r="390" spans="1:11" x14ac:dyDescent="0.2">
      <c r="A390" s="305" t="s">
        <v>529</v>
      </c>
      <c r="B390" s="295" t="s">
        <v>530</v>
      </c>
      <c r="C390" s="305" t="s">
        <v>41</v>
      </c>
      <c r="D390" s="303" t="s">
        <v>42</v>
      </c>
      <c r="E390" s="305" t="s">
        <v>1033</v>
      </c>
      <c r="F390" s="295" t="s">
        <v>1034</v>
      </c>
      <c r="G390" s="305">
        <v>164</v>
      </c>
      <c r="H390" s="295" t="s">
        <v>1035</v>
      </c>
      <c r="I390" s="309" t="s">
        <v>1045</v>
      </c>
      <c r="K390" s="310" t="s">
        <v>1044</v>
      </c>
    </row>
    <row r="391" spans="1:11" x14ac:dyDescent="0.2">
      <c r="A391" s="305" t="s">
        <v>531</v>
      </c>
      <c r="B391" s="295" t="s">
        <v>532</v>
      </c>
      <c r="C391" s="305" t="s">
        <v>41</v>
      </c>
      <c r="D391" s="303" t="s">
        <v>42</v>
      </c>
      <c r="E391" s="305" t="s">
        <v>1033</v>
      </c>
      <c r="F391" s="295" t="s">
        <v>1034</v>
      </c>
      <c r="G391" s="305">
        <v>164</v>
      </c>
      <c r="H391" s="295" t="s">
        <v>1035</v>
      </c>
      <c r="I391" s="309" t="s">
        <v>1045</v>
      </c>
      <c r="K391" s="310" t="s">
        <v>1044</v>
      </c>
    </row>
    <row r="392" spans="1:11" x14ac:dyDescent="0.2">
      <c r="A392" s="305" t="s">
        <v>533</v>
      </c>
      <c r="B392" s="295" t="s">
        <v>534</v>
      </c>
      <c r="C392" s="305" t="s">
        <v>41</v>
      </c>
      <c r="D392" s="303" t="s">
        <v>42</v>
      </c>
      <c r="E392" s="305" t="s">
        <v>1033</v>
      </c>
      <c r="F392" s="295" t="s">
        <v>1034</v>
      </c>
      <c r="G392" s="305">
        <v>164</v>
      </c>
      <c r="H392" s="295" t="s">
        <v>1035</v>
      </c>
      <c r="I392" s="309" t="s">
        <v>1045</v>
      </c>
      <c r="K392" s="310" t="s">
        <v>1044</v>
      </c>
    </row>
    <row r="393" spans="1:11" x14ac:dyDescent="0.2">
      <c r="A393" s="305" t="s">
        <v>535</v>
      </c>
      <c r="B393" s="295" t="s">
        <v>536</v>
      </c>
      <c r="C393" s="305" t="s">
        <v>41</v>
      </c>
      <c r="D393" s="303" t="s">
        <v>42</v>
      </c>
      <c r="E393" s="305" t="s">
        <v>1033</v>
      </c>
      <c r="F393" s="295" t="s">
        <v>1034</v>
      </c>
      <c r="G393" s="305">
        <v>164</v>
      </c>
      <c r="H393" s="295" t="s">
        <v>1035</v>
      </c>
      <c r="I393" s="309" t="s">
        <v>1045</v>
      </c>
      <c r="K393" s="310" t="s">
        <v>1047</v>
      </c>
    </row>
    <row r="394" spans="1:11" x14ac:dyDescent="0.2">
      <c r="A394" s="305" t="s">
        <v>537</v>
      </c>
      <c r="B394" s="295" t="s">
        <v>538</v>
      </c>
      <c r="C394" s="305" t="s">
        <v>41</v>
      </c>
      <c r="D394" s="303" t="s">
        <v>42</v>
      </c>
      <c r="E394" s="305" t="s">
        <v>1033</v>
      </c>
      <c r="F394" s="295" t="s">
        <v>1034</v>
      </c>
      <c r="G394" s="305">
        <v>164</v>
      </c>
      <c r="H394" s="295" t="s">
        <v>1035</v>
      </c>
      <c r="I394" s="309" t="s">
        <v>1045</v>
      </c>
      <c r="K394" s="310" t="s">
        <v>1044</v>
      </c>
    </row>
    <row r="395" spans="1:11" x14ac:dyDescent="0.2">
      <c r="A395" s="305" t="s">
        <v>539</v>
      </c>
      <c r="B395" s="295" t="s">
        <v>540</v>
      </c>
      <c r="C395" s="305" t="s">
        <v>41</v>
      </c>
      <c r="D395" s="303" t="s">
        <v>42</v>
      </c>
      <c r="E395" s="305" t="s">
        <v>1033</v>
      </c>
      <c r="F395" s="295" t="s">
        <v>1034</v>
      </c>
      <c r="G395" s="305">
        <v>164</v>
      </c>
      <c r="H395" s="295" t="s">
        <v>1035</v>
      </c>
      <c r="I395" s="309" t="s">
        <v>1045</v>
      </c>
      <c r="K395" s="310" t="s">
        <v>1044</v>
      </c>
    </row>
    <row r="396" spans="1:11" x14ac:dyDescent="0.2">
      <c r="A396" s="305" t="s">
        <v>541</v>
      </c>
      <c r="B396" s="295" t="s">
        <v>542</v>
      </c>
      <c r="C396" s="305" t="s">
        <v>41</v>
      </c>
      <c r="D396" s="303" t="s">
        <v>42</v>
      </c>
      <c r="E396" s="305" t="s">
        <v>1033</v>
      </c>
      <c r="F396" s="295" t="s">
        <v>1034</v>
      </c>
      <c r="G396" s="305">
        <v>164</v>
      </c>
      <c r="H396" s="295" t="s">
        <v>1035</v>
      </c>
      <c r="I396" s="309" t="s">
        <v>1045</v>
      </c>
      <c r="K396" s="310" t="s">
        <v>1044</v>
      </c>
    </row>
    <row r="397" spans="1:11" x14ac:dyDescent="0.2">
      <c r="A397" s="305" t="s">
        <v>543</v>
      </c>
      <c r="B397" s="295" t="s">
        <v>544</v>
      </c>
      <c r="C397" s="305" t="s">
        <v>41</v>
      </c>
      <c r="D397" s="303" t="s">
        <v>42</v>
      </c>
      <c r="E397" s="305" t="s">
        <v>1033</v>
      </c>
      <c r="F397" s="295" t="s">
        <v>1034</v>
      </c>
      <c r="G397" s="305">
        <v>164</v>
      </c>
      <c r="H397" s="295" t="s">
        <v>1035</v>
      </c>
      <c r="I397" s="309" t="s">
        <v>1045</v>
      </c>
      <c r="K397" s="310" t="s">
        <v>1044</v>
      </c>
    </row>
    <row r="398" spans="1:11" x14ac:dyDescent="0.2">
      <c r="A398" s="305" t="s">
        <v>545</v>
      </c>
      <c r="B398" s="295" t="s">
        <v>546</v>
      </c>
      <c r="C398" s="305" t="s">
        <v>41</v>
      </c>
      <c r="D398" s="303" t="s">
        <v>42</v>
      </c>
      <c r="E398" s="305" t="s">
        <v>1033</v>
      </c>
      <c r="F398" s="295" t="s">
        <v>1034</v>
      </c>
      <c r="G398" s="305">
        <v>164</v>
      </c>
      <c r="H398" s="295" t="s">
        <v>1035</v>
      </c>
      <c r="I398" s="309" t="s">
        <v>1045</v>
      </c>
      <c r="K398" s="310" t="s">
        <v>1044</v>
      </c>
    </row>
    <row r="399" spans="1:11" x14ac:dyDescent="0.2">
      <c r="A399" s="305" t="s">
        <v>547</v>
      </c>
      <c r="B399" s="295" t="s">
        <v>548</v>
      </c>
      <c r="C399" s="305" t="s">
        <v>41</v>
      </c>
      <c r="D399" s="303" t="s">
        <v>42</v>
      </c>
      <c r="E399" s="305" t="s">
        <v>1033</v>
      </c>
      <c r="F399" s="295" t="s">
        <v>1034</v>
      </c>
      <c r="G399" s="305">
        <v>164</v>
      </c>
      <c r="H399" s="295" t="s">
        <v>1035</v>
      </c>
      <c r="I399" s="309" t="s">
        <v>1045</v>
      </c>
      <c r="K399" s="310" t="s">
        <v>1044</v>
      </c>
    </row>
    <row r="400" spans="1:11" x14ac:dyDescent="0.2">
      <c r="A400" s="305" t="s">
        <v>549</v>
      </c>
      <c r="B400" s="295" t="s">
        <v>550</v>
      </c>
      <c r="C400" s="305" t="s">
        <v>41</v>
      </c>
      <c r="D400" s="303" t="s">
        <v>42</v>
      </c>
      <c r="E400" s="305" t="s">
        <v>1033</v>
      </c>
      <c r="F400" s="295" t="s">
        <v>1034</v>
      </c>
      <c r="G400" s="305">
        <v>25</v>
      </c>
      <c r="H400" s="295" t="s">
        <v>1033</v>
      </c>
      <c r="I400" s="309" t="s">
        <v>1045</v>
      </c>
      <c r="K400" s="310" t="s">
        <v>1044</v>
      </c>
    </row>
    <row r="401" spans="1:11" x14ac:dyDescent="0.2">
      <c r="A401" s="305" t="s">
        <v>551</v>
      </c>
      <c r="B401" s="295" t="s">
        <v>552</v>
      </c>
      <c r="C401" s="305" t="s">
        <v>41</v>
      </c>
      <c r="D401" s="303" t="s">
        <v>42</v>
      </c>
      <c r="E401" s="305" t="s">
        <v>1033</v>
      </c>
      <c r="F401" s="295" t="s">
        <v>1034</v>
      </c>
      <c r="G401" s="305">
        <v>25</v>
      </c>
      <c r="H401" s="295" t="s">
        <v>1033</v>
      </c>
      <c r="I401" s="309" t="s">
        <v>1045</v>
      </c>
      <c r="K401" s="310" t="s">
        <v>1044</v>
      </c>
    </row>
    <row r="402" spans="1:11" x14ac:dyDescent="0.2">
      <c r="A402" s="305" t="s">
        <v>553</v>
      </c>
      <c r="B402" s="295" t="s">
        <v>554</v>
      </c>
      <c r="C402" s="305" t="s">
        <v>41</v>
      </c>
      <c r="D402" s="303" t="s">
        <v>42</v>
      </c>
      <c r="E402" s="305" t="s">
        <v>1033</v>
      </c>
      <c r="F402" s="295" t="s">
        <v>1034</v>
      </c>
      <c r="G402" s="305">
        <v>25</v>
      </c>
      <c r="H402" s="295" t="s">
        <v>1033</v>
      </c>
      <c r="I402" s="309" t="s">
        <v>1045</v>
      </c>
      <c r="K402" s="310" t="s">
        <v>1044</v>
      </c>
    </row>
    <row r="403" spans="1:11" x14ac:dyDescent="0.2">
      <c r="A403" s="305" t="s">
        <v>555</v>
      </c>
      <c r="B403" s="295" t="s">
        <v>556</v>
      </c>
      <c r="C403" s="305" t="s">
        <v>41</v>
      </c>
      <c r="D403" s="303" t="s">
        <v>42</v>
      </c>
      <c r="E403" s="305" t="s">
        <v>1033</v>
      </c>
      <c r="F403" s="295" t="s">
        <v>1034</v>
      </c>
      <c r="G403" s="305">
        <v>25</v>
      </c>
      <c r="H403" s="295" t="s">
        <v>1033</v>
      </c>
      <c r="I403" s="309" t="s">
        <v>1045</v>
      </c>
      <c r="K403" s="310" t="s">
        <v>1044</v>
      </c>
    </row>
    <row r="404" spans="1:11" x14ac:dyDescent="0.2">
      <c r="A404" s="305" t="s">
        <v>557</v>
      </c>
      <c r="B404" s="295" t="s">
        <v>558</v>
      </c>
      <c r="C404" s="305" t="s">
        <v>41</v>
      </c>
      <c r="D404" s="303" t="s">
        <v>42</v>
      </c>
      <c r="E404" s="305" t="s">
        <v>1033</v>
      </c>
      <c r="F404" s="295" t="s">
        <v>1034</v>
      </c>
      <c r="G404" s="305">
        <v>25</v>
      </c>
      <c r="H404" s="295" t="s">
        <v>1033</v>
      </c>
      <c r="I404" s="309" t="s">
        <v>1045</v>
      </c>
      <c r="K404" s="310" t="s">
        <v>1044</v>
      </c>
    </row>
    <row r="405" spans="1:11" x14ac:dyDescent="0.2">
      <c r="A405" s="305" t="s">
        <v>559</v>
      </c>
      <c r="B405" s="295" t="s">
        <v>560</v>
      </c>
      <c r="C405" s="305" t="s">
        <v>41</v>
      </c>
      <c r="D405" s="303" t="s">
        <v>42</v>
      </c>
      <c r="E405" s="305" t="s">
        <v>1033</v>
      </c>
      <c r="F405" s="295" t="s">
        <v>1034</v>
      </c>
      <c r="G405" s="305">
        <v>25</v>
      </c>
      <c r="H405" s="295" t="s">
        <v>1033</v>
      </c>
      <c r="I405" s="309" t="s">
        <v>1045</v>
      </c>
      <c r="K405" s="310" t="s">
        <v>1044</v>
      </c>
    </row>
    <row r="406" spans="1:11" x14ac:dyDescent="0.2">
      <c r="A406" s="305" t="s">
        <v>561</v>
      </c>
      <c r="B406" s="295" t="s">
        <v>562</v>
      </c>
      <c r="C406" s="305" t="s">
        <v>41</v>
      </c>
      <c r="D406" s="303" t="s">
        <v>42</v>
      </c>
      <c r="E406" s="305" t="s">
        <v>1033</v>
      </c>
      <c r="F406" s="295" t="s">
        <v>1034</v>
      </c>
      <c r="G406" s="305">
        <v>25</v>
      </c>
      <c r="H406" s="295" t="s">
        <v>1033</v>
      </c>
      <c r="I406" s="309" t="s">
        <v>1045</v>
      </c>
      <c r="K406" s="310" t="s">
        <v>1044</v>
      </c>
    </row>
    <row r="407" spans="1:11" x14ac:dyDescent="0.2">
      <c r="A407" s="305" t="s">
        <v>563</v>
      </c>
      <c r="B407" s="295" t="s">
        <v>564</v>
      </c>
      <c r="C407" s="305" t="s">
        <v>41</v>
      </c>
      <c r="D407" s="303" t="s">
        <v>42</v>
      </c>
      <c r="E407" s="305" t="s">
        <v>1033</v>
      </c>
      <c r="F407" s="295" t="s">
        <v>1034</v>
      </c>
      <c r="G407" s="305">
        <v>25</v>
      </c>
      <c r="H407" s="295" t="s">
        <v>1033</v>
      </c>
      <c r="I407" s="309" t="s">
        <v>1045</v>
      </c>
      <c r="K407" s="310" t="s">
        <v>1044</v>
      </c>
    </row>
    <row r="408" spans="1:11" x14ac:dyDescent="0.2">
      <c r="A408" s="326">
        <v>5209010112.1009998</v>
      </c>
      <c r="B408" s="322" t="s">
        <v>919</v>
      </c>
      <c r="C408" s="321" t="s">
        <v>1378</v>
      </c>
      <c r="D408" s="323" t="s">
        <v>1379</v>
      </c>
      <c r="E408" s="321" t="s">
        <v>1033</v>
      </c>
      <c r="F408" s="322" t="s">
        <v>1034</v>
      </c>
      <c r="G408" s="321">
        <v>25</v>
      </c>
      <c r="H408" s="322" t="s">
        <v>1033</v>
      </c>
      <c r="I408" s="324" t="s">
        <v>1045</v>
      </c>
      <c r="J408" s="324"/>
      <c r="K408" s="325" t="s">
        <v>1044</v>
      </c>
    </row>
    <row r="409" spans="1:11" x14ac:dyDescent="0.2">
      <c r="A409" s="321" t="s">
        <v>920</v>
      </c>
      <c r="B409" s="322" t="s">
        <v>921</v>
      </c>
      <c r="C409" s="321" t="s">
        <v>1378</v>
      </c>
      <c r="D409" s="323" t="s">
        <v>1379</v>
      </c>
      <c r="E409" s="321" t="s">
        <v>1033</v>
      </c>
      <c r="F409" s="322" t="s">
        <v>1034</v>
      </c>
      <c r="G409" s="321">
        <v>25</v>
      </c>
      <c r="H409" s="322" t="s">
        <v>1033</v>
      </c>
      <c r="I409" s="324" t="s">
        <v>1045</v>
      </c>
      <c r="J409" s="324"/>
      <c r="K409" s="325" t="s">
        <v>1044</v>
      </c>
    </row>
    <row r="410" spans="1:11" x14ac:dyDescent="0.2">
      <c r="A410" s="321" t="s">
        <v>922</v>
      </c>
      <c r="B410" s="322" t="s">
        <v>923</v>
      </c>
      <c r="C410" s="321" t="s">
        <v>1378</v>
      </c>
      <c r="D410" s="323" t="s">
        <v>1379</v>
      </c>
      <c r="E410" s="321" t="s">
        <v>1033</v>
      </c>
      <c r="F410" s="322" t="s">
        <v>1034</v>
      </c>
      <c r="G410" s="321">
        <v>25</v>
      </c>
      <c r="H410" s="322" t="s">
        <v>1033</v>
      </c>
      <c r="I410" s="324" t="s">
        <v>1045</v>
      </c>
      <c r="J410" s="324"/>
      <c r="K410" s="325" t="s">
        <v>1044</v>
      </c>
    </row>
    <row r="411" spans="1:11" x14ac:dyDescent="0.2">
      <c r="A411" s="321" t="s">
        <v>565</v>
      </c>
      <c r="B411" s="322" t="s">
        <v>1141</v>
      </c>
      <c r="C411" s="321" t="s">
        <v>1378</v>
      </c>
      <c r="D411" s="323" t="s">
        <v>1379</v>
      </c>
      <c r="E411" s="321" t="s">
        <v>1033</v>
      </c>
      <c r="F411" s="322" t="s">
        <v>1034</v>
      </c>
      <c r="G411" s="321">
        <v>25</v>
      </c>
      <c r="H411" s="322" t="s">
        <v>1033</v>
      </c>
      <c r="I411" s="324" t="s">
        <v>1045</v>
      </c>
      <c r="J411" s="324"/>
      <c r="K411" s="325" t="s">
        <v>1044</v>
      </c>
    </row>
    <row r="412" spans="1:11" x14ac:dyDescent="0.2">
      <c r="A412" s="321" t="s">
        <v>924</v>
      </c>
      <c r="B412" s="322" t="s">
        <v>925</v>
      </c>
      <c r="C412" s="321" t="s">
        <v>1378</v>
      </c>
      <c r="D412" s="323" t="s">
        <v>1379</v>
      </c>
      <c r="E412" s="321" t="s">
        <v>1033</v>
      </c>
      <c r="F412" s="322" t="s">
        <v>1034</v>
      </c>
      <c r="G412" s="321">
        <v>25</v>
      </c>
      <c r="H412" s="322" t="s">
        <v>1033</v>
      </c>
      <c r="I412" s="324" t="s">
        <v>1045</v>
      </c>
      <c r="J412" s="324"/>
      <c r="K412" s="325" t="s">
        <v>1044</v>
      </c>
    </row>
    <row r="413" spans="1:11" x14ac:dyDescent="0.2">
      <c r="A413" s="321" t="s">
        <v>926</v>
      </c>
      <c r="B413" s="322" t="s">
        <v>927</v>
      </c>
      <c r="C413" s="321" t="s">
        <v>1378</v>
      </c>
      <c r="D413" s="323" t="s">
        <v>1379</v>
      </c>
      <c r="E413" s="321" t="s">
        <v>1033</v>
      </c>
      <c r="F413" s="322" t="s">
        <v>1034</v>
      </c>
      <c r="G413" s="321">
        <v>25</v>
      </c>
      <c r="H413" s="322" t="s">
        <v>1033</v>
      </c>
      <c r="I413" s="324" t="s">
        <v>1045</v>
      </c>
      <c r="J413" s="324"/>
      <c r="K413" s="325" t="s">
        <v>1044</v>
      </c>
    </row>
    <row r="414" spans="1:11" x14ac:dyDescent="0.2">
      <c r="A414" s="321" t="s">
        <v>566</v>
      </c>
      <c r="B414" s="322" t="s">
        <v>1142</v>
      </c>
      <c r="C414" s="321" t="s">
        <v>1378</v>
      </c>
      <c r="D414" s="323" t="s">
        <v>1379</v>
      </c>
      <c r="E414" s="321" t="s">
        <v>1033</v>
      </c>
      <c r="F414" s="322" t="s">
        <v>1034</v>
      </c>
      <c r="G414" s="321">
        <v>25</v>
      </c>
      <c r="H414" s="322" t="s">
        <v>1033</v>
      </c>
      <c r="I414" s="324" t="s">
        <v>1045</v>
      </c>
      <c r="J414" s="324"/>
      <c r="K414" s="325" t="s">
        <v>1044</v>
      </c>
    </row>
    <row r="415" spans="1:11" x14ac:dyDescent="0.2">
      <c r="A415" s="305" t="s">
        <v>928</v>
      </c>
      <c r="B415" s="295" t="s">
        <v>567</v>
      </c>
      <c r="C415" s="305" t="s">
        <v>41</v>
      </c>
      <c r="D415" s="303" t="s">
        <v>42</v>
      </c>
      <c r="E415" s="305" t="s">
        <v>1033</v>
      </c>
      <c r="F415" s="295" t="s">
        <v>1034</v>
      </c>
      <c r="G415" s="305">
        <v>25</v>
      </c>
      <c r="H415" s="295" t="s">
        <v>1033</v>
      </c>
      <c r="I415" s="309" t="s">
        <v>1045</v>
      </c>
      <c r="K415" s="310" t="s">
        <v>1044</v>
      </c>
    </row>
    <row r="416" spans="1:11" x14ac:dyDescent="0.2">
      <c r="A416" s="305" t="s">
        <v>568</v>
      </c>
      <c r="B416" s="295" t="s">
        <v>569</v>
      </c>
      <c r="C416" s="305" t="s">
        <v>41</v>
      </c>
      <c r="D416" s="303" t="s">
        <v>42</v>
      </c>
      <c r="E416" s="305" t="s">
        <v>1033</v>
      </c>
      <c r="F416" s="295" t="s">
        <v>1034</v>
      </c>
      <c r="G416" s="305">
        <v>25</v>
      </c>
      <c r="H416" s="295" t="s">
        <v>1033</v>
      </c>
      <c r="I416" s="309" t="s">
        <v>1045</v>
      </c>
      <c r="K416" s="310" t="s">
        <v>1044</v>
      </c>
    </row>
    <row r="417" spans="1:11" x14ac:dyDescent="0.2">
      <c r="A417" s="305" t="s">
        <v>570</v>
      </c>
      <c r="B417" s="295" t="s">
        <v>571</v>
      </c>
      <c r="C417" s="305" t="s">
        <v>41</v>
      </c>
      <c r="D417" s="303" t="s">
        <v>42</v>
      </c>
      <c r="E417" s="305" t="s">
        <v>1033</v>
      </c>
      <c r="F417" s="295" t="s">
        <v>1034</v>
      </c>
      <c r="G417" s="305">
        <v>25</v>
      </c>
      <c r="H417" s="295" t="s">
        <v>1033</v>
      </c>
      <c r="I417" s="309" t="s">
        <v>1045</v>
      </c>
      <c r="K417" s="310" t="s">
        <v>1044</v>
      </c>
    </row>
    <row r="418" spans="1:11" x14ac:dyDescent="0.2">
      <c r="A418" s="305" t="s">
        <v>572</v>
      </c>
      <c r="B418" s="295" t="s">
        <v>573</v>
      </c>
      <c r="C418" s="305" t="s">
        <v>41</v>
      </c>
      <c r="D418" s="303" t="s">
        <v>42</v>
      </c>
      <c r="E418" s="305" t="s">
        <v>1033</v>
      </c>
      <c r="F418" s="295" t="s">
        <v>1034</v>
      </c>
      <c r="G418" s="305">
        <v>25</v>
      </c>
      <c r="H418" s="295" t="s">
        <v>1033</v>
      </c>
      <c r="I418" s="309" t="s">
        <v>1045</v>
      </c>
      <c r="K418" s="310" t="s">
        <v>1044</v>
      </c>
    </row>
    <row r="419" spans="1:11" x14ac:dyDescent="0.2">
      <c r="A419" s="305" t="s">
        <v>574</v>
      </c>
      <c r="B419" s="295" t="s">
        <v>575</v>
      </c>
      <c r="C419" s="305" t="s">
        <v>41</v>
      </c>
      <c r="D419" s="303" t="s">
        <v>42</v>
      </c>
      <c r="E419" s="305" t="s">
        <v>1033</v>
      </c>
      <c r="F419" s="295" t="s">
        <v>1034</v>
      </c>
      <c r="G419" s="305">
        <v>25</v>
      </c>
      <c r="H419" s="295" t="s">
        <v>1033</v>
      </c>
      <c r="I419" s="309" t="s">
        <v>1045</v>
      </c>
      <c r="K419" s="310" t="s">
        <v>1044</v>
      </c>
    </row>
    <row r="420" spans="1:11" x14ac:dyDescent="0.2">
      <c r="A420" s="305" t="s">
        <v>576</v>
      </c>
      <c r="B420" s="295" t="s">
        <v>1143</v>
      </c>
      <c r="C420" s="305" t="s">
        <v>41</v>
      </c>
      <c r="D420" s="303" t="s">
        <v>42</v>
      </c>
      <c r="E420" s="305" t="s">
        <v>1033</v>
      </c>
      <c r="F420" s="295" t="s">
        <v>1034</v>
      </c>
      <c r="G420" s="305">
        <v>25</v>
      </c>
      <c r="H420" s="295" t="s">
        <v>1033</v>
      </c>
      <c r="I420" s="309" t="s">
        <v>1045</v>
      </c>
      <c r="K420" s="310" t="s">
        <v>1047</v>
      </c>
    </row>
    <row r="421" spans="1:11" x14ac:dyDescent="0.2">
      <c r="A421" s="305" t="s">
        <v>577</v>
      </c>
      <c r="B421" s="295" t="s">
        <v>1144</v>
      </c>
      <c r="C421" s="305" t="s">
        <v>41</v>
      </c>
      <c r="D421" s="303" t="s">
        <v>42</v>
      </c>
      <c r="E421" s="305" t="s">
        <v>1033</v>
      </c>
      <c r="F421" s="295" t="s">
        <v>1034</v>
      </c>
      <c r="G421" s="305">
        <v>25</v>
      </c>
      <c r="H421" s="295" t="s">
        <v>1033</v>
      </c>
      <c r="I421" s="309" t="s">
        <v>1045</v>
      </c>
      <c r="K421" s="310" t="s">
        <v>1047</v>
      </c>
    </row>
    <row r="422" spans="1:11" x14ac:dyDescent="0.2">
      <c r="A422" s="305" t="s">
        <v>578</v>
      </c>
      <c r="B422" s="295" t="s">
        <v>579</v>
      </c>
      <c r="C422" s="305" t="s">
        <v>41</v>
      </c>
      <c r="D422" s="303" t="s">
        <v>42</v>
      </c>
      <c r="E422" s="305" t="s">
        <v>1033</v>
      </c>
      <c r="F422" s="295" t="s">
        <v>1034</v>
      </c>
      <c r="G422" s="305">
        <v>25</v>
      </c>
      <c r="H422" s="295" t="s">
        <v>1033</v>
      </c>
      <c r="I422" s="309" t="s">
        <v>1045</v>
      </c>
      <c r="K422" s="310" t="s">
        <v>1047</v>
      </c>
    </row>
    <row r="423" spans="1:11" x14ac:dyDescent="0.2">
      <c r="A423" s="305" t="s">
        <v>580</v>
      </c>
      <c r="B423" s="295" t="s">
        <v>581</v>
      </c>
      <c r="C423" s="305" t="s">
        <v>41</v>
      </c>
      <c r="D423" s="303" t="s">
        <v>42</v>
      </c>
      <c r="E423" s="305" t="s">
        <v>1033</v>
      </c>
      <c r="F423" s="295" t="s">
        <v>1034</v>
      </c>
      <c r="G423" s="305">
        <v>25</v>
      </c>
      <c r="H423" s="295" t="s">
        <v>1033</v>
      </c>
      <c r="I423" s="309" t="s">
        <v>1045</v>
      </c>
      <c r="K423" s="310" t="s">
        <v>1044</v>
      </c>
    </row>
    <row r="424" spans="1:11" x14ac:dyDescent="0.2">
      <c r="A424" s="305" t="s">
        <v>582</v>
      </c>
      <c r="B424" s="295" t="s">
        <v>583</v>
      </c>
      <c r="C424" s="305" t="s">
        <v>41</v>
      </c>
      <c r="D424" s="303" t="s">
        <v>42</v>
      </c>
      <c r="E424" s="305" t="s">
        <v>1033</v>
      </c>
      <c r="F424" s="295" t="s">
        <v>1034</v>
      </c>
      <c r="G424" s="305">
        <v>25</v>
      </c>
      <c r="H424" s="295" t="s">
        <v>1033</v>
      </c>
      <c r="I424" s="309" t="s">
        <v>1045</v>
      </c>
      <c r="K424" s="310" t="s">
        <v>1047</v>
      </c>
    </row>
    <row r="425" spans="1:11" x14ac:dyDescent="0.2">
      <c r="A425" s="305" t="s">
        <v>584</v>
      </c>
      <c r="B425" s="295" t="s">
        <v>585</v>
      </c>
      <c r="C425" s="305" t="s">
        <v>41</v>
      </c>
      <c r="D425" s="303" t="s">
        <v>42</v>
      </c>
      <c r="E425" s="305" t="s">
        <v>1033</v>
      </c>
      <c r="F425" s="295" t="s">
        <v>1034</v>
      </c>
      <c r="G425" s="305">
        <v>25</v>
      </c>
      <c r="H425" s="295" t="s">
        <v>1033</v>
      </c>
      <c r="I425" s="309" t="s">
        <v>1045</v>
      </c>
      <c r="K425" s="310" t="s">
        <v>1047</v>
      </c>
    </row>
    <row r="426" spans="1:11" x14ac:dyDescent="0.2">
      <c r="A426" s="305" t="s">
        <v>586</v>
      </c>
      <c r="B426" s="295" t="s">
        <v>587</v>
      </c>
      <c r="C426" s="305" t="s">
        <v>41</v>
      </c>
      <c r="D426" s="303" t="s">
        <v>42</v>
      </c>
      <c r="E426" s="305" t="s">
        <v>1033</v>
      </c>
      <c r="F426" s="295" t="s">
        <v>1034</v>
      </c>
      <c r="G426" s="305">
        <v>25</v>
      </c>
      <c r="H426" s="295" t="s">
        <v>1033</v>
      </c>
      <c r="I426" s="309" t="s">
        <v>1045</v>
      </c>
      <c r="K426" s="310" t="s">
        <v>1044</v>
      </c>
    </row>
    <row r="427" spans="1:11" x14ac:dyDescent="0.2">
      <c r="A427" s="305" t="s">
        <v>588</v>
      </c>
      <c r="B427" s="295" t="s">
        <v>589</v>
      </c>
      <c r="C427" s="305" t="s">
        <v>41</v>
      </c>
      <c r="D427" s="303" t="s">
        <v>42</v>
      </c>
      <c r="E427" s="305" t="s">
        <v>1033</v>
      </c>
      <c r="F427" s="295" t="s">
        <v>1034</v>
      </c>
      <c r="G427" s="305">
        <v>25</v>
      </c>
      <c r="H427" s="295" t="s">
        <v>1033</v>
      </c>
      <c r="I427" s="309" t="s">
        <v>1045</v>
      </c>
      <c r="K427" s="310" t="s">
        <v>1047</v>
      </c>
    </row>
    <row r="428" spans="1:11" x14ac:dyDescent="0.2">
      <c r="A428" s="305" t="s">
        <v>590</v>
      </c>
      <c r="B428" s="295" t="s">
        <v>591</v>
      </c>
      <c r="C428" s="305" t="s">
        <v>41</v>
      </c>
      <c r="D428" s="303" t="s">
        <v>42</v>
      </c>
      <c r="E428" s="305" t="s">
        <v>1033</v>
      </c>
      <c r="F428" s="295" t="s">
        <v>1034</v>
      </c>
      <c r="G428" s="305">
        <v>25</v>
      </c>
      <c r="H428" s="295" t="s">
        <v>1033</v>
      </c>
      <c r="I428" s="309" t="s">
        <v>1045</v>
      </c>
      <c r="K428" s="310" t="s">
        <v>1044</v>
      </c>
    </row>
    <row r="429" spans="1:11" x14ac:dyDescent="0.2">
      <c r="A429" s="305" t="s">
        <v>592</v>
      </c>
      <c r="B429" s="295" t="s">
        <v>593</v>
      </c>
      <c r="C429" s="305" t="s">
        <v>41</v>
      </c>
      <c r="D429" s="303" t="s">
        <v>42</v>
      </c>
      <c r="E429" s="305" t="s">
        <v>1033</v>
      </c>
      <c r="F429" s="295" t="s">
        <v>1034</v>
      </c>
      <c r="G429" s="305">
        <v>25</v>
      </c>
      <c r="H429" s="295" t="s">
        <v>1033</v>
      </c>
      <c r="I429" s="309" t="s">
        <v>1045</v>
      </c>
      <c r="K429" s="310" t="s">
        <v>1044</v>
      </c>
    </row>
  </sheetData>
  <autoFilter ref="A1:K429" xr:uid="{00000000-0009-0000-0000-000006000000}"/>
  <sortState ref="A2:F427">
    <sortCondition ref="C2:C427"/>
    <sortCondition ref="E2:E427"/>
  </sortState>
  <pageMargins left="0.7" right="0.7" top="0.75" bottom="0.75" header="0.3" footer="0.3"/>
  <pageSetup paperSize="9" orientation="portrait" horizontalDpi="300" verticalDpi="300" r:id="rId1"/>
  <ignoredErrors>
    <ignoredError sqref="A26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00B050"/>
  </sheetPr>
  <dimension ref="A1:J437"/>
  <sheetViews>
    <sheetView topLeftCell="A260" zoomScale="90" zoomScaleNormal="90" workbookViewId="0">
      <selection activeCell="B438" sqref="B438"/>
    </sheetView>
  </sheetViews>
  <sheetFormatPr defaultRowHeight="18" x14ac:dyDescent="0.25"/>
  <cols>
    <col min="1" max="1" width="15.375" customWidth="1"/>
    <col min="2" max="2" width="83.125" customWidth="1"/>
    <col min="3" max="3" width="20.125" style="86" customWidth="1"/>
    <col min="4" max="4" width="10.125" customWidth="1"/>
    <col min="5" max="5" width="14.375" style="81" customWidth="1"/>
    <col min="6" max="6" width="16.25" style="81" customWidth="1"/>
    <col min="7" max="7" width="8.625" style="81" customWidth="1"/>
    <col min="8" max="8" width="4.375" customWidth="1"/>
    <col min="9" max="9" width="3.375" customWidth="1"/>
  </cols>
  <sheetData>
    <row r="1" spans="1:10" ht="18" customHeight="1" x14ac:dyDescent="0.25">
      <c r="A1" s="83"/>
      <c r="B1" s="83" t="s">
        <v>1269</v>
      </c>
      <c r="C1" s="84"/>
      <c r="D1" s="83"/>
      <c r="E1" s="83"/>
      <c r="F1" s="83"/>
    </row>
    <row r="2" spans="1:10" ht="27.75" x14ac:dyDescent="0.65">
      <c r="A2" s="26" t="s">
        <v>706</v>
      </c>
      <c r="B2" s="26" t="s">
        <v>707</v>
      </c>
      <c r="C2" s="85" t="s">
        <v>677</v>
      </c>
      <c r="D2" s="22"/>
      <c r="E2" s="82" t="s">
        <v>772</v>
      </c>
      <c r="F2" s="82" t="s">
        <v>1346</v>
      </c>
      <c r="G2" s="126" t="s">
        <v>1145</v>
      </c>
      <c r="H2" s="16"/>
    </row>
    <row r="3" spans="1:10" ht="27.75" hidden="1" x14ac:dyDescent="0.65">
      <c r="A3" s="318" t="s">
        <v>140</v>
      </c>
      <c r="B3" s="129" t="s">
        <v>141</v>
      </c>
      <c r="C3" s="128">
        <f>IFERROR(VLOOKUP($A3,'งบทดลอง รพ.'!$A$2:$C$500,3,0),0)</f>
        <v>0</v>
      </c>
      <c r="D3" s="22"/>
      <c r="E3" s="82" t="s">
        <v>975</v>
      </c>
      <c r="F3" s="82" t="s">
        <v>16</v>
      </c>
      <c r="G3" s="126" t="s">
        <v>1045</v>
      </c>
      <c r="H3" s="16"/>
      <c r="I3" s="131"/>
      <c r="J3" t="s">
        <v>1146</v>
      </c>
    </row>
    <row r="4" spans="1:10" ht="27.75" hidden="1" x14ac:dyDescent="0.65">
      <c r="A4" s="318" t="s">
        <v>142</v>
      </c>
      <c r="B4" s="129" t="s">
        <v>143</v>
      </c>
      <c r="C4" s="128">
        <f>IFERROR(VLOOKUP($A4,'งบทดลอง รพ.'!$A$2:$C$500,3,0),0)</f>
        <v>0</v>
      </c>
      <c r="D4" s="22"/>
      <c r="E4" s="82" t="s">
        <v>975</v>
      </c>
      <c r="F4" s="82" t="s">
        <v>16</v>
      </c>
      <c r="G4" s="126" t="s">
        <v>1045</v>
      </c>
      <c r="H4" s="16"/>
    </row>
    <row r="5" spans="1:10" ht="27.75" hidden="1" x14ac:dyDescent="0.65">
      <c r="A5" s="318" t="s">
        <v>144</v>
      </c>
      <c r="B5" s="129" t="s">
        <v>145</v>
      </c>
      <c r="C5" s="128">
        <f>IFERROR(VLOOKUP($A5,'งบทดลอง รพ.'!$A$2:$C$500,3,0),0)</f>
        <v>0</v>
      </c>
      <c r="D5" s="22"/>
      <c r="E5" s="82" t="s">
        <v>975</v>
      </c>
      <c r="F5" s="82" t="s">
        <v>16</v>
      </c>
      <c r="G5" s="126" t="s">
        <v>1045</v>
      </c>
      <c r="H5" s="16"/>
    </row>
    <row r="6" spans="1:10" ht="27.75" hidden="1" x14ac:dyDescent="0.65">
      <c r="A6" s="318" t="s">
        <v>146</v>
      </c>
      <c r="B6" s="129" t="s">
        <v>147</v>
      </c>
      <c r="C6" s="128">
        <f>IFERROR(VLOOKUP($A6,'งบทดลอง รพ.'!$A$2:$C$500,3,0),0)</f>
        <v>0</v>
      </c>
      <c r="D6" s="22"/>
      <c r="E6" s="82" t="s">
        <v>975</v>
      </c>
      <c r="F6" s="82" t="s">
        <v>16</v>
      </c>
      <c r="G6" s="126" t="s">
        <v>1045</v>
      </c>
      <c r="H6" s="16"/>
    </row>
    <row r="7" spans="1:10" ht="27.75" hidden="1" x14ac:dyDescent="0.65">
      <c r="A7" s="318" t="s">
        <v>148</v>
      </c>
      <c r="B7" s="129" t="s">
        <v>1046</v>
      </c>
      <c r="C7" s="128">
        <f>IFERROR(VLOOKUP($A7,'งบทดลอง รพ.'!$A$2:$C$500,3,0),0)</f>
        <v>0</v>
      </c>
      <c r="D7" s="22"/>
      <c r="E7" s="82" t="s">
        <v>975</v>
      </c>
      <c r="F7" s="82" t="s">
        <v>16</v>
      </c>
      <c r="G7" s="126" t="s">
        <v>1045</v>
      </c>
      <c r="H7" s="16"/>
    </row>
    <row r="8" spans="1:10" ht="27.75" hidden="1" x14ac:dyDescent="0.65">
      <c r="A8" s="318" t="s">
        <v>149</v>
      </c>
      <c r="B8" s="129" t="s">
        <v>150</v>
      </c>
      <c r="C8" s="128">
        <f>IFERROR(VLOOKUP($A8,'งบทดลอง รพ.'!$A$2:$C$500,3,0),0)</f>
        <v>0</v>
      </c>
      <c r="D8" s="22"/>
      <c r="E8" s="82" t="s">
        <v>975</v>
      </c>
      <c r="F8" s="82" t="s">
        <v>16</v>
      </c>
      <c r="G8" s="126" t="s">
        <v>1045</v>
      </c>
      <c r="H8" s="16"/>
    </row>
    <row r="9" spans="1:10" ht="27.75" hidden="1" x14ac:dyDescent="0.65">
      <c r="A9" s="318" t="s">
        <v>151</v>
      </c>
      <c r="B9" s="129" t="s">
        <v>172</v>
      </c>
      <c r="C9" s="128">
        <f>IFERROR(VLOOKUP($A9,'งบทดลอง รพ.'!$A$2:$C$500,3,0),0)</f>
        <v>0</v>
      </c>
      <c r="D9" s="22"/>
      <c r="E9" s="82" t="s">
        <v>975</v>
      </c>
      <c r="F9" s="82" t="s">
        <v>16</v>
      </c>
      <c r="G9" s="126" t="s">
        <v>1045</v>
      </c>
      <c r="H9" s="16"/>
    </row>
    <row r="10" spans="1:10" ht="27.75" hidden="1" x14ac:dyDescent="0.65">
      <c r="A10" s="318" t="s">
        <v>152</v>
      </c>
      <c r="B10" s="129" t="s">
        <v>174</v>
      </c>
      <c r="C10" s="128">
        <f>IFERROR(VLOOKUP($A10,'งบทดลอง รพ.'!$A$2:$C$500,3,0),0)</f>
        <v>0</v>
      </c>
      <c r="D10" s="22"/>
      <c r="E10" s="82" t="s">
        <v>975</v>
      </c>
      <c r="F10" s="82" t="s">
        <v>16</v>
      </c>
      <c r="G10" s="126" t="s">
        <v>1045</v>
      </c>
      <c r="H10" s="16"/>
    </row>
    <row r="11" spans="1:10" ht="27.75" hidden="1" x14ac:dyDescent="0.65">
      <c r="A11" s="318" t="s">
        <v>153</v>
      </c>
      <c r="B11" s="129" t="s">
        <v>154</v>
      </c>
      <c r="C11" s="128">
        <f>IFERROR(VLOOKUP($A11,'งบทดลอง รพ.'!$A$2:$C$500,3,0),0)</f>
        <v>0</v>
      </c>
      <c r="D11" s="22"/>
      <c r="E11" s="82" t="s">
        <v>975</v>
      </c>
      <c r="F11" s="82" t="s">
        <v>16</v>
      </c>
      <c r="G11" s="126" t="s">
        <v>1045</v>
      </c>
      <c r="H11" s="16"/>
    </row>
    <row r="12" spans="1:10" ht="27.75" hidden="1" x14ac:dyDescent="0.65">
      <c r="A12" s="318" t="s">
        <v>155</v>
      </c>
      <c r="B12" s="129" t="s">
        <v>156</v>
      </c>
      <c r="C12" s="128">
        <f>IFERROR(VLOOKUP($A12,'งบทดลอง รพ.'!$A$2:$C$500,3,0),0)</f>
        <v>0</v>
      </c>
      <c r="D12" s="22"/>
      <c r="E12" s="82" t="s">
        <v>975</v>
      </c>
      <c r="F12" s="82" t="s">
        <v>16</v>
      </c>
      <c r="G12" s="126" t="s">
        <v>1045</v>
      </c>
      <c r="H12" s="16"/>
    </row>
    <row r="13" spans="1:10" ht="27.75" hidden="1" x14ac:dyDescent="0.65">
      <c r="A13" s="318" t="s">
        <v>113</v>
      </c>
      <c r="B13" s="129" t="s">
        <v>114</v>
      </c>
      <c r="C13" s="128">
        <f>IFERROR(VLOOKUP($A13,'งบทดลอง รพ.'!$A$2:$C$500,3,0),0)</f>
        <v>0</v>
      </c>
      <c r="D13" s="22"/>
      <c r="E13" s="82" t="s">
        <v>968</v>
      </c>
      <c r="F13" s="82" t="s">
        <v>12</v>
      </c>
      <c r="G13" s="126" t="s">
        <v>1045</v>
      </c>
      <c r="H13" s="16"/>
    </row>
    <row r="14" spans="1:10" ht="27.75" hidden="1" x14ac:dyDescent="0.65">
      <c r="A14" s="318" t="s">
        <v>115</v>
      </c>
      <c r="B14" s="129" t="s">
        <v>116</v>
      </c>
      <c r="C14" s="128">
        <f>IFERROR(VLOOKUP($A14,'งบทดลอง รพ.'!$A$2:$C$500,3,0),0)</f>
        <v>0</v>
      </c>
      <c r="D14" s="22"/>
      <c r="E14" s="82" t="s">
        <v>968</v>
      </c>
      <c r="F14" s="82" t="s">
        <v>12</v>
      </c>
      <c r="G14" s="126" t="s">
        <v>1045</v>
      </c>
      <c r="H14" s="16"/>
    </row>
    <row r="15" spans="1:10" ht="27.75" hidden="1" x14ac:dyDescent="0.65">
      <c r="A15" s="318" t="s">
        <v>796</v>
      </c>
      <c r="B15" s="129" t="s">
        <v>118</v>
      </c>
      <c r="C15" s="128">
        <f>IFERROR(VLOOKUP($A15,'งบทดลอง รพ.'!$A$2:$C$500,3,0),0)</f>
        <v>0</v>
      </c>
      <c r="D15" s="22"/>
      <c r="E15" s="82" t="s">
        <v>968</v>
      </c>
      <c r="F15" s="82" t="s">
        <v>12</v>
      </c>
      <c r="G15" s="126" t="s">
        <v>1045</v>
      </c>
      <c r="H15" s="16"/>
    </row>
    <row r="16" spans="1:10" ht="27.75" hidden="1" x14ac:dyDescent="0.65">
      <c r="A16" s="318" t="s">
        <v>797</v>
      </c>
      <c r="B16" s="129" t="s">
        <v>119</v>
      </c>
      <c r="C16" s="128">
        <f>IFERROR(VLOOKUP($A16,'งบทดลอง รพ.'!$A$2:$C$500,3,0),0)</f>
        <v>0</v>
      </c>
      <c r="D16" s="22"/>
      <c r="E16" s="82" t="s">
        <v>968</v>
      </c>
      <c r="F16" s="82" t="s">
        <v>12</v>
      </c>
      <c r="G16" s="126" t="s">
        <v>1045</v>
      </c>
      <c r="H16" s="16"/>
    </row>
    <row r="17" spans="1:8" ht="27.75" hidden="1" x14ac:dyDescent="0.65">
      <c r="A17" s="318" t="s">
        <v>120</v>
      </c>
      <c r="B17" s="129" t="s">
        <v>121</v>
      </c>
      <c r="C17" s="128">
        <f>IFERROR(VLOOKUP($A17,'งบทดลอง รพ.'!$A$2:$C$500,3,0),0)</f>
        <v>0</v>
      </c>
      <c r="D17" s="22"/>
      <c r="E17" s="82" t="s">
        <v>968</v>
      </c>
      <c r="F17" s="82" t="s">
        <v>12</v>
      </c>
      <c r="G17" s="126" t="s">
        <v>1045</v>
      </c>
      <c r="H17" s="16"/>
    </row>
    <row r="18" spans="1:8" ht="27.75" hidden="1" x14ac:dyDescent="0.65">
      <c r="A18" s="318" t="s">
        <v>122</v>
      </c>
      <c r="B18" s="129" t="s">
        <v>123</v>
      </c>
      <c r="C18" s="128">
        <f>IFERROR(VLOOKUP($A18,'งบทดลอง รพ.'!$A$2:$C$500,3,0),0)</f>
        <v>0</v>
      </c>
      <c r="D18" s="22"/>
      <c r="E18" s="82" t="s">
        <v>968</v>
      </c>
      <c r="F18" s="82" t="s">
        <v>12</v>
      </c>
      <c r="G18" s="126" t="s">
        <v>1045</v>
      </c>
      <c r="H18" s="16"/>
    </row>
    <row r="19" spans="1:8" ht="27.75" hidden="1" x14ac:dyDescent="0.65">
      <c r="A19" s="318" t="s">
        <v>798</v>
      </c>
      <c r="B19" s="129" t="s">
        <v>117</v>
      </c>
      <c r="C19" s="128">
        <f>IFERROR(VLOOKUP($A19,'งบทดลอง รพ.'!$A$2:$C$500,3,0),0)</f>
        <v>167640</v>
      </c>
      <c r="D19" s="22"/>
      <c r="E19" s="82" t="s">
        <v>968</v>
      </c>
      <c r="F19" s="82" t="s">
        <v>12</v>
      </c>
      <c r="G19" s="126" t="s">
        <v>1045</v>
      </c>
      <c r="H19" s="16"/>
    </row>
    <row r="20" spans="1:8" ht="27.75" hidden="1" x14ac:dyDescent="0.65">
      <c r="A20" s="318" t="s">
        <v>799</v>
      </c>
      <c r="B20" s="129" t="s">
        <v>80</v>
      </c>
      <c r="C20" s="128">
        <f>IFERROR(VLOOKUP($A20,'งบทดลอง รพ.'!$A$2:$C$500,3,0),0)</f>
        <v>232740</v>
      </c>
      <c r="D20" s="22"/>
      <c r="E20" s="82" t="s">
        <v>947</v>
      </c>
      <c r="F20" s="82" t="s">
        <v>6</v>
      </c>
      <c r="G20" s="126" t="s">
        <v>1045</v>
      </c>
      <c r="H20" s="16"/>
    </row>
    <row r="21" spans="1:8" ht="27.75" hidden="1" x14ac:dyDescent="0.65">
      <c r="A21" s="318" t="s">
        <v>800</v>
      </c>
      <c r="B21" s="129" t="s">
        <v>801</v>
      </c>
      <c r="C21" s="128">
        <f>IFERROR(VLOOKUP($A21,'งบทดลอง รพ.'!$A$2:$C$500,3,0),0)</f>
        <v>240000</v>
      </c>
      <c r="D21" s="22"/>
      <c r="E21" s="82" t="s">
        <v>936</v>
      </c>
      <c r="F21" s="82" t="s">
        <v>2</v>
      </c>
      <c r="G21" s="126" t="s">
        <v>1045</v>
      </c>
      <c r="H21" s="16"/>
    </row>
    <row r="22" spans="1:8" ht="27.75" hidden="1" x14ac:dyDescent="0.65">
      <c r="A22" s="318" t="s">
        <v>802</v>
      </c>
      <c r="B22" s="129" t="s">
        <v>803</v>
      </c>
      <c r="C22" s="128">
        <f>IFERROR(VLOOKUP($A22,'งบทดลอง รพ.'!$A$2:$C$500,3,0),0)</f>
        <v>3317363.24</v>
      </c>
      <c r="D22" s="22"/>
      <c r="E22" s="82" t="s">
        <v>968</v>
      </c>
      <c r="F22" s="82" t="s">
        <v>12</v>
      </c>
      <c r="G22" s="126" t="s">
        <v>1045</v>
      </c>
      <c r="H22" s="16"/>
    </row>
    <row r="23" spans="1:8" ht="27.75" hidden="1" x14ac:dyDescent="0.65">
      <c r="A23" s="318" t="s">
        <v>72</v>
      </c>
      <c r="B23" s="129" t="s">
        <v>1048</v>
      </c>
      <c r="C23" s="128">
        <f>IFERROR(VLOOKUP($A23,'งบทดลอง รพ.'!$A$2:$C$500,3,0),0)</f>
        <v>0</v>
      </c>
      <c r="D23" s="22"/>
      <c r="E23" s="82" t="s">
        <v>937</v>
      </c>
      <c r="F23" s="82" t="s">
        <v>4</v>
      </c>
      <c r="G23" s="126" t="s">
        <v>1045</v>
      </c>
      <c r="H23" s="16"/>
    </row>
    <row r="24" spans="1:8" ht="27.75" hidden="1" x14ac:dyDescent="0.65">
      <c r="A24" s="318" t="s">
        <v>73</v>
      </c>
      <c r="B24" s="129" t="s">
        <v>1049</v>
      </c>
      <c r="C24" s="128">
        <f>IFERROR(VLOOKUP($A24,'งบทดลอง รพ.'!$A$2:$C$500,3,0),0)</f>
        <v>485000</v>
      </c>
      <c r="D24" s="22"/>
      <c r="E24" s="82" t="s">
        <v>939</v>
      </c>
      <c r="F24" s="82" t="s">
        <v>4</v>
      </c>
      <c r="G24" s="126" t="s">
        <v>1045</v>
      </c>
      <c r="H24" s="16"/>
    </row>
    <row r="25" spans="1:8" ht="27.75" hidden="1" x14ac:dyDescent="0.65">
      <c r="A25" s="318" t="s">
        <v>124</v>
      </c>
      <c r="B25" s="129" t="s">
        <v>1050</v>
      </c>
      <c r="C25" s="128">
        <f>IFERROR(VLOOKUP($A25,'งบทดลอง รพ.'!$A$2:$C$500,3,0),0)</f>
        <v>15646729.18</v>
      </c>
      <c r="D25" s="22"/>
      <c r="E25" s="82" t="s">
        <v>970</v>
      </c>
      <c r="F25" s="82" t="s">
        <v>12</v>
      </c>
      <c r="G25" s="126" t="s">
        <v>1045</v>
      </c>
      <c r="H25" s="16"/>
    </row>
    <row r="26" spans="1:8" ht="27.75" hidden="1" x14ac:dyDescent="0.65">
      <c r="A26" s="318" t="s">
        <v>125</v>
      </c>
      <c r="B26" s="129" t="s">
        <v>1051</v>
      </c>
      <c r="C26" s="128">
        <f>IFERROR(VLOOKUP($A26,'งบทดลอง รพ.'!$A$2:$C$500,3,0),0)</f>
        <v>19098710.539999999</v>
      </c>
      <c r="D26" s="22"/>
      <c r="E26" s="82" t="s">
        <v>972</v>
      </c>
      <c r="F26" s="82" t="s">
        <v>12</v>
      </c>
      <c r="G26" s="126" t="s">
        <v>1045</v>
      </c>
      <c r="H26" s="16"/>
    </row>
    <row r="27" spans="1:8" ht="27.75" hidden="1" x14ac:dyDescent="0.65">
      <c r="A27" s="318" t="s">
        <v>1328</v>
      </c>
      <c r="B27" s="129" t="s">
        <v>1279</v>
      </c>
      <c r="C27" s="128">
        <f>IFERROR(VLOOKUP($A27,'งบทดลอง รพ.'!$A$2:$C$500,3,0),0)</f>
        <v>0</v>
      </c>
      <c r="D27" s="22"/>
      <c r="E27" s="82" t="s">
        <v>937</v>
      </c>
      <c r="F27" s="82" t="s">
        <v>4</v>
      </c>
      <c r="G27" s="126" t="s">
        <v>1045</v>
      </c>
      <c r="H27" s="16"/>
    </row>
    <row r="28" spans="1:8" ht="27.75" hidden="1" x14ac:dyDescent="0.65">
      <c r="A28" s="318" t="s">
        <v>1329</v>
      </c>
      <c r="B28" s="129" t="s">
        <v>1280</v>
      </c>
      <c r="C28" s="128">
        <f>IFERROR(VLOOKUP($A28,'งบทดลอง รพ.'!$A$2:$C$500,3,0),0)</f>
        <v>0</v>
      </c>
      <c r="D28" s="22"/>
      <c r="E28" s="82" t="s">
        <v>939</v>
      </c>
      <c r="F28" s="82" t="s">
        <v>4</v>
      </c>
      <c r="G28" s="126" t="s">
        <v>1045</v>
      </c>
      <c r="H28" s="16"/>
    </row>
    <row r="29" spans="1:8" ht="27.75" hidden="1" x14ac:dyDescent="0.65">
      <c r="A29" s="318" t="s">
        <v>1330</v>
      </c>
      <c r="B29" s="129" t="s">
        <v>1281</v>
      </c>
      <c r="C29" s="128">
        <f>IFERROR(VLOOKUP($A29,'งบทดลอง รพ.'!$A$2:$C$500,3,0),0)</f>
        <v>0</v>
      </c>
      <c r="D29" s="22"/>
      <c r="E29" s="82" t="s">
        <v>937</v>
      </c>
      <c r="F29" s="82" t="s">
        <v>4</v>
      </c>
      <c r="G29" s="126" t="s">
        <v>1045</v>
      </c>
      <c r="H29" s="16"/>
    </row>
    <row r="30" spans="1:8" ht="27.75" hidden="1" x14ac:dyDescent="0.65">
      <c r="A30" s="318" t="s">
        <v>1331</v>
      </c>
      <c r="B30" s="129" t="s">
        <v>1282</v>
      </c>
      <c r="C30" s="128">
        <f>IFERROR(VLOOKUP($A30,'งบทดลอง รพ.'!$A$2:$C$500,3,0),0)</f>
        <v>0</v>
      </c>
      <c r="D30" s="22"/>
      <c r="E30" s="82" t="s">
        <v>939</v>
      </c>
      <c r="F30" s="82" t="s">
        <v>4</v>
      </c>
      <c r="G30" s="126" t="s">
        <v>1045</v>
      </c>
      <c r="H30" s="16"/>
    </row>
    <row r="31" spans="1:8" ht="27.75" hidden="1" x14ac:dyDescent="0.65">
      <c r="A31" s="318" t="s">
        <v>81</v>
      </c>
      <c r="B31" s="129" t="s">
        <v>1052</v>
      </c>
      <c r="C31" s="128">
        <f>IFERROR(VLOOKUP($A31,'งบทดลอง รพ.'!$A$2:$C$500,3,0),0)</f>
        <v>23011017.530000001</v>
      </c>
      <c r="D31" s="22"/>
      <c r="E31" s="82" t="s">
        <v>949</v>
      </c>
      <c r="F31" s="82" t="s">
        <v>6</v>
      </c>
      <c r="G31" s="126" t="s">
        <v>1045</v>
      </c>
      <c r="H31" s="16"/>
    </row>
    <row r="32" spans="1:8" ht="27.75" hidden="1" x14ac:dyDescent="0.65">
      <c r="A32" s="318" t="s">
        <v>82</v>
      </c>
      <c r="B32" s="129" t="s">
        <v>1053</v>
      </c>
      <c r="C32" s="128">
        <f>IFERROR(VLOOKUP($A32,'งบทดลอง รพ.'!$A$2:$C$500,3,0),0)</f>
        <v>14005158</v>
      </c>
      <c r="D32" s="22"/>
      <c r="E32" s="82" t="s">
        <v>951</v>
      </c>
      <c r="F32" s="82" t="s">
        <v>6</v>
      </c>
      <c r="G32" s="126" t="s">
        <v>1045</v>
      </c>
      <c r="H32" s="16"/>
    </row>
    <row r="33" spans="1:8" ht="27.75" hidden="1" x14ac:dyDescent="0.65">
      <c r="A33" s="318" t="s">
        <v>83</v>
      </c>
      <c r="B33" s="129" t="s">
        <v>84</v>
      </c>
      <c r="C33" s="128">
        <f>IFERROR(VLOOKUP($A33,'งบทดลอง รพ.'!$A$2:$C$500,3,0),0)</f>
        <v>-2137438.88</v>
      </c>
      <c r="D33" s="22"/>
      <c r="E33" s="82" t="s">
        <v>953</v>
      </c>
      <c r="F33" s="82" t="s">
        <v>6</v>
      </c>
      <c r="G33" s="126" t="s">
        <v>1045</v>
      </c>
      <c r="H33" s="16"/>
    </row>
    <row r="34" spans="1:8" ht="27.75" hidden="1" x14ac:dyDescent="0.65">
      <c r="A34" s="319" t="s">
        <v>85</v>
      </c>
      <c r="B34" s="130" t="s">
        <v>86</v>
      </c>
      <c r="C34" s="128">
        <f>IFERROR(VLOOKUP($A34,'งบทดลอง รพ.'!$A$2:$C$500,3,0),0)</f>
        <v>1495980.18</v>
      </c>
      <c r="D34" s="22"/>
      <c r="E34" s="82" t="s">
        <v>953</v>
      </c>
      <c r="F34" s="82" t="s">
        <v>6</v>
      </c>
      <c r="G34" s="126" t="s">
        <v>1045</v>
      </c>
      <c r="H34" s="16"/>
    </row>
    <row r="35" spans="1:8" ht="27.75" hidden="1" x14ac:dyDescent="0.65">
      <c r="A35" s="319" t="s">
        <v>126</v>
      </c>
      <c r="B35" s="130" t="s">
        <v>1054</v>
      </c>
      <c r="C35" s="128">
        <f>IFERROR(VLOOKUP($A35,'งบทดลอง รพ.'!$A$2:$C$500,3,0),0)</f>
        <v>66994.399999999994</v>
      </c>
      <c r="D35" s="22"/>
      <c r="E35" s="82" t="s">
        <v>970</v>
      </c>
      <c r="F35" s="82" t="s">
        <v>12</v>
      </c>
      <c r="G35" s="126" t="s">
        <v>1045</v>
      </c>
      <c r="H35" s="16"/>
    </row>
    <row r="36" spans="1:8" ht="27.75" hidden="1" x14ac:dyDescent="0.65">
      <c r="A36" s="319" t="s">
        <v>127</v>
      </c>
      <c r="B36" s="130" t="s">
        <v>1055</v>
      </c>
      <c r="C36" s="128">
        <f>IFERROR(VLOOKUP($A36,'งบทดลอง รพ.'!$A$2:$C$500,3,0),0)</f>
        <v>3185215.2</v>
      </c>
      <c r="D36" s="22"/>
      <c r="E36" s="82" t="s">
        <v>972</v>
      </c>
      <c r="F36" s="82" t="s">
        <v>12</v>
      </c>
      <c r="G36" s="126" t="s">
        <v>1045</v>
      </c>
      <c r="H36" s="16"/>
    </row>
    <row r="37" spans="1:8" ht="27.75" hidden="1" x14ac:dyDescent="0.65">
      <c r="A37" s="319" t="s">
        <v>74</v>
      </c>
      <c r="B37" s="130" t="s">
        <v>1056</v>
      </c>
      <c r="C37" s="128">
        <f>IFERROR(VLOOKUP($A37,'งบทดลอง รพ.'!$A$2:$C$500,3,0),0)</f>
        <v>2381322.69</v>
      </c>
      <c r="D37" s="22"/>
      <c r="E37" s="82" t="s">
        <v>942</v>
      </c>
      <c r="F37" s="82" t="s">
        <v>941</v>
      </c>
      <c r="G37" s="126" t="s">
        <v>1045</v>
      </c>
      <c r="H37" s="16"/>
    </row>
    <row r="38" spans="1:8" ht="27.75" hidden="1" x14ac:dyDescent="0.65">
      <c r="A38" s="319" t="s">
        <v>75</v>
      </c>
      <c r="B38" s="130" t="s">
        <v>1285</v>
      </c>
      <c r="C38" s="128">
        <f>IFERROR(VLOOKUP($A38,'งบทดลอง รพ.'!$A$2:$C$500,3,0),0)</f>
        <v>1187224.55</v>
      </c>
      <c r="D38" s="22"/>
      <c r="E38" s="82" t="s">
        <v>944</v>
      </c>
      <c r="F38" s="82" t="s">
        <v>941</v>
      </c>
      <c r="G38" s="126" t="s">
        <v>1045</v>
      </c>
      <c r="H38" s="16"/>
    </row>
    <row r="39" spans="1:8" ht="27.75" hidden="1" x14ac:dyDescent="0.65">
      <c r="A39" s="319" t="s">
        <v>76</v>
      </c>
      <c r="B39" s="130" t="s">
        <v>77</v>
      </c>
      <c r="C39" s="128">
        <f>IFERROR(VLOOKUP($A39,'งบทดลอง รพ.'!$A$2:$C$500,3,0),0)</f>
        <v>-134686.57999999999</v>
      </c>
      <c r="D39" s="22"/>
      <c r="E39" s="82" t="s">
        <v>946</v>
      </c>
      <c r="F39" s="82" t="s">
        <v>941</v>
      </c>
      <c r="G39" s="126" t="s">
        <v>1045</v>
      </c>
      <c r="H39" s="16"/>
    </row>
    <row r="40" spans="1:8" ht="27.75" hidden="1" x14ac:dyDescent="0.65">
      <c r="A40" s="319" t="s">
        <v>78</v>
      </c>
      <c r="B40" s="130" t="s">
        <v>79</v>
      </c>
      <c r="C40" s="128">
        <f>IFERROR(VLOOKUP($A40,'งบทดลอง รพ.'!$A$2:$C$500,3,0),0)</f>
        <v>347158.89</v>
      </c>
      <c r="D40" s="22"/>
      <c r="E40" s="82" t="s">
        <v>946</v>
      </c>
      <c r="F40" s="82" t="s">
        <v>941</v>
      </c>
      <c r="G40" s="126" t="s">
        <v>1045</v>
      </c>
      <c r="H40" s="16"/>
    </row>
    <row r="41" spans="1:8" ht="27.75" hidden="1" x14ac:dyDescent="0.65">
      <c r="A41" s="319" t="s">
        <v>804</v>
      </c>
      <c r="B41" s="130" t="s">
        <v>1283</v>
      </c>
      <c r="C41" s="128">
        <f>IFERROR(VLOOKUP($A41,'งบทดลอง รพ.'!$A$2:$C$500,3,0),0)</f>
        <v>218158.89</v>
      </c>
      <c r="D41" s="22"/>
      <c r="E41" s="82" t="s">
        <v>942</v>
      </c>
      <c r="F41" s="82" t="s">
        <v>941</v>
      </c>
      <c r="G41" s="126" t="s">
        <v>1045</v>
      </c>
      <c r="H41" s="16"/>
    </row>
    <row r="42" spans="1:8" ht="27.75" hidden="1" x14ac:dyDescent="0.65">
      <c r="A42" s="319" t="s">
        <v>805</v>
      </c>
      <c r="B42" s="130" t="s">
        <v>1284</v>
      </c>
      <c r="C42" s="128">
        <f>IFERROR(VLOOKUP($A42,'งบทดลอง รพ.'!$A$2:$C$500,3,0),0)</f>
        <v>65287.59</v>
      </c>
      <c r="D42" s="22"/>
      <c r="E42" s="82" t="s">
        <v>944</v>
      </c>
      <c r="F42" s="82" t="s">
        <v>941</v>
      </c>
      <c r="G42" s="126" t="s">
        <v>1045</v>
      </c>
      <c r="H42" s="16"/>
    </row>
    <row r="43" spans="1:8" ht="27.75" hidden="1" x14ac:dyDescent="0.65">
      <c r="A43" s="319" t="s">
        <v>806</v>
      </c>
      <c r="B43" s="130" t="s">
        <v>1286</v>
      </c>
      <c r="C43" s="128">
        <f>IFERROR(VLOOKUP($A43,'งบทดลอง รพ.'!$A$2:$C$500,3,0),0)</f>
        <v>-6407</v>
      </c>
      <c r="D43" s="22"/>
      <c r="E43" s="82" t="s">
        <v>946</v>
      </c>
      <c r="F43" s="82" t="s">
        <v>941</v>
      </c>
      <c r="G43" s="126" t="s">
        <v>1045</v>
      </c>
      <c r="H43" s="16"/>
    </row>
    <row r="44" spans="1:8" ht="27.75" hidden="1" x14ac:dyDescent="0.65">
      <c r="A44" s="319" t="s">
        <v>807</v>
      </c>
      <c r="B44" s="130" t="s">
        <v>1287</v>
      </c>
      <c r="C44" s="128">
        <f>IFERROR(VLOOKUP($A44,'งบทดลอง รพ.'!$A$2:$C$500,3,0),0)</f>
        <v>51389.120000000003</v>
      </c>
      <c r="D44" s="22"/>
      <c r="E44" s="82" t="s">
        <v>946</v>
      </c>
      <c r="F44" s="82" t="s">
        <v>941</v>
      </c>
      <c r="G44" s="126" t="s">
        <v>1045</v>
      </c>
      <c r="H44" s="16"/>
    </row>
    <row r="45" spans="1:8" ht="27.75" hidden="1" x14ac:dyDescent="0.65">
      <c r="A45" s="319" t="s">
        <v>45</v>
      </c>
      <c r="B45" s="130" t="s">
        <v>1057</v>
      </c>
      <c r="C45" s="128">
        <f>IFERROR(VLOOKUP($A45,'งบทดลอง รพ.'!$A$2:$C$500,3,0),0)</f>
        <v>57609399</v>
      </c>
      <c r="D45" s="22"/>
      <c r="E45" s="82" t="s">
        <v>929</v>
      </c>
      <c r="F45" s="82" t="s">
        <v>0</v>
      </c>
      <c r="G45" s="126" t="s">
        <v>1045</v>
      </c>
      <c r="H45" s="16"/>
    </row>
    <row r="46" spans="1:8" ht="27.75" hidden="1" x14ac:dyDescent="0.65">
      <c r="A46" s="318" t="s">
        <v>46</v>
      </c>
      <c r="B46" s="129" t="s">
        <v>1058</v>
      </c>
      <c r="C46" s="128">
        <f>IFERROR(VLOOKUP($A46,'งบทดลอง รพ.'!$A$2:$C$500,3,0),0)</f>
        <v>68906403.760000005</v>
      </c>
      <c r="D46" s="22"/>
      <c r="E46" s="82" t="s">
        <v>931</v>
      </c>
      <c r="F46" s="82" t="s">
        <v>0</v>
      </c>
      <c r="G46" s="126" t="s">
        <v>1045</v>
      </c>
      <c r="H46" s="16"/>
    </row>
    <row r="47" spans="1:8" ht="27.75" hidden="1" x14ac:dyDescent="0.65">
      <c r="A47" s="318" t="s">
        <v>47</v>
      </c>
      <c r="B47" s="129" t="s">
        <v>1059</v>
      </c>
      <c r="C47" s="128">
        <f>IFERROR(VLOOKUP($A47,'งบทดลอง รพ.'!$A$2:$C$500,3,0),0)</f>
        <v>8550960</v>
      </c>
      <c r="D47" s="22"/>
      <c r="E47" s="82" t="s">
        <v>929</v>
      </c>
      <c r="F47" s="82" t="s">
        <v>0</v>
      </c>
      <c r="G47" s="126" t="s">
        <v>1045</v>
      </c>
      <c r="H47" s="16"/>
    </row>
    <row r="48" spans="1:8" ht="27.75" hidden="1" x14ac:dyDescent="0.65">
      <c r="A48" s="318" t="s">
        <v>48</v>
      </c>
      <c r="B48" s="129" t="s">
        <v>1060</v>
      </c>
      <c r="C48" s="128">
        <f>IFERROR(VLOOKUP($A48,'งบทดลอง รพ.'!$A$2:$C$500,3,0),0)</f>
        <v>0</v>
      </c>
      <c r="D48" s="22"/>
      <c r="E48" s="82" t="s">
        <v>929</v>
      </c>
      <c r="F48" s="82" t="s">
        <v>0</v>
      </c>
      <c r="G48" s="126" t="s">
        <v>1045</v>
      </c>
      <c r="H48" s="16"/>
    </row>
    <row r="49" spans="1:8" ht="27.75" hidden="1" x14ac:dyDescent="0.65">
      <c r="A49" s="318" t="s">
        <v>49</v>
      </c>
      <c r="B49" s="129" t="s">
        <v>1061</v>
      </c>
      <c r="C49" s="128">
        <f>IFERROR(VLOOKUP($A49,'งบทดลอง รพ.'!$A$2:$C$500,3,0),0)</f>
        <v>0</v>
      </c>
      <c r="D49" s="22"/>
      <c r="E49" s="82" t="s">
        <v>929</v>
      </c>
      <c r="F49" s="82" t="s">
        <v>0</v>
      </c>
      <c r="G49" s="126" t="s">
        <v>1045</v>
      </c>
      <c r="H49" s="16"/>
    </row>
    <row r="50" spans="1:8" ht="27.75" hidden="1" x14ac:dyDescent="0.65">
      <c r="A50" s="318" t="s">
        <v>210</v>
      </c>
      <c r="B50" s="129" t="s">
        <v>211</v>
      </c>
      <c r="C50" s="128">
        <f>IFERROR(VLOOKUP($A50,'งบทดลอง รพ.'!$A$2:$C$500,3,0),0)</f>
        <v>128499929.3</v>
      </c>
      <c r="D50" s="22"/>
      <c r="E50" s="82" t="s">
        <v>978</v>
      </c>
      <c r="F50" s="82" t="s">
        <v>18</v>
      </c>
      <c r="G50" s="126" t="s">
        <v>1045</v>
      </c>
      <c r="H50" s="16"/>
    </row>
    <row r="51" spans="1:8" ht="27.75" hidden="1" x14ac:dyDescent="0.65">
      <c r="A51" s="319" t="s">
        <v>50</v>
      </c>
      <c r="B51" s="130" t="s">
        <v>1062</v>
      </c>
      <c r="C51" s="128">
        <f>IFERROR(VLOOKUP($A51,'งบทดลอง รพ.'!$A$2:$C$500,3,0),0)</f>
        <v>0</v>
      </c>
      <c r="D51" s="22"/>
      <c r="E51" s="82" t="s">
        <v>929</v>
      </c>
      <c r="F51" s="82" t="s">
        <v>0</v>
      </c>
      <c r="G51" s="126" t="s">
        <v>1045</v>
      </c>
      <c r="H51" s="16"/>
    </row>
    <row r="52" spans="1:8" ht="27.75" hidden="1" x14ac:dyDescent="0.65">
      <c r="A52" s="318" t="s">
        <v>51</v>
      </c>
      <c r="B52" s="129" t="s">
        <v>1063</v>
      </c>
      <c r="C52" s="128">
        <f>IFERROR(VLOOKUP($A52,'งบทดลอง รพ.'!$A$2:$C$500,3,0),0)</f>
        <v>0</v>
      </c>
      <c r="D52" s="22"/>
      <c r="E52" s="82" t="s">
        <v>934</v>
      </c>
      <c r="F52" s="82" t="s">
        <v>0</v>
      </c>
      <c r="G52" s="126" t="s">
        <v>1045</v>
      </c>
      <c r="H52" s="16"/>
    </row>
    <row r="53" spans="1:8" ht="27.75" hidden="1" x14ac:dyDescent="0.65">
      <c r="A53" s="318" t="s">
        <v>52</v>
      </c>
      <c r="B53" s="129" t="s">
        <v>1064</v>
      </c>
      <c r="C53" s="128">
        <f>IFERROR(VLOOKUP($A53,'งบทดลอง รพ.'!$A$2:$C$500,3,0),0)</f>
        <v>4310386.59</v>
      </c>
      <c r="D53" s="22"/>
      <c r="E53" s="82" t="s">
        <v>929</v>
      </c>
      <c r="F53" s="82" t="s">
        <v>0</v>
      </c>
      <c r="G53" s="126" t="s">
        <v>1045</v>
      </c>
      <c r="H53" s="16"/>
    </row>
    <row r="54" spans="1:8" ht="27.75" hidden="1" x14ac:dyDescent="0.65">
      <c r="A54" s="318" t="s">
        <v>53</v>
      </c>
      <c r="B54" s="129" t="s">
        <v>54</v>
      </c>
      <c r="C54" s="128">
        <f>IFERROR(VLOOKUP($A54,'งบทดลอง รพ.'!$A$2:$C$500,3,0),0)</f>
        <v>3110878.63</v>
      </c>
      <c r="D54" s="22"/>
      <c r="E54" s="82" t="s">
        <v>934</v>
      </c>
      <c r="F54" s="82" t="s">
        <v>0</v>
      </c>
      <c r="G54" s="126" t="s">
        <v>1045</v>
      </c>
      <c r="H54" s="16"/>
    </row>
    <row r="55" spans="1:8" ht="27.75" hidden="1" x14ac:dyDescent="0.65">
      <c r="A55" s="318" t="s">
        <v>55</v>
      </c>
      <c r="B55" s="129" t="s">
        <v>1065</v>
      </c>
      <c r="C55" s="128">
        <f>IFERROR(VLOOKUP($A55,'งบทดลอง รพ.'!$A$2:$C$500,3,0),0)</f>
        <v>0</v>
      </c>
      <c r="D55" s="22"/>
      <c r="E55" s="82" t="s">
        <v>934</v>
      </c>
      <c r="F55" s="82" t="s">
        <v>0</v>
      </c>
      <c r="G55" s="126" t="s">
        <v>1045</v>
      </c>
      <c r="H55" s="16"/>
    </row>
    <row r="56" spans="1:8" ht="27.75" hidden="1" x14ac:dyDescent="0.65">
      <c r="A56" s="318" t="s">
        <v>56</v>
      </c>
      <c r="B56" s="129" t="s">
        <v>57</v>
      </c>
      <c r="C56" s="128">
        <f>IFERROR(VLOOKUP($A56,'งบทดลอง รพ.'!$A$2:$C$500,3,0),0)</f>
        <v>0</v>
      </c>
      <c r="D56" s="22"/>
      <c r="E56" s="82" t="s">
        <v>934</v>
      </c>
      <c r="F56" s="82" t="s">
        <v>0</v>
      </c>
      <c r="G56" s="126" t="s">
        <v>1045</v>
      </c>
      <c r="H56" s="16"/>
    </row>
    <row r="57" spans="1:8" ht="27.75" hidden="1" x14ac:dyDescent="0.65">
      <c r="A57" s="318" t="s">
        <v>58</v>
      </c>
      <c r="B57" s="129" t="s">
        <v>1066</v>
      </c>
      <c r="C57" s="128">
        <f>IFERROR(VLOOKUP($A57,'งบทดลอง รพ.'!$A$2:$C$500,3,0),0)</f>
        <v>0</v>
      </c>
      <c r="D57" s="22"/>
      <c r="E57" s="82" t="s">
        <v>933</v>
      </c>
      <c r="F57" s="82" t="s">
        <v>0</v>
      </c>
      <c r="G57" s="126" t="s">
        <v>1045</v>
      </c>
      <c r="H57" s="16"/>
    </row>
    <row r="58" spans="1:8" ht="27.75" hidden="1" x14ac:dyDescent="0.65">
      <c r="A58" s="318" t="s">
        <v>59</v>
      </c>
      <c r="B58" s="129" t="s">
        <v>1067</v>
      </c>
      <c r="C58" s="128">
        <f>IFERROR(VLOOKUP($A58,'งบทดลอง รพ.'!$A$2:$C$500,3,0),0)</f>
        <v>0</v>
      </c>
      <c r="D58" s="22"/>
      <c r="E58" s="82" t="s">
        <v>933</v>
      </c>
      <c r="F58" s="82" t="s">
        <v>0</v>
      </c>
      <c r="G58" s="126" t="s">
        <v>1045</v>
      </c>
      <c r="H58" s="16"/>
    </row>
    <row r="59" spans="1:8" ht="27.75" hidden="1" x14ac:dyDescent="0.65">
      <c r="A59" s="318" t="s">
        <v>60</v>
      </c>
      <c r="B59" s="129" t="s">
        <v>1068</v>
      </c>
      <c r="C59" s="128">
        <f>IFERROR(VLOOKUP($A59,'งบทดลอง รพ.'!$A$2:$C$500,3,0),0)</f>
        <v>0</v>
      </c>
      <c r="D59" s="22"/>
      <c r="E59" s="82" t="s">
        <v>933</v>
      </c>
      <c r="F59" s="82" t="s">
        <v>0</v>
      </c>
      <c r="G59" s="126" t="s">
        <v>1045</v>
      </c>
      <c r="H59" s="16"/>
    </row>
    <row r="60" spans="1:8" ht="27.75" hidden="1" x14ac:dyDescent="0.65">
      <c r="A60" s="318" t="s">
        <v>61</v>
      </c>
      <c r="B60" s="129" t="s">
        <v>1069</v>
      </c>
      <c r="C60" s="128">
        <f>IFERROR(VLOOKUP($A60,'งบทดลอง รพ.'!$A$2:$C$500,3,0),0)</f>
        <v>0</v>
      </c>
      <c r="D60" s="22"/>
      <c r="E60" s="82" t="s">
        <v>933</v>
      </c>
      <c r="F60" s="82" t="s">
        <v>0</v>
      </c>
      <c r="G60" s="126" t="s">
        <v>1045</v>
      </c>
      <c r="H60" s="16"/>
    </row>
    <row r="61" spans="1:8" ht="27.75" hidden="1" x14ac:dyDescent="0.65">
      <c r="A61" s="320" t="s">
        <v>62</v>
      </c>
      <c r="B61" s="129" t="s">
        <v>1070</v>
      </c>
      <c r="C61" s="128">
        <f>IFERROR(VLOOKUP($A61,'งบทดลอง รพ.'!$A$2:$C$500,3,0),0)</f>
        <v>0</v>
      </c>
      <c r="D61" s="22"/>
      <c r="E61" s="82" t="s">
        <v>933</v>
      </c>
      <c r="F61" s="82" t="s">
        <v>0</v>
      </c>
      <c r="G61" s="126" t="s">
        <v>1045</v>
      </c>
      <c r="H61" s="16"/>
    </row>
    <row r="62" spans="1:8" ht="27.75" hidden="1" x14ac:dyDescent="0.65">
      <c r="A62" s="318" t="s">
        <v>63</v>
      </c>
      <c r="B62" s="129" t="s">
        <v>1071</v>
      </c>
      <c r="C62" s="128">
        <f>IFERROR(VLOOKUP($A62,'งบทดลอง รพ.'!$A$2:$C$500,3,0),0)</f>
        <v>0</v>
      </c>
      <c r="D62" s="22"/>
      <c r="E62" s="82" t="s">
        <v>929</v>
      </c>
      <c r="F62" s="82" t="s">
        <v>0</v>
      </c>
      <c r="G62" s="126" t="s">
        <v>1045</v>
      </c>
      <c r="H62" s="16"/>
    </row>
    <row r="63" spans="1:8" ht="27.75" hidden="1" x14ac:dyDescent="0.65">
      <c r="A63" s="318" t="s">
        <v>64</v>
      </c>
      <c r="B63" s="129" t="s">
        <v>65</v>
      </c>
      <c r="C63" s="128">
        <f>IFERROR(VLOOKUP($A63,'งบทดลอง รพ.'!$A$2:$C$500,3,0),0)</f>
        <v>6402396.7699999996</v>
      </c>
      <c r="D63" s="22"/>
      <c r="E63" s="82" t="s">
        <v>934</v>
      </c>
      <c r="F63" s="82" t="s">
        <v>0</v>
      </c>
      <c r="G63" s="126" t="s">
        <v>1045</v>
      </c>
      <c r="H63" s="16"/>
    </row>
    <row r="64" spans="1:8" ht="27.75" hidden="1" x14ac:dyDescent="0.65">
      <c r="A64" s="318" t="s">
        <v>66</v>
      </c>
      <c r="B64" s="129" t="s">
        <v>67</v>
      </c>
      <c r="C64" s="128">
        <f>IFERROR(VLOOKUP($A64,'งบทดลอง รพ.'!$A$2:$C$500,3,0),0)</f>
        <v>22048642.440000001</v>
      </c>
      <c r="D64" s="22"/>
      <c r="E64" s="82" t="s">
        <v>934</v>
      </c>
      <c r="F64" s="82" t="s">
        <v>0</v>
      </c>
      <c r="G64" s="126" t="s">
        <v>1045</v>
      </c>
      <c r="H64" s="16"/>
    </row>
    <row r="65" spans="1:8" ht="27.75" hidden="1" x14ac:dyDescent="0.65">
      <c r="A65" s="318" t="s">
        <v>68</v>
      </c>
      <c r="B65" s="129" t="s">
        <v>1288</v>
      </c>
      <c r="C65" s="128">
        <f>IFERROR(VLOOKUP($A65,'งบทดลอง รพ.'!$A$2:$C$500,3,0),0)</f>
        <v>7839977.2199999997</v>
      </c>
      <c r="D65" s="22"/>
      <c r="E65" s="82" t="s">
        <v>929</v>
      </c>
      <c r="F65" s="82" t="s">
        <v>0</v>
      </c>
      <c r="G65" s="126" t="s">
        <v>1045</v>
      </c>
      <c r="H65" s="16"/>
    </row>
    <row r="66" spans="1:8" ht="27.75" hidden="1" x14ac:dyDescent="0.65">
      <c r="A66" s="318" t="s">
        <v>69</v>
      </c>
      <c r="B66" s="129" t="s">
        <v>1289</v>
      </c>
      <c r="C66" s="128">
        <f>IFERROR(VLOOKUP($A66,'งบทดลอง รพ.'!$A$2:$C$500,3,0),0)</f>
        <v>8865014.0600000005</v>
      </c>
      <c r="D66" s="22"/>
      <c r="E66" s="82" t="s">
        <v>931</v>
      </c>
      <c r="F66" s="82" t="s">
        <v>0</v>
      </c>
      <c r="G66" s="126" t="s">
        <v>1045</v>
      </c>
      <c r="H66" s="16"/>
    </row>
    <row r="67" spans="1:8" ht="27.75" hidden="1" x14ac:dyDescent="0.65">
      <c r="A67" s="318" t="s">
        <v>70</v>
      </c>
      <c r="B67" s="129" t="s">
        <v>1072</v>
      </c>
      <c r="C67" s="128">
        <f>IFERROR(VLOOKUP($A67,'งบทดลอง รพ.'!$A$2:$C$500,3,0),0)</f>
        <v>-14620.8</v>
      </c>
      <c r="D67" s="22"/>
      <c r="E67" s="82" t="s">
        <v>933</v>
      </c>
      <c r="F67" s="82" t="s">
        <v>0</v>
      </c>
      <c r="G67" s="126" t="s">
        <v>1045</v>
      </c>
      <c r="H67" s="16"/>
    </row>
    <row r="68" spans="1:8" ht="27.75" hidden="1" x14ac:dyDescent="0.65">
      <c r="A68" s="318" t="s">
        <v>71</v>
      </c>
      <c r="B68" s="129" t="s">
        <v>1073</v>
      </c>
      <c r="C68" s="128">
        <f>IFERROR(VLOOKUP($A68,'งบทดลอง รพ.'!$A$2:$C$500,3,0),0)</f>
        <v>51196</v>
      </c>
      <c r="D68" s="22"/>
      <c r="E68" s="82" t="s">
        <v>933</v>
      </c>
      <c r="F68" s="82" t="s">
        <v>0</v>
      </c>
      <c r="G68" s="126" t="s">
        <v>1045</v>
      </c>
      <c r="H68" s="16"/>
    </row>
    <row r="69" spans="1:8" ht="27.75" hidden="1" x14ac:dyDescent="0.65">
      <c r="A69" s="318" t="s">
        <v>808</v>
      </c>
      <c r="B69" s="129" t="s">
        <v>809</v>
      </c>
      <c r="C69" s="128">
        <f>IFERROR(VLOOKUP($A69,'งบทดลอง รพ.'!$A$2:$C$500,3,0),0)</f>
        <v>0</v>
      </c>
      <c r="D69" s="22"/>
      <c r="E69" s="82" t="s">
        <v>934</v>
      </c>
      <c r="F69" s="82" t="s">
        <v>0</v>
      </c>
      <c r="G69" s="126" t="s">
        <v>1045</v>
      </c>
      <c r="H69" s="16"/>
    </row>
    <row r="70" spans="1:8" ht="27.75" hidden="1" x14ac:dyDescent="0.65">
      <c r="A70" s="318" t="s">
        <v>810</v>
      </c>
      <c r="B70" s="129" t="s">
        <v>811</v>
      </c>
      <c r="C70" s="128">
        <f>IFERROR(VLOOKUP($A70,'งบทดลอง รพ.'!$A$2:$C$500,3,0),0)</f>
        <v>0</v>
      </c>
      <c r="D70" s="22"/>
      <c r="E70" s="82" t="s">
        <v>934</v>
      </c>
      <c r="F70" s="82" t="s">
        <v>0</v>
      </c>
      <c r="G70" s="126" t="s">
        <v>1045</v>
      </c>
      <c r="H70" s="16"/>
    </row>
    <row r="71" spans="1:8" ht="27.75" hidden="1" x14ac:dyDescent="0.65">
      <c r="A71" s="318" t="s">
        <v>812</v>
      </c>
      <c r="B71" s="129" t="s">
        <v>813</v>
      </c>
      <c r="C71" s="128">
        <f>IFERROR(VLOOKUP($A71,'งบทดลอง รพ.'!$A$2:$C$500,3,0),0)</f>
        <v>0</v>
      </c>
      <c r="D71" s="22"/>
      <c r="E71" s="82" t="s">
        <v>933</v>
      </c>
      <c r="F71" s="82" t="s">
        <v>0</v>
      </c>
      <c r="G71" s="126" t="s">
        <v>1045</v>
      </c>
      <c r="H71" s="16"/>
    </row>
    <row r="72" spans="1:8" ht="27.75" hidden="1" x14ac:dyDescent="0.65">
      <c r="A72" s="318" t="s">
        <v>814</v>
      </c>
      <c r="B72" s="129" t="s">
        <v>815</v>
      </c>
      <c r="C72" s="128">
        <f>IFERROR(VLOOKUP($A72,'งบทดลอง รพ.'!$A$2:$C$500,3,0),0)</f>
        <v>-87735</v>
      </c>
      <c r="D72" s="22"/>
      <c r="E72" s="82" t="s">
        <v>933</v>
      </c>
      <c r="F72" s="82" t="s">
        <v>0</v>
      </c>
      <c r="G72" s="126" t="s">
        <v>1045</v>
      </c>
      <c r="H72" s="16"/>
    </row>
    <row r="73" spans="1:8" ht="27.75" hidden="1" x14ac:dyDescent="0.65">
      <c r="A73" s="318" t="s">
        <v>787</v>
      </c>
      <c r="B73" s="129" t="s">
        <v>1074</v>
      </c>
      <c r="C73" s="128">
        <f>IFERROR(VLOOKUP($A73,'งบทดลอง รพ.'!$A$2:$C$500,3,0),0)</f>
        <v>0</v>
      </c>
      <c r="D73" s="22"/>
      <c r="E73" s="82" t="s">
        <v>933</v>
      </c>
      <c r="F73" s="82" t="s">
        <v>0</v>
      </c>
      <c r="G73" s="126" t="s">
        <v>1045</v>
      </c>
      <c r="H73" s="16"/>
    </row>
    <row r="74" spans="1:8" ht="27.75" hidden="1" x14ac:dyDescent="0.65">
      <c r="A74" s="318" t="s">
        <v>788</v>
      </c>
      <c r="B74" s="129" t="s">
        <v>789</v>
      </c>
      <c r="C74" s="128">
        <f>IFERROR(VLOOKUP($A74,'งบทดลอง รพ.'!$A$2:$C$500,3,0),0)</f>
        <v>0</v>
      </c>
      <c r="D74" s="22"/>
      <c r="E74" s="82" t="s">
        <v>929</v>
      </c>
      <c r="F74" s="82" t="s">
        <v>0</v>
      </c>
      <c r="G74" s="126" t="s">
        <v>1045</v>
      </c>
      <c r="H74" s="16"/>
    </row>
    <row r="75" spans="1:8" ht="27.75" hidden="1" x14ac:dyDescent="0.65">
      <c r="A75" s="318" t="s">
        <v>790</v>
      </c>
      <c r="B75" s="129" t="s">
        <v>791</v>
      </c>
      <c r="C75" s="128">
        <f>IFERROR(VLOOKUP($A75,'งบทดลอง รพ.'!$A$2:$C$500,3,0),0)</f>
        <v>-29767540.32</v>
      </c>
      <c r="D75" s="22"/>
      <c r="E75" s="82" t="s">
        <v>933</v>
      </c>
      <c r="F75" s="82" t="s">
        <v>0</v>
      </c>
      <c r="G75" s="126" t="s">
        <v>1045</v>
      </c>
      <c r="H75" s="16"/>
    </row>
    <row r="76" spans="1:8" ht="27.75" hidden="1" x14ac:dyDescent="0.65">
      <c r="A76" s="318" t="s">
        <v>792</v>
      </c>
      <c r="B76" s="129" t="s">
        <v>793</v>
      </c>
      <c r="C76" s="128">
        <f>IFERROR(VLOOKUP($A76,'งบทดลอง รพ.'!$A$2:$C$500,3,0),0)</f>
        <v>-21632100.489999998</v>
      </c>
      <c r="D76" s="22"/>
      <c r="E76" s="82" t="s">
        <v>933</v>
      </c>
      <c r="F76" s="82" t="s">
        <v>0</v>
      </c>
      <c r="G76" s="126" t="s">
        <v>1045</v>
      </c>
      <c r="H76" s="16"/>
    </row>
    <row r="77" spans="1:8" ht="27.75" hidden="1" x14ac:dyDescent="0.65">
      <c r="A77" s="318" t="s">
        <v>794</v>
      </c>
      <c r="B77" s="129" t="s">
        <v>795</v>
      </c>
      <c r="C77" s="128">
        <f>IFERROR(VLOOKUP($A77,'งบทดลอง รพ.'!$A$2:$C$500,3,0),0)</f>
        <v>-5332854.5599999996</v>
      </c>
      <c r="D77" s="22"/>
      <c r="E77" s="82" t="s">
        <v>933</v>
      </c>
      <c r="F77" s="82" t="s">
        <v>0</v>
      </c>
      <c r="G77" s="126" t="s">
        <v>1045</v>
      </c>
      <c r="H77" s="16"/>
    </row>
    <row r="78" spans="1:8" ht="27.75" hidden="1" x14ac:dyDescent="0.65">
      <c r="A78" s="318" t="s">
        <v>87</v>
      </c>
      <c r="B78" s="129" t="s">
        <v>88</v>
      </c>
      <c r="C78" s="128">
        <f>IFERROR(VLOOKUP($A78,'งบทดลอง รพ.'!$A$2:$C$500,3,0),0)</f>
        <v>0</v>
      </c>
      <c r="D78" s="22"/>
      <c r="E78" s="82" t="s">
        <v>959</v>
      </c>
      <c r="F78" s="82" t="s">
        <v>8</v>
      </c>
      <c r="G78" s="126" t="s">
        <v>1045</v>
      </c>
      <c r="H78" s="16"/>
    </row>
    <row r="79" spans="1:8" ht="27.75" hidden="1" x14ac:dyDescent="0.65">
      <c r="A79" s="318" t="s">
        <v>89</v>
      </c>
      <c r="B79" s="129" t="s">
        <v>1075</v>
      </c>
      <c r="C79" s="128">
        <f>IFERROR(VLOOKUP($A79,'งบทดลอง รพ.'!$A$2:$C$500,3,0),0)</f>
        <v>4924649</v>
      </c>
      <c r="D79" s="22"/>
      <c r="E79" s="82" t="s">
        <v>955</v>
      </c>
      <c r="F79" s="82" t="s">
        <v>8</v>
      </c>
      <c r="G79" s="126" t="s">
        <v>1045</v>
      </c>
      <c r="H79" s="16"/>
    </row>
    <row r="80" spans="1:8" ht="27.75" hidden="1" x14ac:dyDescent="0.65">
      <c r="A80" s="318" t="s">
        <v>90</v>
      </c>
      <c r="B80" s="129" t="s">
        <v>1076</v>
      </c>
      <c r="C80" s="128">
        <f>IFERROR(VLOOKUP($A80,'งบทดลอง รพ.'!$A$2:$C$500,3,0),0)</f>
        <v>2589258</v>
      </c>
      <c r="D80" s="22"/>
      <c r="E80" s="82" t="s">
        <v>957</v>
      </c>
      <c r="F80" s="82" t="s">
        <v>8</v>
      </c>
      <c r="G80" s="126" t="s">
        <v>1045</v>
      </c>
      <c r="H80" s="16"/>
    </row>
    <row r="81" spans="1:8" ht="27.75" hidden="1" x14ac:dyDescent="0.65">
      <c r="A81" s="318" t="s">
        <v>91</v>
      </c>
      <c r="B81" s="129" t="s">
        <v>1077</v>
      </c>
      <c r="C81" s="128">
        <f>IFERROR(VLOOKUP($A81,'งบทดลอง รพ.'!$A$2:$C$500,3,0),0)</f>
        <v>0</v>
      </c>
      <c r="D81" s="22"/>
      <c r="E81" s="82" t="s">
        <v>955</v>
      </c>
      <c r="F81" s="82" t="s">
        <v>8</v>
      </c>
      <c r="G81" s="126" t="s">
        <v>1045</v>
      </c>
      <c r="H81" s="16"/>
    </row>
    <row r="82" spans="1:8" ht="27.75" hidden="1" x14ac:dyDescent="0.65">
      <c r="A82" s="318" t="s">
        <v>92</v>
      </c>
      <c r="B82" s="129" t="s">
        <v>1078</v>
      </c>
      <c r="C82" s="128">
        <f>IFERROR(VLOOKUP($A82,'งบทดลอง รพ.'!$A$2:$C$500,3,0),0)</f>
        <v>115328</v>
      </c>
      <c r="D82" s="22"/>
      <c r="E82" s="82" t="s">
        <v>957</v>
      </c>
      <c r="F82" s="82" t="s">
        <v>8</v>
      </c>
      <c r="G82" s="126" t="s">
        <v>1045</v>
      </c>
      <c r="H82" s="16"/>
    </row>
    <row r="83" spans="1:8" ht="27.75" hidden="1" x14ac:dyDescent="0.65">
      <c r="A83" s="318" t="s">
        <v>93</v>
      </c>
      <c r="B83" s="129" t="s">
        <v>94</v>
      </c>
      <c r="C83" s="128">
        <f>IFERROR(VLOOKUP($A83,'งบทดลอง รพ.'!$A$2:$C$500,3,0),0)</f>
        <v>325148.76</v>
      </c>
      <c r="D83" s="22"/>
      <c r="E83" s="82" t="s">
        <v>959</v>
      </c>
      <c r="F83" s="82" t="s">
        <v>8</v>
      </c>
      <c r="G83" s="126" t="s">
        <v>1045</v>
      </c>
      <c r="H83" s="16"/>
    </row>
    <row r="84" spans="1:8" ht="27.75" hidden="1" x14ac:dyDescent="0.65">
      <c r="A84" s="318" t="s">
        <v>95</v>
      </c>
      <c r="B84" s="129" t="s">
        <v>96</v>
      </c>
      <c r="C84" s="128">
        <f>IFERROR(VLOOKUP($A84,'งบทดลอง รพ.'!$A$2:$C$500,3,0),0)</f>
        <v>647347</v>
      </c>
      <c r="D84" s="22"/>
      <c r="E84" s="82" t="s">
        <v>957</v>
      </c>
      <c r="F84" s="82" t="s">
        <v>8</v>
      </c>
      <c r="G84" s="126" t="s">
        <v>1045</v>
      </c>
      <c r="H84" s="16"/>
    </row>
    <row r="85" spans="1:8" ht="27.75" hidden="1" x14ac:dyDescent="0.65">
      <c r="A85" s="318" t="s">
        <v>97</v>
      </c>
      <c r="B85" s="129" t="s">
        <v>1079</v>
      </c>
      <c r="C85" s="128">
        <f>IFERROR(VLOOKUP($A85,'งบทดลอง รพ.'!$A$2:$C$500,3,0),0)</f>
        <v>1782201</v>
      </c>
      <c r="D85" s="22"/>
      <c r="E85" s="82" t="s">
        <v>955</v>
      </c>
      <c r="F85" s="82" t="s">
        <v>8</v>
      </c>
      <c r="G85" s="126" t="s">
        <v>1045</v>
      </c>
      <c r="H85" s="16"/>
    </row>
    <row r="86" spans="1:8" ht="27.75" hidden="1" x14ac:dyDescent="0.65">
      <c r="A86" s="318" t="s">
        <v>98</v>
      </c>
      <c r="B86" s="129" t="s">
        <v>1080</v>
      </c>
      <c r="C86" s="128">
        <f>IFERROR(VLOOKUP($A86,'งบทดลอง รพ.'!$A$2:$C$500,3,0),0)</f>
        <v>0</v>
      </c>
      <c r="D86" s="22"/>
      <c r="E86" s="82" t="s">
        <v>957</v>
      </c>
      <c r="F86" s="82" t="s">
        <v>8</v>
      </c>
      <c r="G86" s="126" t="s">
        <v>1045</v>
      </c>
      <c r="H86" s="16"/>
    </row>
    <row r="87" spans="1:8" ht="27.75" hidden="1" x14ac:dyDescent="0.65">
      <c r="A87" s="318" t="s">
        <v>99</v>
      </c>
      <c r="B87" s="129" t="s">
        <v>1081</v>
      </c>
      <c r="C87" s="128">
        <f>IFERROR(VLOOKUP($A87,'งบทดลอง รพ.'!$A$2:$C$500,3,0),0)</f>
        <v>-292326.65000000002</v>
      </c>
      <c r="D87" s="22"/>
      <c r="E87" s="82" t="s">
        <v>954</v>
      </c>
      <c r="F87" s="82" t="s">
        <v>8</v>
      </c>
      <c r="G87" s="126" t="s">
        <v>1045</v>
      </c>
      <c r="H87" s="16"/>
    </row>
    <row r="88" spans="1:8" ht="27.75" hidden="1" x14ac:dyDescent="0.65">
      <c r="A88" s="318" t="s">
        <v>100</v>
      </c>
      <c r="B88" s="129" t="s">
        <v>1082</v>
      </c>
      <c r="C88" s="128">
        <f>IFERROR(VLOOKUP($A88,'งบทดลอง รพ.'!$A$2:$C$500,3,0),0)</f>
        <v>-434594.4</v>
      </c>
      <c r="D88" s="22"/>
      <c r="E88" s="82" t="s">
        <v>954</v>
      </c>
      <c r="F88" s="82" t="s">
        <v>8</v>
      </c>
      <c r="G88" s="126" t="s">
        <v>1045</v>
      </c>
      <c r="H88" s="16"/>
    </row>
    <row r="89" spans="1:8" ht="27.75" hidden="1" x14ac:dyDescent="0.65">
      <c r="A89" s="318" t="s">
        <v>101</v>
      </c>
      <c r="B89" s="129" t="s">
        <v>1083</v>
      </c>
      <c r="C89" s="128">
        <f>IFERROR(VLOOKUP($A89,'งบทดลอง รพ.'!$A$2:$C$500,3,0),0)</f>
        <v>0</v>
      </c>
      <c r="D89" s="22"/>
      <c r="E89" s="82" t="s">
        <v>954</v>
      </c>
      <c r="F89" s="82" t="s">
        <v>8</v>
      </c>
      <c r="G89" s="126" t="s">
        <v>1045</v>
      </c>
      <c r="H89" s="16"/>
    </row>
    <row r="90" spans="1:8" ht="27.75" hidden="1" x14ac:dyDescent="0.65">
      <c r="A90" s="318" t="s">
        <v>102</v>
      </c>
      <c r="B90" s="129" t="s">
        <v>1084</v>
      </c>
      <c r="C90" s="128">
        <f>IFERROR(VLOOKUP($A90,'งบทดลอง รพ.'!$A$2:$C$500,3,0),0)</f>
        <v>0</v>
      </c>
      <c r="D90" s="22"/>
      <c r="E90" s="82" t="s">
        <v>954</v>
      </c>
      <c r="F90" s="82" t="s">
        <v>8</v>
      </c>
      <c r="G90" s="126" t="s">
        <v>1045</v>
      </c>
      <c r="H90" s="16"/>
    </row>
    <row r="91" spans="1:8" ht="27.75" hidden="1" x14ac:dyDescent="0.65">
      <c r="A91" s="318" t="s">
        <v>816</v>
      </c>
      <c r="B91" s="129" t="s">
        <v>103</v>
      </c>
      <c r="C91" s="128">
        <f>IFERROR(VLOOKUP($A91,'งบทดลอง รพ.'!$A$2:$C$500,3,0),0)</f>
        <v>0</v>
      </c>
      <c r="D91" s="22"/>
      <c r="E91" s="82" t="s">
        <v>959</v>
      </c>
      <c r="F91" s="82" t="s">
        <v>8</v>
      </c>
      <c r="G91" s="126" t="s">
        <v>1045</v>
      </c>
      <c r="H91" s="16"/>
    </row>
    <row r="92" spans="1:8" ht="27.75" hidden="1" x14ac:dyDescent="0.65">
      <c r="A92" s="318" t="s">
        <v>817</v>
      </c>
      <c r="B92" s="129" t="s">
        <v>104</v>
      </c>
      <c r="C92" s="128">
        <f>IFERROR(VLOOKUP($A92,'งบทดลอง รพ.'!$A$2:$C$500,3,0),0)</f>
        <v>0</v>
      </c>
      <c r="D92" s="22"/>
      <c r="E92" s="82" t="s">
        <v>959</v>
      </c>
      <c r="F92" s="82" t="s">
        <v>8</v>
      </c>
      <c r="G92" s="126" t="s">
        <v>1045</v>
      </c>
      <c r="H92" s="16"/>
    </row>
    <row r="93" spans="1:8" ht="27.75" hidden="1" x14ac:dyDescent="0.65">
      <c r="A93" s="318" t="s">
        <v>1375</v>
      </c>
      <c r="B93" s="129" t="s">
        <v>1376</v>
      </c>
      <c r="C93" s="128">
        <f>IFERROR(VLOOKUP($A93,'งบทดลอง รพ.'!$A$2:$C$500,3,0),0)</f>
        <v>0</v>
      </c>
      <c r="D93" s="22"/>
      <c r="E93" s="82" t="s">
        <v>961</v>
      </c>
      <c r="F93" s="82" t="s">
        <v>10</v>
      </c>
      <c r="G93" s="126"/>
      <c r="H93" s="16"/>
    </row>
    <row r="94" spans="1:8" ht="27.75" hidden="1" x14ac:dyDescent="0.65">
      <c r="A94" s="318" t="s">
        <v>105</v>
      </c>
      <c r="B94" s="129" t="s">
        <v>1085</v>
      </c>
      <c r="C94" s="128">
        <f>IFERROR(VLOOKUP($A94,'งบทดลอง รพ.'!$A$2:$C$500,3,0),0)</f>
        <v>709696</v>
      </c>
      <c r="D94" s="22"/>
      <c r="E94" s="82" t="s">
        <v>962</v>
      </c>
      <c r="F94" s="82" t="s">
        <v>10</v>
      </c>
      <c r="G94" s="126" t="s">
        <v>1045</v>
      </c>
      <c r="H94" s="16"/>
    </row>
    <row r="95" spans="1:8" ht="27.75" hidden="1" x14ac:dyDescent="0.65">
      <c r="A95" s="318" t="s">
        <v>106</v>
      </c>
      <c r="B95" s="129" t="s">
        <v>1086</v>
      </c>
      <c r="C95" s="128">
        <f>IFERROR(VLOOKUP($A95,'งบทดลอง รพ.'!$A$2:$C$500,3,0),0)</f>
        <v>1118810</v>
      </c>
      <c r="D95" s="22"/>
      <c r="E95" s="82" t="s">
        <v>964</v>
      </c>
      <c r="F95" s="82" t="s">
        <v>10</v>
      </c>
      <c r="G95" s="126" t="s">
        <v>1045</v>
      </c>
      <c r="H95" s="16"/>
    </row>
    <row r="96" spans="1:8" ht="27.75" hidden="1" x14ac:dyDescent="0.65">
      <c r="A96" s="318" t="s">
        <v>107</v>
      </c>
      <c r="B96" s="129" t="s">
        <v>1087</v>
      </c>
      <c r="C96" s="128">
        <f>IFERROR(VLOOKUP($A96,'งบทดลอง รพ.'!$A$2:$C$500,3,0),0)</f>
        <v>0</v>
      </c>
      <c r="D96" s="22"/>
      <c r="E96" s="82" t="s">
        <v>961</v>
      </c>
      <c r="F96" s="82" t="s">
        <v>10</v>
      </c>
      <c r="G96" s="126" t="s">
        <v>1045</v>
      </c>
      <c r="H96" s="16"/>
    </row>
    <row r="97" spans="1:8" ht="27.75" hidden="1" x14ac:dyDescent="0.65">
      <c r="A97" s="318" t="s">
        <v>108</v>
      </c>
      <c r="B97" s="129" t="s">
        <v>1088</v>
      </c>
      <c r="C97" s="128">
        <f>IFERROR(VLOOKUP($A97,'งบทดลอง รพ.'!$A$2:$C$500,3,0),0)</f>
        <v>0</v>
      </c>
      <c r="D97" s="22"/>
      <c r="E97" s="82" t="s">
        <v>961</v>
      </c>
      <c r="F97" s="82" t="s">
        <v>10</v>
      </c>
      <c r="G97" s="126" t="s">
        <v>1045</v>
      </c>
      <c r="H97" s="16"/>
    </row>
    <row r="98" spans="1:8" ht="27.75" hidden="1" x14ac:dyDescent="0.65">
      <c r="A98" s="318" t="s">
        <v>109</v>
      </c>
      <c r="B98" s="129" t="s">
        <v>1089</v>
      </c>
      <c r="C98" s="128">
        <f>IFERROR(VLOOKUP($A98,'งบทดลอง รพ.'!$A$2:$C$500,3,0),0)</f>
        <v>0</v>
      </c>
      <c r="D98" s="22"/>
      <c r="E98" s="82" t="s">
        <v>962</v>
      </c>
      <c r="F98" s="82" t="s">
        <v>10</v>
      </c>
      <c r="G98" s="126" t="s">
        <v>1045</v>
      </c>
      <c r="H98" s="16"/>
    </row>
    <row r="99" spans="1:8" ht="27.75" hidden="1" x14ac:dyDescent="0.65">
      <c r="A99" s="318" t="s">
        <v>110</v>
      </c>
      <c r="B99" s="129" t="s">
        <v>1090</v>
      </c>
      <c r="C99" s="128">
        <f>IFERROR(VLOOKUP($A99,'งบทดลอง รพ.'!$A$2:$C$500,3,0),0)</f>
        <v>0</v>
      </c>
      <c r="D99" s="22"/>
      <c r="E99" s="82" t="s">
        <v>961</v>
      </c>
      <c r="F99" s="82" t="s">
        <v>10</v>
      </c>
      <c r="G99" s="126" t="s">
        <v>1045</v>
      </c>
      <c r="H99" s="16"/>
    </row>
    <row r="100" spans="1:8" ht="27.75" hidden="1" x14ac:dyDescent="0.65">
      <c r="A100" s="318" t="s">
        <v>111</v>
      </c>
      <c r="B100" s="129" t="s">
        <v>1091</v>
      </c>
      <c r="C100" s="128">
        <f>IFERROR(VLOOKUP($A100,'งบทดลอง รพ.'!$A$2:$C$500,3,0),0)</f>
        <v>0</v>
      </c>
      <c r="D100" s="22"/>
      <c r="E100" s="82" t="s">
        <v>961</v>
      </c>
      <c r="F100" s="82" t="s">
        <v>10</v>
      </c>
      <c r="G100" s="126" t="s">
        <v>1045</v>
      </c>
      <c r="H100" s="16"/>
    </row>
    <row r="101" spans="1:8" ht="27.75" hidden="1" x14ac:dyDescent="0.65">
      <c r="A101" s="318" t="s">
        <v>818</v>
      </c>
      <c r="B101" s="129" t="s">
        <v>819</v>
      </c>
      <c r="C101" s="128">
        <f>IFERROR(VLOOKUP($A101,'งบทดลอง รพ.'!$A$2:$C$500,3,0),0)</f>
        <v>0</v>
      </c>
      <c r="D101" s="22"/>
      <c r="E101" s="82" t="s">
        <v>962</v>
      </c>
      <c r="F101" s="82" t="s">
        <v>10</v>
      </c>
      <c r="G101" s="126" t="s">
        <v>1045</v>
      </c>
      <c r="H101" s="16"/>
    </row>
    <row r="102" spans="1:8" ht="27.75" hidden="1" x14ac:dyDescent="0.65">
      <c r="A102" s="318" t="s">
        <v>820</v>
      </c>
      <c r="B102" s="129" t="s">
        <v>821</v>
      </c>
      <c r="C102" s="128">
        <f>IFERROR(VLOOKUP($A102,'งบทดลอง รพ.'!$A$2:$C$500,3,0),0)</f>
        <v>0</v>
      </c>
      <c r="D102" s="22"/>
      <c r="E102" s="82" t="s">
        <v>964</v>
      </c>
      <c r="F102" s="82" t="s">
        <v>10</v>
      </c>
      <c r="G102" s="126" t="s">
        <v>1045</v>
      </c>
      <c r="H102" s="16"/>
    </row>
    <row r="103" spans="1:8" ht="27.75" hidden="1" x14ac:dyDescent="0.65">
      <c r="A103" s="318" t="s">
        <v>822</v>
      </c>
      <c r="B103" s="129" t="s">
        <v>823</v>
      </c>
      <c r="C103" s="128">
        <f>IFERROR(VLOOKUP($A103,'งบทดลอง รพ.'!$A$2:$C$500,3,0),0)</f>
        <v>0</v>
      </c>
      <c r="D103" s="22"/>
      <c r="E103" s="82" t="s">
        <v>964</v>
      </c>
      <c r="F103" s="82" t="s">
        <v>10</v>
      </c>
      <c r="G103" s="126" t="s">
        <v>1045</v>
      </c>
      <c r="H103" s="16"/>
    </row>
    <row r="104" spans="1:8" ht="27.75" hidden="1" x14ac:dyDescent="0.65">
      <c r="A104" s="318" t="s">
        <v>824</v>
      </c>
      <c r="B104" s="129" t="s">
        <v>825</v>
      </c>
      <c r="C104" s="128">
        <f>IFERROR(VLOOKUP($A104,'งบทดลอง รพ.'!$A$2:$C$500,3,0),0)</f>
        <v>0</v>
      </c>
      <c r="D104" s="22"/>
      <c r="E104" s="82" t="s">
        <v>961</v>
      </c>
      <c r="F104" s="82" t="s">
        <v>10</v>
      </c>
      <c r="G104" s="126" t="s">
        <v>1045</v>
      </c>
      <c r="H104" s="16"/>
    </row>
    <row r="105" spans="1:8" ht="27.75" hidden="1" x14ac:dyDescent="0.65">
      <c r="A105" s="318" t="s">
        <v>826</v>
      </c>
      <c r="B105" s="129" t="s">
        <v>827</v>
      </c>
      <c r="C105" s="128">
        <f>IFERROR(VLOOKUP($A105,'งบทดลอง รพ.'!$A$2:$C$500,3,0),0)</f>
        <v>3500000</v>
      </c>
      <c r="D105" s="22"/>
      <c r="E105" s="82" t="s">
        <v>966</v>
      </c>
      <c r="F105" s="82" t="s">
        <v>10</v>
      </c>
      <c r="G105" s="126" t="s">
        <v>1045</v>
      </c>
      <c r="H105" s="16"/>
    </row>
    <row r="106" spans="1:8" ht="27.75" hidden="1" x14ac:dyDescent="0.65">
      <c r="A106" s="318" t="s">
        <v>828</v>
      </c>
      <c r="B106" s="129" t="s">
        <v>112</v>
      </c>
      <c r="C106" s="128">
        <f>IFERROR(VLOOKUP($A106,'งบทดลอง รพ.'!$A$2:$C$500,3,0),0)</f>
        <v>0</v>
      </c>
      <c r="D106" s="22"/>
      <c r="E106" s="82" t="s">
        <v>966</v>
      </c>
      <c r="F106" s="82" t="s">
        <v>10</v>
      </c>
      <c r="G106" s="126" t="s">
        <v>1045</v>
      </c>
      <c r="H106" s="16"/>
    </row>
    <row r="107" spans="1:8" ht="27.75" hidden="1" x14ac:dyDescent="0.65">
      <c r="A107" s="318" t="s">
        <v>829</v>
      </c>
      <c r="B107" s="129" t="s">
        <v>830</v>
      </c>
      <c r="C107" s="128">
        <f>IFERROR(VLOOKUP($A107,'งบทดลอง รพ.'!$A$2:$C$500,3,0),0)</f>
        <v>0</v>
      </c>
      <c r="D107" s="22"/>
      <c r="E107" s="82" t="s">
        <v>966</v>
      </c>
      <c r="F107" s="82" t="s">
        <v>10</v>
      </c>
      <c r="G107" s="126" t="s">
        <v>1045</v>
      </c>
      <c r="H107" s="16"/>
    </row>
    <row r="108" spans="1:8" ht="27.75" hidden="1" x14ac:dyDescent="0.65">
      <c r="A108" s="318" t="s">
        <v>1332</v>
      </c>
      <c r="B108" s="129" t="s">
        <v>1337</v>
      </c>
      <c r="C108" s="128">
        <f>IFERROR(VLOOKUP($A108,'งบทดลอง รพ.'!$A$2:$C$500,3,0),0)</f>
        <v>6728</v>
      </c>
      <c r="D108" s="22"/>
      <c r="E108" s="82" t="s">
        <v>961</v>
      </c>
      <c r="F108" s="82" t="s">
        <v>10</v>
      </c>
      <c r="G108" s="126" t="s">
        <v>1045</v>
      </c>
      <c r="H108" s="16"/>
    </row>
    <row r="109" spans="1:8" ht="27.75" hidden="1" x14ac:dyDescent="0.65">
      <c r="A109" s="318" t="s">
        <v>128</v>
      </c>
      <c r="B109" s="129" t="s">
        <v>1092</v>
      </c>
      <c r="C109" s="128">
        <f>IFERROR(VLOOKUP($A109,'งบทดลอง รพ.'!$A$2:$C$500,3,0),0)</f>
        <v>5668</v>
      </c>
      <c r="D109" s="22"/>
      <c r="E109" s="82" t="s">
        <v>970</v>
      </c>
      <c r="F109" s="82" t="s">
        <v>12</v>
      </c>
      <c r="G109" s="126" t="s">
        <v>1045</v>
      </c>
      <c r="H109" s="16"/>
    </row>
    <row r="110" spans="1:8" ht="27.75" hidden="1" x14ac:dyDescent="0.65">
      <c r="A110" s="318" t="s">
        <v>129</v>
      </c>
      <c r="B110" s="129" t="s">
        <v>1093</v>
      </c>
      <c r="C110" s="128">
        <f>IFERROR(VLOOKUP($A110,'งบทดลอง รพ.'!$A$2:$C$500,3,0),0)</f>
        <v>375490</v>
      </c>
      <c r="D110" s="22"/>
      <c r="E110" s="82" t="s">
        <v>970</v>
      </c>
      <c r="F110" s="82" t="s">
        <v>12</v>
      </c>
      <c r="G110" s="126" t="s">
        <v>1045</v>
      </c>
      <c r="H110" s="16"/>
    </row>
    <row r="111" spans="1:8" ht="27.75" hidden="1" x14ac:dyDescent="0.65">
      <c r="A111" s="318" t="s">
        <v>130</v>
      </c>
      <c r="B111" s="129" t="s">
        <v>1094</v>
      </c>
      <c r="C111" s="128">
        <f>IFERROR(VLOOKUP($A111,'งบทดลอง รพ.'!$A$2:$C$500,3,0),0)</f>
        <v>0</v>
      </c>
      <c r="D111" s="22"/>
      <c r="E111" s="82" t="s">
        <v>970</v>
      </c>
      <c r="F111" s="82" t="s">
        <v>12</v>
      </c>
      <c r="G111" s="126" t="s">
        <v>1045</v>
      </c>
      <c r="H111" s="16"/>
    </row>
    <row r="112" spans="1:8" ht="27.75" hidden="1" x14ac:dyDescent="0.65">
      <c r="A112" s="318" t="s">
        <v>131</v>
      </c>
      <c r="B112" s="129" t="s">
        <v>132</v>
      </c>
      <c r="C112" s="128">
        <f>IFERROR(VLOOKUP($A112,'งบทดลอง รพ.'!$A$2:$C$500,3,0),0)</f>
        <v>-82854.720000000001</v>
      </c>
      <c r="D112" s="22"/>
      <c r="E112" s="82" t="s">
        <v>968</v>
      </c>
      <c r="F112" s="82" t="s">
        <v>12</v>
      </c>
      <c r="G112" s="126" t="s">
        <v>1045</v>
      </c>
      <c r="H112" s="16"/>
    </row>
    <row r="113" spans="1:8" ht="27.75" hidden="1" x14ac:dyDescent="0.65">
      <c r="A113" s="318" t="s">
        <v>133</v>
      </c>
      <c r="B113" s="129" t="s">
        <v>134</v>
      </c>
      <c r="C113" s="128">
        <f>IFERROR(VLOOKUP($A113,'งบทดลอง รพ.'!$A$2:$C$500,3,0),0)</f>
        <v>160.63999999999999</v>
      </c>
      <c r="D113" s="22"/>
      <c r="E113" s="82" t="s">
        <v>968</v>
      </c>
      <c r="F113" s="82" t="s">
        <v>12</v>
      </c>
      <c r="G113" s="126" t="s">
        <v>1045</v>
      </c>
      <c r="H113" s="16"/>
    </row>
    <row r="114" spans="1:8" ht="27.75" hidden="1" x14ac:dyDescent="0.65">
      <c r="A114" s="318" t="s">
        <v>831</v>
      </c>
      <c r="B114" s="129" t="s">
        <v>832</v>
      </c>
      <c r="C114" s="128">
        <f>IFERROR(VLOOKUP($A114,'งบทดลอง รพ.'!$A$2:$C$500,3,0),0)</f>
        <v>0</v>
      </c>
      <c r="D114" s="22"/>
      <c r="E114" s="82" t="s">
        <v>970</v>
      </c>
      <c r="F114" s="82" t="s">
        <v>12</v>
      </c>
      <c r="G114" s="126" t="s">
        <v>1045</v>
      </c>
      <c r="H114" s="16"/>
    </row>
    <row r="115" spans="1:8" ht="27.75" hidden="1" x14ac:dyDescent="0.65">
      <c r="A115" s="318" t="s">
        <v>833</v>
      </c>
      <c r="B115" s="129" t="s">
        <v>834</v>
      </c>
      <c r="C115" s="128">
        <f>IFERROR(VLOOKUP($A115,'งบทดลอง รพ.'!$A$2:$C$500,3,0),0)</f>
        <v>349384</v>
      </c>
      <c r="D115" s="22"/>
      <c r="E115" s="82" t="s">
        <v>972</v>
      </c>
      <c r="F115" s="82" t="s">
        <v>12</v>
      </c>
      <c r="G115" s="126" t="s">
        <v>1045</v>
      </c>
      <c r="H115" s="16"/>
    </row>
    <row r="116" spans="1:8" ht="27.75" hidden="1" x14ac:dyDescent="0.65">
      <c r="A116" s="318" t="s">
        <v>835</v>
      </c>
      <c r="B116" s="129" t="s">
        <v>836</v>
      </c>
      <c r="C116" s="128">
        <f>IFERROR(VLOOKUP($A116,'งบทดลอง รพ.'!$A$2:$C$500,3,0),0)</f>
        <v>0</v>
      </c>
      <c r="D116" s="22"/>
      <c r="E116" s="82" t="s">
        <v>970</v>
      </c>
      <c r="F116" s="82" t="s">
        <v>12</v>
      </c>
      <c r="G116" s="126" t="s">
        <v>1045</v>
      </c>
      <c r="H116" s="16"/>
    </row>
    <row r="117" spans="1:8" ht="27.75" hidden="1" x14ac:dyDescent="0.65">
      <c r="A117" s="318" t="s">
        <v>837</v>
      </c>
      <c r="B117" s="129" t="s">
        <v>838</v>
      </c>
      <c r="C117" s="128">
        <f>IFERROR(VLOOKUP($A117,'งบทดลอง รพ.'!$A$2:$C$500,3,0),0)</f>
        <v>217794</v>
      </c>
      <c r="D117" s="22"/>
      <c r="E117" s="82" t="s">
        <v>968</v>
      </c>
      <c r="F117" s="82" t="s">
        <v>12</v>
      </c>
      <c r="G117" s="126" t="s">
        <v>1045</v>
      </c>
      <c r="H117" s="16"/>
    </row>
    <row r="118" spans="1:8" ht="27.75" hidden="1" x14ac:dyDescent="0.65">
      <c r="A118" s="318" t="s">
        <v>157</v>
      </c>
      <c r="B118" s="129" t="s">
        <v>158</v>
      </c>
      <c r="C118" s="128">
        <f>IFERROR(VLOOKUP($A118,'งบทดลอง รพ.'!$A$2:$C$500,3,0),0)</f>
        <v>0</v>
      </c>
      <c r="D118" s="22"/>
      <c r="E118" s="82" t="s">
        <v>975</v>
      </c>
      <c r="F118" s="82" t="s">
        <v>16</v>
      </c>
      <c r="G118" s="126" t="s">
        <v>1045</v>
      </c>
      <c r="H118" s="16"/>
    </row>
    <row r="119" spans="1:8" ht="27.75" hidden="1" x14ac:dyDescent="0.65">
      <c r="A119" s="318" t="s">
        <v>159</v>
      </c>
      <c r="B119" s="129" t="s">
        <v>1095</v>
      </c>
      <c r="C119" s="128">
        <f>IFERROR(VLOOKUP($A119,'งบทดลอง รพ.'!$A$2:$C$500,3,0),0)</f>
        <v>0</v>
      </c>
      <c r="D119" s="22"/>
      <c r="E119" s="82" t="s">
        <v>975</v>
      </c>
      <c r="F119" s="82" t="s">
        <v>16</v>
      </c>
      <c r="G119" s="126" t="s">
        <v>1045</v>
      </c>
      <c r="H119" s="16"/>
    </row>
    <row r="120" spans="1:8" ht="27.75" hidden="1" x14ac:dyDescent="0.65">
      <c r="A120" s="318" t="s">
        <v>160</v>
      </c>
      <c r="B120" s="129" t="s">
        <v>1096</v>
      </c>
      <c r="C120" s="128">
        <f>IFERROR(VLOOKUP($A120,'งบทดลอง รพ.'!$A$2:$C$500,3,0),0)</f>
        <v>5160</v>
      </c>
      <c r="D120" s="22"/>
      <c r="E120" s="82" t="s">
        <v>975</v>
      </c>
      <c r="F120" s="82" t="s">
        <v>16</v>
      </c>
      <c r="G120" s="126" t="s">
        <v>1045</v>
      </c>
      <c r="H120" s="16"/>
    </row>
    <row r="121" spans="1:8" ht="27.75" hidden="1" x14ac:dyDescent="0.65">
      <c r="A121" s="318" t="s">
        <v>161</v>
      </c>
      <c r="B121" s="129" t="s">
        <v>162</v>
      </c>
      <c r="C121" s="128">
        <f>IFERROR(VLOOKUP($A121,'งบทดลอง รพ.'!$A$2:$C$500,3,0),0)</f>
        <v>0</v>
      </c>
      <c r="D121" s="22"/>
      <c r="E121" s="82" t="s">
        <v>975</v>
      </c>
      <c r="F121" s="82" t="s">
        <v>16</v>
      </c>
      <c r="G121" s="126" t="s">
        <v>1045</v>
      </c>
      <c r="H121" s="16"/>
    </row>
    <row r="122" spans="1:8" ht="27.75" hidden="1" x14ac:dyDescent="0.65">
      <c r="A122" s="318" t="s">
        <v>163</v>
      </c>
      <c r="B122" s="129" t="s">
        <v>164</v>
      </c>
      <c r="C122" s="128">
        <f>IFERROR(VLOOKUP($A122,'งบทดลอง รพ.'!$A$2:$C$500,3,0),0)</f>
        <v>0</v>
      </c>
      <c r="D122" s="22"/>
      <c r="E122" s="82" t="s">
        <v>975</v>
      </c>
      <c r="F122" s="82" t="s">
        <v>16</v>
      </c>
      <c r="G122" s="126" t="s">
        <v>1045</v>
      </c>
      <c r="H122" s="16"/>
    </row>
    <row r="123" spans="1:8" ht="27.75" hidden="1" x14ac:dyDescent="0.65">
      <c r="A123" s="318" t="s">
        <v>165</v>
      </c>
      <c r="B123" s="129" t="s">
        <v>166</v>
      </c>
      <c r="C123" s="128">
        <f>IFERROR(VLOOKUP($A123,'งบทดลอง รพ.'!$A$2:$C$500,3,0),0)</f>
        <v>0</v>
      </c>
      <c r="D123" s="22"/>
      <c r="E123" s="82" t="s">
        <v>976</v>
      </c>
      <c r="F123" s="82" t="s">
        <v>18</v>
      </c>
      <c r="G123" s="126" t="s">
        <v>1045</v>
      </c>
      <c r="H123" s="16"/>
    </row>
    <row r="124" spans="1:8" ht="27.75" hidden="1" x14ac:dyDescent="0.65">
      <c r="A124" s="318" t="s">
        <v>167</v>
      </c>
      <c r="B124" s="129" t="s">
        <v>168</v>
      </c>
      <c r="C124" s="128">
        <f>IFERROR(VLOOKUP($A124,'งบทดลอง รพ.'!$A$2:$C$500,3,0),0)</f>
        <v>0</v>
      </c>
      <c r="D124" s="22"/>
      <c r="E124" s="82" t="s">
        <v>976</v>
      </c>
      <c r="F124" s="82" t="s">
        <v>18</v>
      </c>
      <c r="G124" s="126" t="s">
        <v>1045</v>
      </c>
      <c r="H124" s="16"/>
    </row>
    <row r="125" spans="1:8" ht="27.75" hidden="1" x14ac:dyDescent="0.65">
      <c r="A125" s="318" t="s">
        <v>169</v>
      </c>
      <c r="B125" s="129" t="s">
        <v>1097</v>
      </c>
      <c r="C125" s="128">
        <f>IFERROR(VLOOKUP($A125,'งบทดลอง รพ.'!$A$2:$C$500,3,0),0)</f>
        <v>2864540</v>
      </c>
      <c r="D125" s="22"/>
      <c r="E125" s="82" t="s">
        <v>975</v>
      </c>
      <c r="F125" s="82" t="s">
        <v>16</v>
      </c>
      <c r="G125" s="126" t="s">
        <v>1045</v>
      </c>
      <c r="H125" s="16"/>
    </row>
    <row r="126" spans="1:8" ht="27.75" hidden="1" x14ac:dyDescent="0.65">
      <c r="A126" s="318" t="s">
        <v>839</v>
      </c>
      <c r="B126" s="129" t="s">
        <v>840</v>
      </c>
      <c r="C126" s="128">
        <f>IFERROR(VLOOKUP($A126,'งบทดลอง รพ.'!$A$2:$C$500,3,0),0)</f>
        <v>650000</v>
      </c>
      <c r="D126" s="22"/>
      <c r="E126" s="82" t="s">
        <v>975</v>
      </c>
      <c r="F126" s="82" t="s">
        <v>16</v>
      </c>
      <c r="G126" s="126" t="s">
        <v>1045</v>
      </c>
      <c r="H126" s="16"/>
    </row>
    <row r="127" spans="1:8" ht="27.75" hidden="1" x14ac:dyDescent="0.65">
      <c r="A127" s="318" t="s">
        <v>841</v>
      </c>
      <c r="B127" s="129" t="s">
        <v>842</v>
      </c>
      <c r="C127" s="128">
        <f>IFERROR(VLOOKUP($A127,'งบทดลอง รพ.'!$A$2:$C$500,3,0),0)</f>
        <v>0</v>
      </c>
      <c r="D127" s="22"/>
      <c r="E127" s="82" t="s">
        <v>975</v>
      </c>
      <c r="F127" s="82" t="s">
        <v>1377</v>
      </c>
      <c r="G127" s="126" t="s">
        <v>1045</v>
      </c>
      <c r="H127" s="16"/>
    </row>
    <row r="128" spans="1:8" ht="27.75" hidden="1" x14ac:dyDescent="0.65">
      <c r="A128" s="318" t="s">
        <v>170</v>
      </c>
      <c r="B128" s="129" t="s">
        <v>1098</v>
      </c>
      <c r="C128" s="128">
        <f>IFERROR(VLOOKUP($A128,'งบทดลอง รพ.'!$A$2:$C$500,3,0),0)</f>
        <v>413236.5</v>
      </c>
      <c r="D128" s="22"/>
      <c r="E128" s="82" t="s">
        <v>975</v>
      </c>
      <c r="F128" s="82" t="s">
        <v>16</v>
      </c>
      <c r="G128" s="126" t="s">
        <v>1045</v>
      </c>
      <c r="H128" s="16"/>
    </row>
    <row r="129" spans="1:8" ht="27.75" hidden="1" x14ac:dyDescent="0.65">
      <c r="A129" s="318" t="s">
        <v>171</v>
      </c>
      <c r="B129" s="129" t="s">
        <v>172</v>
      </c>
      <c r="C129" s="128">
        <f>IFERROR(VLOOKUP($A129,'งบทดลอง รพ.'!$A$2:$C$500,3,0),0)</f>
        <v>0</v>
      </c>
      <c r="D129" s="22"/>
      <c r="E129" s="82" t="s">
        <v>975</v>
      </c>
      <c r="F129" s="82" t="s">
        <v>16</v>
      </c>
      <c r="G129" s="126" t="s">
        <v>1045</v>
      </c>
      <c r="H129" s="16"/>
    </row>
    <row r="130" spans="1:8" ht="27.75" hidden="1" x14ac:dyDescent="0.65">
      <c r="A130" s="318" t="s">
        <v>173</v>
      </c>
      <c r="B130" s="129" t="s">
        <v>174</v>
      </c>
      <c r="C130" s="128">
        <f>IFERROR(VLOOKUP($A130,'งบทดลอง รพ.'!$A$2:$C$500,3,0),0)</f>
        <v>100000</v>
      </c>
      <c r="D130" s="22"/>
      <c r="E130" s="82" t="s">
        <v>975</v>
      </c>
      <c r="F130" s="82" t="s">
        <v>16</v>
      </c>
      <c r="G130" s="126" t="s">
        <v>1045</v>
      </c>
      <c r="H130" s="16"/>
    </row>
    <row r="131" spans="1:8" ht="27.75" hidden="1" x14ac:dyDescent="0.65">
      <c r="A131" s="318" t="s">
        <v>843</v>
      </c>
      <c r="B131" s="129" t="s">
        <v>844</v>
      </c>
      <c r="C131" s="128">
        <f>IFERROR(VLOOKUP($A131,'งบทดลอง รพ.'!$A$2:$C$500,3,0),0)</f>
        <v>0</v>
      </c>
      <c r="D131" s="22"/>
      <c r="E131" s="82" t="s">
        <v>975</v>
      </c>
      <c r="F131" s="82" t="s">
        <v>16</v>
      </c>
      <c r="G131" s="126" t="s">
        <v>1045</v>
      </c>
      <c r="H131" s="16"/>
    </row>
    <row r="132" spans="1:8" ht="27.75" hidden="1" x14ac:dyDescent="0.65">
      <c r="A132" s="319" t="s">
        <v>139</v>
      </c>
      <c r="B132" s="130" t="s">
        <v>1099</v>
      </c>
      <c r="C132" s="128">
        <f>IFERROR(VLOOKUP($A132,'งบทดลอง รพ.'!$A$2:$C$500,3,0),0)</f>
        <v>78217554.730000004</v>
      </c>
      <c r="D132" s="22"/>
      <c r="E132" s="82" t="s">
        <v>974</v>
      </c>
      <c r="F132" s="82" t="s">
        <v>14</v>
      </c>
      <c r="G132" s="126" t="s">
        <v>1045</v>
      </c>
      <c r="H132" s="16"/>
    </row>
    <row r="133" spans="1:8" ht="27.75" hidden="1" x14ac:dyDescent="0.65">
      <c r="A133" s="319" t="s">
        <v>212</v>
      </c>
      <c r="B133" s="130" t="s">
        <v>1100</v>
      </c>
      <c r="C133" s="128">
        <f>IFERROR(VLOOKUP($A133,'งบทดลอง รพ.'!$A$2:$C$500,3,0),0)</f>
        <v>0</v>
      </c>
      <c r="D133" s="22"/>
      <c r="E133" s="82" t="s">
        <v>977</v>
      </c>
      <c r="F133" s="82" t="s">
        <v>18</v>
      </c>
      <c r="G133" s="126" t="s">
        <v>1045</v>
      </c>
      <c r="H133" s="16"/>
    </row>
    <row r="134" spans="1:8" ht="27.75" hidden="1" x14ac:dyDescent="0.65">
      <c r="A134" s="318" t="s">
        <v>175</v>
      </c>
      <c r="B134" s="129" t="s">
        <v>1101</v>
      </c>
      <c r="C134" s="128">
        <f>IFERROR(VLOOKUP($A134,'งบทดลอง รพ.'!$A$2:$C$500,3,0),0)</f>
        <v>11984.52</v>
      </c>
      <c r="D134" s="22"/>
      <c r="E134" s="82" t="s">
        <v>975</v>
      </c>
      <c r="F134" s="82" t="s">
        <v>16</v>
      </c>
      <c r="G134" s="126" t="s">
        <v>1045</v>
      </c>
      <c r="H134" s="16"/>
    </row>
    <row r="135" spans="1:8" ht="27.75" hidden="1" x14ac:dyDescent="0.65">
      <c r="A135" s="318" t="s">
        <v>176</v>
      </c>
      <c r="B135" s="129" t="s">
        <v>1102</v>
      </c>
      <c r="C135" s="128">
        <f>IFERROR(VLOOKUP($A135,'งบทดลอง รพ.'!$A$2:$C$500,3,0),0)</f>
        <v>0</v>
      </c>
      <c r="D135" s="22"/>
      <c r="E135" s="82" t="s">
        <v>975</v>
      </c>
      <c r="F135" s="82" t="s">
        <v>16</v>
      </c>
      <c r="G135" s="126" t="s">
        <v>1045</v>
      </c>
      <c r="H135" s="16"/>
    </row>
    <row r="136" spans="1:8" ht="27.75" hidden="1" x14ac:dyDescent="0.65">
      <c r="A136" s="318" t="s">
        <v>177</v>
      </c>
      <c r="B136" s="129" t="s">
        <v>1103</v>
      </c>
      <c r="C136" s="128">
        <f>IFERROR(VLOOKUP($A136,'งบทดลอง รพ.'!$A$2:$C$500,3,0),0)</f>
        <v>0</v>
      </c>
      <c r="D136" s="22"/>
      <c r="E136" s="82" t="s">
        <v>975</v>
      </c>
      <c r="F136" s="82" t="s">
        <v>16</v>
      </c>
      <c r="G136" s="126" t="s">
        <v>1045</v>
      </c>
      <c r="H136" s="16"/>
    </row>
    <row r="137" spans="1:8" ht="27.75" hidden="1" x14ac:dyDescent="0.65">
      <c r="A137" s="318" t="s">
        <v>178</v>
      </c>
      <c r="B137" s="129" t="s">
        <v>1104</v>
      </c>
      <c r="C137" s="128">
        <f>IFERROR(VLOOKUP($A137,'งบทดลอง รพ.'!$A$2:$C$500,3,0),0)</f>
        <v>2431247.46</v>
      </c>
      <c r="D137" s="22"/>
      <c r="E137" s="82" t="s">
        <v>975</v>
      </c>
      <c r="F137" s="82" t="s">
        <v>16</v>
      </c>
      <c r="G137" s="126" t="s">
        <v>1045</v>
      </c>
      <c r="H137" s="16"/>
    </row>
    <row r="138" spans="1:8" ht="27.75" hidden="1" x14ac:dyDescent="0.65">
      <c r="A138" s="318" t="s">
        <v>179</v>
      </c>
      <c r="B138" s="129" t="s">
        <v>1105</v>
      </c>
      <c r="C138" s="128">
        <f>IFERROR(VLOOKUP($A138,'งบทดลอง รพ.'!$A$2:$C$500,3,0),0)</f>
        <v>0</v>
      </c>
      <c r="D138" s="22"/>
      <c r="E138" s="82" t="s">
        <v>975</v>
      </c>
      <c r="F138" s="82" t="s">
        <v>16</v>
      </c>
      <c r="G138" s="126" t="s">
        <v>1045</v>
      </c>
      <c r="H138" s="16"/>
    </row>
    <row r="139" spans="1:8" ht="27.75" hidden="1" x14ac:dyDescent="0.65">
      <c r="A139" s="318" t="s">
        <v>845</v>
      </c>
      <c r="B139" s="129" t="s">
        <v>846</v>
      </c>
      <c r="C139" s="128">
        <f>IFERROR(VLOOKUP($A139,'งบทดลอง รพ.'!$A$2:$C$500,3,0),0)</f>
        <v>0</v>
      </c>
      <c r="D139" s="22"/>
      <c r="E139" s="82" t="s">
        <v>975</v>
      </c>
      <c r="F139" s="82" t="s">
        <v>1377</v>
      </c>
      <c r="G139" s="126" t="s">
        <v>1045</v>
      </c>
      <c r="H139" s="16"/>
    </row>
    <row r="140" spans="1:8" ht="27.75" hidden="1" x14ac:dyDescent="0.65">
      <c r="A140" s="318" t="s">
        <v>847</v>
      </c>
      <c r="B140" s="129" t="s">
        <v>848</v>
      </c>
      <c r="C140" s="128">
        <f>IFERROR(VLOOKUP($A140,'งบทดลอง รพ.'!$A$2:$C$500,3,0),0)</f>
        <v>0</v>
      </c>
      <c r="D140" s="22"/>
      <c r="E140" s="82" t="s">
        <v>975</v>
      </c>
      <c r="F140" s="82" t="s">
        <v>1377</v>
      </c>
      <c r="G140" s="126" t="s">
        <v>1045</v>
      </c>
      <c r="H140" s="16"/>
    </row>
    <row r="141" spans="1:8" ht="27.75" hidden="1" x14ac:dyDescent="0.65">
      <c r="A141" s="318" t="s">
        <v>849</v>
      </c>
      <c r="B141" s="129" t="s">
        <v>850</v>
      </c>
      <c r="C141" s="128">
        <f>IFERROR(VLOOKUP($A141,'งบทดลอง รพ.'!$A$2:$C$500,3,0),0)</f>
        <v>0</v>
      </c>
      <c r="D141" s="22"/>
      <c r="E141" s="82" t="s">
        <v>975</v>
      </c>
      <c r="F141" s="82" t="s">
        <v>1377</v>
      </c>
      <c r="G141" s="126" t="s">
        <v>1045</v>
      </c>
      <c r="H141" s="16"/>
    </row>
    <row r="142" spans="1:8" ht="27.75" hidden="1" x14ac:dyDescent="0.65">
      <c r="A142" s="318" t="s">
        <v>180</v>
      </c>
      <c r="B142" s="129" t="s">
        <v>1106</v>
      </c>
      <c r="C142" s="128">
        <f>IFERROR(VLOOKUP($A142,'งบทดลอง รพ.'!$A$2:$C$500,3,0),0)</f>
        <v>0</v>
      </c>
      <c r="D142" s="22"/>
      <c r="E142" s="82" t="s">
        <v>975</v>
      </c>
      <c r="F142" s="82" t="s">
        <v>1377</v>
      </c>
      <c r="G142" s="126" t="s">
        <v>1045</v>
      </c>
      <c r="H142" s="16"/>
    </row>
    <row r="143" spans="1:8" ht="27.75" hidden="1" x14ac:dyDescent="0.65">
      <c r="A143" s="319" t="s">
        <v>851</v>
      </c>
      <c r="B143" s="130" t="s">
        <v>852</v>
      </c>
      <c r="C143" s="128">
        <f>IFERROR(VLOOKUP($A143,'งบทดลอง รพ.'!$A$2:$C$500,3,0),0)</f>
        <v>0</v>
      </c>
      <c r="D143" s="22"/>
      <c r="E143" s="82" t="s">
        <v>975</v>
      </c>
      <c r="F143" s="82" t="s">
        <v>1377</v>
      </c>
      <c r="G143" s="126" t="s">
        <v>1045</v>
      </c>
      <c r="H143" s="16"/>
    </row>
    <row r="144" spans="1:8" ht="27.75" hidden="1" x14ac:dyDescent="0.65">
      <c r="A144" s="318" t="s">
        <v>181</v>
      </c>
      <c r="B144" s="129" t="s">
        <v>1107</v>
      </c>
      <c r="C144" s="128">
        <f>IFERROR(VLOOKUP($A144,'งบทดลอง รพ.'!$A$2:$C$500,3,0),0)</f>
        <v>0</v>
      </c>
      <c r="D144" s="22"/>
      <c r="E144" s="82" t="s">
        <v>975</v>
      </c>
      <c r="F144" s="82" t="s">
        <v>1377</v>
      </c>
      <c r="G144" s="126" t="s">
        <v>1045</v>
      </c>
      <c r="H144" s="16"/>
    </row>
    <row r="145" spans="1:8" ht="27.75" hidden="1" x14ac:dyDescent="0.65">
      <c r="A145" s="318" t="s">
        <v>182</v>
      </c>
      <c r="B145" s="129" t="s">
        <v>183</v>
      </c>
      <c r="C145" s="128">
        <f>IFERROR(VLOOKUP($A145,'งบทดลอง รพ.'!$A$2:$C$500,3,0),0)</f>
        <v>0</v>
      </c>
      <c r="D145" s="22"/>
      <c r="E145" s="82" t="s">
        <v>975</v>
      </c>
      <c r="F145" s="82" t="s">
        <v>16</v>
      </c>
      <c r="G145" s="126" t="s">
        <v>1045</v>
      </c>
      <c r="H145" s="16"/>
    </row>
    <row r="146" spans="1:8" ht="27.75" hidden="1" x14ac:dyDescent="0.65">
      <c r="A146" s="318" t="s">
        <v>184</v>
      </c>
      <c r="B146" s="129" t="s">
        <v>185</v>
      </c>
      <c r="C146" s="128">
        <f>IFERROR(VLOOKUP($A146,'งบทดลอง รพ.'!$A$2:$C$500,3,0),0)</f>
        <v>119505</v>
      </c>
      <c r="D146" s="22"/>
      <c r="E146" s="82" t="s">
        <v>975</v>
      </c>
      <c r="F146" s="82" t="s">
        <v>16</v>
      </c>
      <c r="G146" s="126" t="s">
        <v>1045</v>
      </c>
      <c r="H146" s="16"/>
    </row>
    <row r="147" spans="1:8" ht="27.75" hidden="1" x14ac:dyDescent="0.65">
      <c r="A147" s="318" t="s">
        <v>135</v>
      </c>
      <c r="B147" s="129" t="s">
        <v>136</v>
      </c>
      <c r="C147" s="128">
        <f>IFERROR(VLOOKUP($A147,'งบทดลอง รพ.'!$A$2:$C$500,3,0),0)</f>
        <v>0</v>
      </c>
      <c r="D147" s="22"/>
      <c r="E147" s="82" t="s">
        <v>968</v>
      </c>
      <c r="F147" s="82" t="s">
        <v>12</v>
      </c>
      <c r="G147" s="126" t="s">
        <v>1045</v>
      </c>
      <c r="H147" s="16"/>
    </row>
    <row r="148" spans="1:8" ht="27.75" hidden="1" x14ac:dyDescent="0.65">
      <c r="A148" s="318" t="s">
        <v>137</v>
      </c>
      <c r="B148" s="129" t="s">
        <v>138</v>
      </c>
      <c r="C148" s="128">
        <f>IFERROR(VLOOKUP($A148,'งบทดลอง รพ.'!$A$2:$C$500,3,0),0)</f>
        <v>0</v>
      </c>
      <c r="D148" s="22"/>
      <c r="E148" s="82" t="s">
        <v>968</v>
      </c>
      <c r="F148" s="82" t="s">
        <v>12</v>
      </c>
      <c r="G148" s="126" t="s">
        <v>1045</v>
      </c>
      <c r="H148" s="16"/>
    </row>
    <row r="149" spans="1:8" ht="27.75" hidden="1" x14ac:dyDescent="0.65">
      <c r="A149" s="318" t="s">
        <v>186</v>
      </c>
      <c r="B149" s="129" t="s">
        <v>187</v>
      </c>
      <c r="C149" s="128">
        <f>IFERROR(VLOOKUP($A149,'งบทดลอง รพ.'!$A$2:$C$500,3,0),0)</f>
        <v>0</v>
      </c>
      <c r="D149" s="22"/>
      <c r="E149" s="82" t="s">
        <v>975</v>
      </c>
      <c r="F149" s="82" t="s">
        <v>16</v>
      </c>
      <c r="G149" s="126" t="s">
        <v>1045</v>
      </c>
      <c r="H149" s="16"/>
    </row>
    <row r="150" spans="1:8" ht="27.75" hidden="1" x14ac:dyDescent="0.65">
      <c r="A150" s="318" t="s">
        <v>188</v>
      </c>
      <c r="B150" s="129" t="s">
        <v>189</v>
      </c>
      <c r="C150" s="128">
        <f>IFERROR(VLOOKUP($A150,'งบทดลอง รพ.'!$A$2:$C$500,3,0),0)</f>
        <v>2500</v>
      </c>
      <c r="D150" s="22"/>
      <c r="E150" s="82" t="s">
        <v>975</v>
      </c>
      <c r="F150" s="82" t="s">
        <v>16</v>
      </c>
      <c r="G150" s="126" t="s">
        <v>1045</v>
      </c>
      <c r="H150" s="16"/>
    </row>
    <row r="151" spans="1:8" ht="27.75" hidden="1" x14ac:dyDescent="0.65">
      <c r="A151" s="318" t="s">
        <v>190</v>
      </c>
      <c r="B151" s="129" t="s">
        <v>191</v>
      </c>
      <c r="C151" s="128">
        <f>IFERROR(VLOOKUP($A151,'งบทดลอง รพ.'!$A$2:$C$500,3,0),0)</f>
        <v>0</v>
      </c>
      <c r="D151" s="22"/>
      <c r="E151" s="82" t="s">
        <v>975</v>
      </c>
      <c r="F151" s="82" t="s">
        <v>16</v>
      </c>
      <c r="G151" s="126" t="s">
        <v>1045</v>
      </c>
      <c r="H151" s="16"/>
    </row>
    <row r="152" spans="1:8" ht="27.75" hidden="1" x14ac:dyDescent="0.65">
      <c r="A152" s="318" t="s">
        <v>192</v>
      </c>
      <c r="B152" s="129" t="s">
        <v>193</v>
      </c>
      <c r="C152" s="128">
        <f>IFERROR(VLOOKUP($A152,'งบทดลอง รพ.'!$A$2:$C$500,3,0),0)</f>
        <v>23582</v>
      </c>
      <c r="D152" s="22"/>
      <c r="E152" s="82" t="s">
        <v>975</v>
      </c>
      <c r="F152" s="82" t="s">
        <v>16</v>
      </c>
      <c r="G152" s="126" t="s">
        <v>1045</v>
      </c>
      <c r="H152" s="16"/>
    </row>
    <row r="153" spans="1:8" ht="27.75" hidden="1" x14ac:dyDescent="0.65">
      <c r="A153" s="318" t="s">
        <v>194</v>
      </c>
      <c r="B153" s="129" t="s">
        <v>195</v>
      </c>
      <c r="C153" s="128">
        <f>IFERROR(VLOOKUP($A153,'งบทดลอง รพ.'!$A$2:$C$500,3,0),0)</f>
        <v>70800</v>
      </c>
      <c r="D153" s="22"/>
      <c r="E153" s="82" t="s">
        <v>975</v>
      </c>
      <c r="F153" s="82" t="s">
        <v>16</v>
      </c>
      <c r="G153" s="126" t="s">
        <v>1045</v>
      </c>
      <c r="H153" s="16"/>
    </row>
    <row r="154" spans="1:8" ht="27.75" hidden="1" x14ac:dyDescent="0.65">
      <c r="A154" s="318" t="s">
        <v>196</v>
      </c>
      <c r="B154" s="129" t="s">
        <v>1108</v>
      </c>
      <c r="C154" s="128">
        <f>IFERROR(VLOOKUP($A154,'งบทดลอง รพ.'!$A$2:$C$500,3,0),0)</f>
        <v>0</v>
      </c>
      <c r="D154" s="22"/>
      <c r="E154" s="82" t="s">
        <v>975</v>
      </c>
      <c r="F154" s="82" t="s">
        <v>16</v>
      </c>
      <c r="G154" s="126" t="s">
        <v>1045</v>
      </c>
      <c r="H154" s="16"/>
    </row>
    <row r="155" spans="1:8" ht="27.75" hidden="1" x14ac:dyDescent="0.65">
      <c r="A155" s="318" t="s">
        <v>197</v>
      </c>
      <c r="B155" s="129" t="s">
        <v>1109</v>
      </c>
      <c r="C155" s="128">
        <f>IFERROR(VLOOKUP($A155,'งบทดลอง รพ.'!$A$2:$C$500,3,0),0)</f>
        <v>0</v>
      </c>
      <c r="D155" s="22"/>
      <c r="E155" s="82" t="s">
        <v>975</v>
      </c>
      <c r="F155" s="82" t="s">
        <v>16</v>
      </c>
      <c r="G155" s="126" t="s">
        <v>1045</v>
      </c>
      <c r="H155" s="16"/>
    </row>
    <row r="156" spans="1:8" ht="27.75" hidden="1" x14ac:dyDescent="0.65">
      <c r="A156" s="318" t="s">
        <v>198</v>
      </c>
      <c r="B156" s="129" t="s">
        <v>199</v>
      </c>
      <c r="C156" s="128">
        <f>IFERROR(VLOOKUP($A156,'งบทดลอง รพ.'!$A$2:$C$500,3,0),0)</f>
        <v>0</v>
      </c>
      <c r="D156" s="22"/>
      <c r="E156" s="82" t="s">
        <v>975</v>
      </c>
      <c r="F156" s="82" t="s">
        <v>16</v>
      </c>
      <c r="G156" s="126" t="s">
        <v>1045</v>
      </c>
      <c r="H156" s="16"/>
    </row>
    <row r="157" spans="1:8" ht="27.75" hidden="1" x14ac:dyDescent="0.65">
      <c r="A157" s="318" t="s">
        <v>200</v>
      </c>
      <c r="B157" s="129" t="s">
        <v>201</v>
      </c>
      <c r="C157" s="128">
        <f>IFERROR(VLOOKUP($A157,'งบทดลอง รพ.'!$A$2:$C$500,3,0),0)</f>
        <v>172172</v>
      </c>
      <c r="D157" s="22"/>
      <c r="E157" s="82" t="s">
        <v>975</v>
      </c>
      <c r="F157" s="82" t="s">
        <v>16</v>
      </c>
      <c r="G157" s="126" t="s">
        <v>1045</v>
      </c>
      <c r="H157" s="16"/>
    </row>
    <row r="158" spans="1:8" ht="27.75" hidden="1" x14ac:dyDescent="0.65">
      <c r="A158" s="318" t="s">
        <v>213</v>
      </c>
      <c r="B158" s="129" t="s">
        <v>214</v>
      </c>
      <c r="C158" s="128">
        <f>IFERROR(VLOOKUP($A158,'งบทดลอง รพ.'!$A$2:$C$500,3,0),0)</f>
        <v>0</v>
      </c>
      <c r="D158" s="22"/>
      <c r="E158" s="82" t="s">
        <v>977</v>
      </c>
      <c r="F158" s="82" t="s">
        <v>18</v>
      </c>
      <c r="G158" s="126" t="s">
        <v>1045</v>
      </c>
      <c r="H158" s="16"/>
    </row>
    <row r="159" spans="1:8" ht="27.75" hidden="1" x14ac:dyDescent="0.65">
      <c r="A159" s="318" t="s">
        <v>202</v>
      </c>
      <c r="B159" s="129" t="s">
        <v>1110</v>
      </c>
      <c r="C159" s="128">
        <f>IFERROR(VLOOKUP($A159,'งบทดลอง รพ.'!$A$2:$C$500,3,0),0)</f>
        <v>7990832.71</v>
      </c>
      <c r="D159" s="22"/>
      <c r="E159" s="82" t="s">
        <v>975</v>
      </c>
      <c r="F159" s="82" t="s">
        <v>16</v>
      </c>
      <c r="G159" s="126" t="s">
        <v>1045</v>
      </c>
      <c r="H159" s="16"/>
    </row>
    <row r="160" spans="1:8" ht="27.75" hidden="1" x14ac:dyDescent="0.65">
      <c r="A160" s="318" t="s">
        <v>203</v>
      </c>
      <c r="B160" s="129" t="s">
        <v>204</v>
      </c>
      <c r="C160" s="128">
        <f>IFERROR(VLOOKUP($A160,'งบทดลอง รพ.'!$A$2:$C$500,3,0),0)</f>
        <v>0</v>
      </c>
      <c r="D160" s="22"/>
      <c r="E160" s="82" t="s">
        <v>975</v>
      </c>
      <c r="F160" s="82" t="s">
        <v>16</v>
      </c>
      <c r="G160" s="126" t="s">
        <v>1045</v>
      </c>
      <c r="H160" s="16"/>
    </row>
    <row r="161" spans="1:8" ht="27.75" hidden="1" x14ac:dyDescent="0.65">
      <c r="A161" s="318" t="s">
        <v>205</v>
      </c>
      <c r="B161" s="129" t="s">
        <v>1111</v>
      </c>
      <c r="C161" s="128">
        <f>IFERROR(VLOOKUP($A161,'งบทดลอง รพ.'!$A$2:$C$500,3,0),0)</f>
        <v>0</v>
      </c>
      <c r="D161" s="22"/>
      <c r="E161" s="82" t="s">
        <v>975</v>
      </c>
      <c r="F161" s="82" t="s">
        <v>16</v>
      </c>
      <c r="G161" s="126" t="s">
        <v>1045</v>
      </c>
      <c r="H161" s="16"/>
    </row>
    <row r="162" spans="1:8" ht="27.75" hidden="1" x14ac:dyDescent="0.65">
      <c r="A162" s="318" t="s">
        <v>206</v>
      </c>
      <c r="B162" s="129" t="s">
        <v>207</v>
      </c>
      <c r="C162" s="128">
        <f>IFERROR(VLOOKUP($A162,'งบทดลอง รพ.'!$A$2:$C$500,3,0),0)</f>
        <v>746323.25</v>
      </c>
      <c r="D162" s="22"/>
      <c r="E162" s="82" t="s">
        <v>975</v>
      </c>
      <c r="F162" s="82" t="s">
        <v>16</v>
      </c>
      <c r="G162" s="126" t="s">
        <v>1045</v>
      </c>
      <c r="H162" s="16"/>
    </row>
    <row r="163" spans="1:8" ht="27.75" hidden="1" x14ac:dyDescent="0.65">
      <c r="A163" s="318" t="s">
        <v>208</v>
      </c>
      <c r="B163" s="129" t="s">
        <v>209</v>
      </c>
      <c r="C163" s="128">
        <f>IFERROR(VLOOKUP($A163,'งบทดลอง รพ.'!$A$2:$C$500,3,0),0)</f>
        <v>917400</v>
      </c>
      <c r="D163" s="22"/>
      <c r="E163" s="82" t="s">
        <v>975</v>
      </c>
      <c r="F163" s="82" t="s">
        <v>16</v>
      </c>
      <c r="G163" s="126" t="s">
        <v>1045</v>
      </c>
      <c r="H163" s="16"/>
    </row>
    <row r="164" spans="1:8" ht="27.75" hidden="1" x14ac:dyDescent="0.65">
      <c r="A164" s="318" t="s">
        <v>224</v>
      </c>
      <c r="B164" s="129" t="s">
        <v>225</v>
      </c>
      <c r="C164" s="128">
        <f>IFERROR(VLOOKUP($A164,'งบทดลอง รพ.'!$A$2:$C$500,3,0),0)</f>
        <v>64443428.240000002</v>
      </c>
      <c r="D164" s="22"/>
      <c r="E164" s="82" t="s">
        <v>989</v>
      </c>
      <c r="F164" s="82" t="s">
        <v>25</v>
      </c>
      <c r="G164" s="126" t="s">
        <v>1045</v>
      </c>
      <c r="H164" s="16"/>
    </row>
    <row r="165" spans="1:8" ht="27.75" hidden="1" x14ac:dyDescent="0.65">
      <c r="A165" s="318" t="s">
        <v>226</v>
      </c>
      <c r="B165" s="129" t="s">
        <v>227</v>
      </c>
      <c r="C165" s="128">
        <f>IFERROR(VLOOKUP($A165,'งบทดลอง รพ.'!$A$2:$C$500,3,0),0)</f>
        <v>3710699.22</v>
      </c>
      <c r="D165" s="22"/>
      <c r="E165" s="82" t="s">
        <v>989</v>
      </c>
      <c r="F165" s="82" t="s">
        <v>25</v>
      </c>
      <c r="G165" s="126" t="s">
        <v>1045</v>
      </c>
      <c r="H165" s="16"/>
    </row>
    <row r="166" spans="1:8" ht="27.75" hidden="1" x14ac:dyDescent="0.65">
      <c r="A166" s="318" t="s">
        <v>228</v>
      </c>
      <c r="B166" s="129" t="s">
        <v>229</v>
      </c>
      <c r="C166" s="128">
        <f>IFERROR(VLOOKUP($A166,'งบทดลอง รพ.'!$A$2:$C$500,3,0),0)</f>
        <v>0</v>
      </c>
      <c r="D166" s="22"/>
      <c r="E166" s="82" t="s">
        <v>989</v>
      </c>
      <c r="F166" s="82" t="s">
        <v>25</v>
      </c>
      <c r="G166" s="126" t="s">
        <v>1045</v>
      </c>
      <c r="H166" s="16"/>
    </row>
    <row r="167" spans="1:8" ht="27.75" hidden="1" x14ac:dyDescent="0.65">
      <c r="A167" s="318" t="s">
        <v>230</v>
      </c>
      <c r="B167" s="129" t="s">
        <v>231</v>
      </c>
      <c r="C167" s="128">
        <f>IFERROR(VLOOKUP($A167,'งบทดลอง รพ.'!$A$2:$C$500,3,0),0)</f>
        <v>3037746.62</v>
      </c>
      <c r="D167" s="22"/>
      <c r="E167" s="82" t="s">
        <v>989</v>
      </c>
      <c r="F167" s="82" t="s">
        <v>25</v>
      </c>
      <c r="G167" s="126" t="s">
        <v>1045</v>
      </c>
      <c r="H167" s="16"/>
    </row>
    <row r="168" spans="1:8" ht="27.75" hidden="1" x14ac:dyDescent="0.65">
      <c r="A168" s="319" t="s">
        <v>232</v>
      </c>
      <c r="B168" s="130" t="s">
        <v>233</v>
      </c>
      <c r="C168" s="128">
        <f>IFERROR(VLOOKUP($A168,'งบทดลอง รพ.'!$A$2:$C$500,3,0),0)</f>
        <v>237600</v>
      </c>
      <c r="D168" s="22"/>
      <c r="E168" s="82" t="s">
        <v>989</v>
      </c>
      <c r="F168" s="82" t="s">
        <v>25</v>
      </c>
      <c r="G168" s="126" t="s">
        <v>1045</v>
      </c>
      <c r="H168" s="16"/>
    </row>
    <row r="169" spans="1:8" ht="27.75" hidden="1" x14ac:dyDescent="0.65">
      <c r="A169" s="318" t="s">
        <v>234</v>
      </c>
      <c r="B169" s="129" t="s">
        <v>235</v>
      </c>
      <c r="C169" s="128">
        <f>IFERROR(VLOOKUP($A169,'งบทดลอง รพ.'!$A$2:$C$500,3,0),0)</f>
        <v>1156500</v>
      </c>
      <c r="D169" s="22"/>
      <c r="E169" s="82" t="s">
        <v>991</v>
      </c>
      <c r="F169" s="82" t="s">
        <v>29</v>
      </c>
      <c r="G169" s="126" t="s">
        <v>1045</v>
      </c>
      <c r="H169" s="16"/>
    </row>
    <row r="170" spans="1:8" ht="27.75" hidden="1" x14ac:dyDescent="0.65">
      <c r="A170" s="318" t="s">
        <v>236</v>
      </c>
      <c r="B170" s="129" t="s">
        <v>237</v>
      </c>
      <c r="C170" s="128">
        <f>IFERROR(VLOOKUP($A170,'งบทดลอง รพ.'!$A$2:$C$500,3,0),0)</f>
        <v>0</v>
      </c>
      <c r="D170" s="22"/>
      <c r="E170" s="82" t="s">
        <v>989</v>
      </c>
      <c r="F170" s="82" t="s">
        <v>25</v>
      </c>
      <c r="G170" s="126" t="s">
        <v>1045</v>
      </c>
      <c r="H170" s="16"/>
    </row>
    <row r="171" spans="1:8" ht="27.75" hidden="1" x14ac:dyDescent="0.65">
      <c r="A171" s="318" t="s">
        <v>238</v>
      </c>
      <c r="B171" s="129" t="s">
        <v>239</v>
      </c>
      <c r="C171" s="128">
        <f>IFERROR(VLOOKUP($A171,'งบทดลอง รพ.'!$A$2:$C$500,3,0),0)</f>
        <v>0</v>
      </c>
      <c r="D171" s="22"/>
      <c r="E171" s="82" t="s">
        <v>989</v>
      </c>
      <c r="F171" s="82" t="s">
        <v>25</v>
      </c>
      <c r="G171" s="126" t="s">
        <v>1045</v>
      </c>
      <c r="H171" s="16"/>
    </row>
    <row r="172" spans="1:8" ht="27.75" hidden="1" x14ac:dyDescent="0.65">
      <c r="A172" s="318" t="s">
        <v>240</v>
      </c>
      <c r="B172" s="129" t="s">
        <v>241</v>
      </c>
      <c r="C172" s="128">
        <f>IFERROR(VLOOKUP($A172,'งบทดลอง รพ.'!$A$2:$C$500,3,0),0)</f>
        <v>0</v>
      </c>
      <c r="D172" s="22"/>
      <c r="E172" s="82" t="s">
        <v>989</v>
      </c>
      <c r="F172" s="82" t="s">
        <v>25</v>
      </c>
      <c r="G172" s="126" t="s">
        <v>1045</v>
      </c>
      <c r="H172" s="16"/>
    </row>
    <row r="173" spans="1:8" ht="27.75" hidden="1" x14ac:dyDescent="0.65">
      <c r="A173" s="318" t="s">
        <v>242</v>
      </c>
      <c r="B173" s="129" t="s">
        <v>243</v>
      </c>
      <c r="C173" s="128">
        <f>IFERROR(VLOOKUP($A173,'งบทดลอง รพ.'!$A$2:$C$500,3,0),0)</f>
        <v>0</v>
      </c>
      <c r="D173" s="22"/>
      <c r="E173" s="82" t="s">
        <v>989</v>
      </c>
      <c r="F173" s="82" t="s">
        <v>25</v>
      </c>
      <c r="G173" s="126" t="s">
        <v>1045</v>
      </c>
      <c r="H173" s="16"/>
    </row>
    <row r="174" spans="1:8" ht="27.75" hidden="1" x14ac:dyDescent="0.65">
      <c r="A174" s="318" t="s">
        <v>244</v>
      </c>
      <c r="B174" s="129" t="s">
        <v>245</v>
      </c>
      <c r="C174" s="128">
        <f>IFERROR(VLOOKUP($A174,'งบทดลอง รพ.'!$A$2:$C$500,3,0),0)</f>
        <v>2275032</v>
      </c>
      <c r="D174" s="22"/>
      <c r="E174" s="82" t="s">
        <v>989</v>
      </c>
      <c r="F174" s="82" t="s">
        <v>25</v>
      </c>
      <c r="G174" s="126" t="s">
        <v>1045</v>
      </c>
      <c r="H174" s="16"/>
    </row>
    <row r="175" spans="1:8" ht="27.75" hidden="1" x14ac:dyDescent="0.65">
      <c r="A175" s="318" t="s">
        <v>246</v>
      </c>
      <c r="B175" s="129" t="s">
        <v>247</v>
      </c>
      <c r="C175" s="128">
        <f>IFERROR(VLOOKUP($A175,'งบทดลอง รพ.'!$A$2:$C$500,3,0),0)</f>
        <v>527496</v>
      </c>
      <c r="D175" s="22"/>
      <c r="E175" s="82" t="s">
        <v>989</v>
      </c>
      <c r="F175" s="82" t="s">
        <v>25</v>
      </c>
      <c r="G175" s="126" t="s">
        <v>1045</v>
      </c>
      <c r="H175" s="16"/>
    </row>
    <row r="176" spans="1:8" ht="27.75" hidden="1" x14ac:dyDescent="0.65">
      <c r="A176" s="318" t="s">
        <v>256</v>
      </c>
      <c r="B176" s="129" t="s">
        <v>257</v>
      </c>
      <c r="C176" s="128">
        <f>IFERROR(VLOOKUP($A176,'งบทดลอง รพ.'!$A$2:$C$500,3,0),0)</f>
        <v>15386229.6</v>
      </c>
      <c r="D176" s="22"/>
      <c r="E176" s="82" t="s">
        <v>993</v>
      </c>
      <c r="F176" s="82" t="s">
        <v>27</v>
      </c>
      <c r="G176" s="126" t="s">
        <v>1045</v>
      </c>
      <c r="H176" s="16"/>
    </row>
    <row r="177" spans="1:8" ht="27.75" hidden="1" x14ac:dyDescent="0.65">
      <c r="A177" s="318" t="s">
        <v>258</v>
      </c>
      <c r="B177" s="129" t="s">
        <v>259</v>
      </c>
      <c r="C177" s="128">
        <f>IFERROR(VLOOKUP($A177,'งบทดลอง รพ.'!$A$2:$C$500,3,0),0)</f>
        <v>1099016.3999999999</v>
      </c>
      <c r="D177" s="22"/>
      <c r="E177" s="82" t="s">
        <v>993</v>
      </c>
      <c r="F177" s="82" t="s">
        <v>27</v>
      </c>
      <c r="G177" s="126" t="s">
        <v>1045</v>
      </c>
      <c r="H177" s="16"/>
    </row>
    <row r="178" spans="1:8" ht="27.75" hidden="1" x14ac:dyDescent="0.65">
      <c r="A178" s="318" t="s">
        <v>260</v>
      </c>
      <c r="B178" s="129" t="s">
        <v>1112</v>
      </c>
      <c r="C178" s="128">
        <f>IFERROR(VLOOKUP($A178,'งบทดลอง รพ.'!$A$2:$C$500,3,0),0)</f>
        <v>8603946</v>
      </c>
      <c r="D178" s="22"/>
      <c r="E178" s="82" t="s">
        <v>995</v>
      </c>
      <c r="F178" s="82" t="s">
        <v>27</v>
      </c>
      <c r="G178" s="126" t="s">
        <v>1045</v>
      </c>
      <c r="H178" s="16"/>
    </row>
    <row r="179" spans="1:8" ht="27.75" hidden="1" x14ac:dyDescent="0.65">
      <c r="A179" s="318" t="s">
        <v>261</v>
      </c>
      <c r="B179" s="129" t="s">
        <v>262</v>
      </c>
      <c r="C179" s="128">
        <f>IFERROR(VLOOKUP($A179,'งบทดลอง รพ.'!$A$2:$C$500,3,0),0)</f>
        <v>2244754.7999999998</v>
      </c>
      <c r="D179" s="22"/>
      <c r="E179" s="82" t="s">
        <v>995</v>
      </c>
      <c r="F179" s="82" t="s">
        <v>27</v>
      </c>
      <c r="G179" s="126" t="s">
        <v>1045</v>
      </c>
      <c r="H179" s="16"/>
    </row>
    <row r="180" spans="1:8" ht="27.75" hidden="1" x14ac:dyDescent="0.65">
      <c r="A180" s="318" t="s">
        <v>263</v>
      </c>
      <c r="B180" s="129" t="s">
        <v>264</v>
      </c>
      <c r="C180" s="128">
        <f>IFERROR(VLOOKUP($A180,'งบทดลอง รพ.'!$A$2:$C$500,3,0),0)</f>
        <v>287050</v>
      </c>
      <c r="D180" s="22"/>
      <c r="E180" s="82" t="s">
        <v>997</v>
      </c>
      <c r="F180" s="82" t="s">
        <v>27</v>
      </c>
      <c r="G180" s="126" t="s">
        <v>1045</v>
      </c>
      <c r="H180" s="16"/>
    </row>
    <row r="181" spans="1:8" ht="27.75" hidden="1" x14ac:dyDescent="0.65">
      <c r="A181" s="318" t="s">
        <v>265</v>
      </c>
      <c r="B181" s="129" t="s">
        <v>607</v>
      </c>
      <c r="C181" s="128">
        <f>IFERROR(VLOOKUP($A181,'งบทดลอง รพ.'!$A$2:$C$500,3,0),0)</f>
        <v>0</v>
      </c>
      <c r="D181" s="22"/>
      <c r="E181" s="82" t="s">
        <v>997</v>
      </c>
      <c r="F181" s="82" t="s">
        <v>27</v>
      </c>
      <c r="G181" s="126" t="s">
        <v>1045</v>
      </c>
      <c r="H181" s="16"/>
    </row>
    <row r="182" spans="1:8" ht="27.75" hidden="1" x14ac:dyDescent="0.65">
      <c r="A182" s="318" t="s">
        <v>248</v>
      </c>
      <c r="B182" s="129" t="s">
        <v>1113</v>
      </c>
      <c r="C182" s="128">
        <f>IFERROR(VLOOKUP($A182,'งบทดลอง รพ.'!$A$2:$C$500,3,0),0)</f>
        <v>0</v>
      </c>
      <c r="D182" s="22"/>
      <c r="E182" s="82" t="s">
        <v>989</v>
      </c>
      <c r="F182" s="82" t="s">
        <v>25</v>
      </c>
      <c r="G182" s="126" t="s">
        <v>1045</v>
      </c>
      <c r="H182" s="16"/>
    </row>
    <row r="183" spans="1:8" ht="27.75" hidden="1" x14ac:dyDescent="0.65">
      <c r="A183" s="318" t="s">
        <v>249</v>
      </c>
      <c r="B183" s="129" t="s">
        <v>1114</v>
      </c>
      <c r="C183" s="128">
        <f>IFERROR(VLOOKUP($A183,'งบทดลอง รพ.'!$A$2:$C$500,3,0),0)</f>
        <v>3468852.65</v>
      </c>
      <c r="D183" s="22"/>
      <c r="E183" s="82" t="s">
        <v>989</v>
      </c>
      <c r="F183" s="82" t="s">
        <v>25</v>
      </c>
      <c r="G183" s="126" t="s">
        <v>1045</v>
      </c>
      <c r="H183" s="16"/>
    </row>
    <row r="184" spans="1:8" ht="27.75" hidden="1" x14ac:dyDescent="0.65">
      <c r="A184" s="318" t="s">
        <v>250</v>
      </c>
      <c r="B184" s="129" t="s">
        <v>1115</v>
      </c>
      <c r="C184" s="128">
        <f>IFERROR(VLOOKUP($A184,'งบทดลอง รพ.'!$A$2:$C$500,3,0),0)</f>
        <v>21000</v>
      </c>
      <c r="D184" s="22"/>
      <c r="E184" s="82" t="s">
        <v>989</v>
      </c>
      <c r="F184" s="82" t="s">
        <v>25</v>
      </c>
      <c r="G184" s="126" t="s">
        <v>1045</v>
      </c>
      <c r="H184" s="16"/>
    </row>
    <row r="185" spans="1:8" ht="27.75" hidden="1" x14ac:dyDescent="0.65">
      <c r="A185" s="318" t="s">
        <v>251</v>
      </c>
      <c r="B185" s="129" t="s">
        <v>1116</v>
      </c>
      <c r="C185" s="128">
        <f>IFERROR(VLOOKUP($A185,'งบทดลอง รพ.'!$A$2:$C$500,3,0),0)</f>
        <v>19900</v>
      </c>
      <c r="D185" s="22"/>
      <c r="E185" s="82" t="s">
        <v>989</v>
      </c>
      <c r="F185" s="82" t="s">
        <v>25</v>
      </c>
      <c r="G185" s="126" t="s">
        <v>1045</v>
      </c>
      <c r="H185" s="16"/>
    </row>
    <row r="186" spans="1:8" ht="27.75" hidden="1" x14ac:dyDescent="0.65">
      <c r="A186" s="318" t="s">
        <v>252</v>
      </c>
      <c r="B186" s="129" t="s">
        <v>1117</v>
      </c>
      <c r="C186" s="128">
        <f>IFERROR(VLOOKUP($A186,'งบทดลอง รพ.'!$A$2:$C$500,3,0),0)</f>
        <v>0</v>
      </c>
      <c r="D186" s="22"/>
      <c r="E186" s="82" t="s">
        <v>989</v>
      </c>
      <c r="F186" s="82" t="s">
        <v>25</v>
      </c>
      <c r="G186" s="126" t="s">
        <v>1045</v>
      </c>
      <c r="H186" s="16"/>
    </row>
    <row r="187" spans="1:8" ht="27.75" hidden="1" x14ac:dyDescent="0.65">
      <c r="A187" s="318" t="s">
        <v>253</v>
      </c>
      <c r="B187" s="129" t="s">
        <v>1118</v>
      </c>
      <c r="C187" s="128">
        <f>IFERROR(VLOOKUP($A187,'งบทดลอง รพ.'!$A$2:$C$500,3,0),0)</f>
        <v>0</v>
      </c>
      <c r="D187" s="22"/>
      <c r="E187" s="82" t="s">
        <v>989</v>
      </c>
      <c r="F187" s="82" t="s">
        <v>25</v>
      </c>
      <c r="G187" s="126" t="s">
        <v>1045</v>
      </c>
      <c r="H187" s="16"/>
    </row>
    <row r="188" spans="1:8" ht="27.75" hidden="1" x14ac:dyDescent="0.65">
      <c r="A188" s="318" t="s">
        <v>254</v>
      </c>
      <c r="B188" s="129" t="s">
        <v>1119</v>
      </c>
      <c r="C188" s="128">
        <f>IFERROR(VLOOKUP($A188,'งบทดลอง รพ.'!$A$2:$C$500,3,0),0)</f>
        <v>0</v>
      </c>
      <c r="D188" s="22"/>
      <c r="E188" s="82" t="s">
        <v>989</v>
      </c>
      <c r="F188" s="82" t="s">
        <v>25</v>
      </c>
      <c r="G188" s="126" t="s">
        <v>1045</v>
      </c>
      <c r="H188" s="16"/>
    </row>
    <row r="189" spans="1:8" ht="27.75" hidden="1" x14ac:dyDescent="0.65">
      <c r="A189" s="318" t="s">
        <v>255</v>
      </c>
      <c r="B189" s="129" t="s">
        <v>1120</v>
      </c>
      <c r="C189" s="128">
        <f>IFERROR(VLOOKUP($A189,'งบทดลอง รพ.'!$A$2:$C$500,3,0),0)</f>
        <v>0</v>
      </c>
      <c r="D189" s="22"/>
      <c r="E189" s="82" t="s">
        <v>989</v>
      </c>
      <c r="F189" s="82" t="s">
        <v>25</v>
      </c>
      <c r="G189" s="126" t="s">
        <v>1045</v>
      </c>
      <c r="H189" s="16"/>
    </row>
    <row r="190" spans="1:8" ht="27.75" hidden="1" x14ac:dyDescent="0.65">
      <c r="A190" s="318" t="s">
        <v>853</v>
      </c>
      <c r="B190" s="129" t="s">
        <v>854</v>
      </c>
      <c r="C190" s="128">
        <f>IFERROR(VLOOKUP($A190,'งบทดลอง รพ.'!$A$2:$C$500,3,0),0)</f>
        <v>475800</v>
      </c>
      <c r="D190" s="22"/>
      <c r="E190" s="82" t="s">
        <v>989</v>
      </c>
      <c r="F190" s="82" t="s">
        <v>25</v>
      </c>
      <c r="G190" s="126" t="s">
        <v>1045</v>
      </c>
      <c r="H190" s="16"/>
    </row>
    <row r="191" spans="1:8" ht="27.75" hidden="1" x14ac:dyDescent="0.65">
      <c r="A191" s="318" t="s">
        <v>855</v>
      </c>
      <c r="B191" s="129" t="s">
        <v>856</v>
      </c>
      <c r="C191" s="128">
        <f>IFERROR(VLOOKUP($A191,'งบทดลอง รพ.'!$A$2:$C$500,3,0),0)</f>
        <v>0</v>
      </c>
      <c r="D191" s="22"/>
      <c r="E191" s="82" t="s">
        <v>989</v>
      </c>
      <c r="F191" s="82" t="s">
        <v>25</v>
      </c>
      <c r="G191" s="126" t="s">
        <v>1045</v>
      </c>
      <c r="H191" s="16"/>
    </row>
    <row r="192" spans="1:8" ht="27.75" hidden="1" x14ac:dyDescent="0.65">
      <c r="A192" s="318" t="s">
        <v>857</v>
      </c>
      <c r="B192" s="129" t="s">
        <v>1149</v>
      </c>
      <c r="C192" s="128">
        <f>IFERROR(VLOOKUP($A192,'งบทดลอง รพ.'!$A$2:$C$500,3,0),0)</f>
        <v>3700000</v>
      </c>
      <c r="D192" s="22"/>
      <c r="E192" s="82" t="s">
        <v>991</v>
      </c>
      <c r="F192" s="82" t="s">
        <v>29</v>
      </c>
      <c r="G192" s="126" t="s">
        <v>1045</v>
      </c>
      <c r="H192" s="16"/>
    </row>
    <row r="193" spans="1:8" ht="27.75" hidden="1" x14ac:dyDescent="0.65">
      <c r="A193" s="318" t="s">
        <v>276</v>
      </c>
      <c r="B193" s="129" t="s">
        <v>277</v>
      </c>
      <c r="C193" s="128">
        <f>IFERROR(VLOOKUP($A193,'งบทดลอง รพ.'!$A$2:$C$500,3,0),0)</f>
        <v>0</v>
      </c>
      <c r="D193" s="22"/>
      <c r="E193" s="82" t="s">
        <v>999</v>
      </c>
      <c r="F193" s="82" t="s">
        <v>31</v>
      </c>
      <c r="G193" s="126" t="s">
        <v>1045</v>
      </c>
      <c r="H193" s="16"/>
    </row>
    <row r="194" spans="1:8" ht="27.75" hidden="1" x14ac:dyDescent="0.65">
      <c r="A194" s="318" t="s">
        <v>278</v>
      </c>
      <c r="B194" s="129" t="s">
        <v>279</v>
      </c>
      <c r="C194" s="128">
        <f>IFERROR(VLOOKUP($A194,'งบทดลอง รพ.'!$A$2:$C$500,3,0),0)</f>
        <v>0</v>
      </c>
      <c r="D194" s="22"/>
      <c r="E194" s="82" t="s">
        <v>999</v>
      </c>
      <c r="F194" s="82" t="s">
        <v>31</v>
      </c>
      <c r="G194" s="126" t="s">
        <v>1045</v>
      </c>
      <c r="H194" s="16"/>
    </row>
    <row r="195" spans="1:8" ht="27.75" hidden="1" x14ac:dyDescent="0.65">
      <c r="A195" s="318" t="s">
        <v>280</v>
      </c>
      <c r="B195" s="129" t="s">
        <v>281</v>
      </c>
      <c r="C195" s="128">
        <f>IFERROR(VLOOKUP($A195,'งบทดลอง รพ.'!$A$2:$C$500,3,0),0)</f>
        <v>950209.09</v>
      </c>
      <c r="D195" s="22"/>
      <c r="E195" s="82" t="s">
        <v>999</v>
      </c>
      <c r="F195" s="82" t="s">
        <v>31</v>
      </c>
      <c r="G195" s="126" t="s">
        <v>1045</v>
      </c>
      <c r="H195" s="16"/>
    </row>
    <row r="196" spans="1:8" ht="27.75" hidden="1" x14ac:dyDescent="0.65">
      <c r="A196" s="318" t="s">
        <v>282</v>
      </c>
      <c r="B196" s="129" t="s">
        <v>283</v>
      </c>
      <c r="C196" s="128">
        <f>IFERROR(VLOOKUP($A196,'งบทดลอง รพ.'!$A$2:$C$500,3,0),0)</f>
        <v>1425313.62</v>
      </c>
      <c r="D196" s="22"/>
      <c r="E196" s="82" t="s">
        <v>999</v>
      </c>
      <c r="F196" s="82" t="s">
        <v>31</v>
      </c>
      <c r="G196" s="126" t="s">
        <v>1045</v>
      </c>
      <c r="H196" s="16"/>
    </row>
    <row r="197" spans="1:8" ht="27.75" hidden="1" x14ac:dyDescent="0.65">
      <c r="A197" s="318" t="s">
        <v>284</v>
      </c>
      <c r="B197" s="129" t="s">
        <v>285</v>
      </c>
      <c r="C197" s="128">
        <f>IFERROR(VLOOKUP($A197,'งบทดลอง รพ.'!$A$2:$C$500,3,0),0)</f>
        <v>76381.2</v>
      </c>
      <c r="D197" s="22"/>
      <c r="E197" s="82" t="s">
        <v>999</v>
      </c>
      <c r="F197" s="82" t="s">
        <v>31</v>
      </c>
      <c r="G197" s="126" t="s">
        <v>1045</v>
      </c>
      <c r="H197" s="16"/>
    </row>
    <row r="198" spans="1:8" ht="27.75" hidden="1" x14ac:dyDescent="0.65">
      <c r="A198" s="318" t="s">
        <v>1333</v>
      </c>
      <c r="B198" s="129" t="s">
        <v>1291</v>
      </c>
      <c r="C198" s="128">
        <f>IFERROR(VLOOKUP($A198,'งบทดลอง รพ.'!$A$2:$C$500,3,0),0)</f>
        <v>0</v>
      </c>
      <c r="D198" s="22"/>
      <c r="E198" s="82" t="s">
        <v>999</v>
      </c>
      <c r="F198" s="82" t="s">
        <v>31</v>
      </c>
      <c r="G198" s="126" t="s">
        <v>1045</v>
      </c>
      <c r="H198" s="16"/>
    </row>
    <row r="199" spans="1:8" ht="27.75" hidden="1" x14ac:dyDescent="0.65">
      <c r="A199" s="318" t="s">
        <v>1334</v>
      </c>
      <c r="B199" s="129" t="s">
        <v>1292</v>
      </c>
      <c r="C199" s="128">
        <f>IFERROR(VLOOKUP($A199,'งบทดลอง รพ.'!$A$2:$C$500,3,0),0)</f>
        <v>1259569.2</v>
      </c>
      <c r="D199" s="22"/>
      <c r="E199" s="82" t="s">
        <v>999</v>
      </c>
      <c r="F199" s="82" t="s">
        <v>31</v>
      </c>
      <c r="G199" s="126" t="s">
        <v>1045</v>
      </c>
      <c r="H199" s="16"/>
    </row>
    <row r="200" spans="1:8" ht="27.75" hidden="1" x14ac:dyDescent="0.65">
      <c r="A200" s="318" t="s">
        <v>286</v>
      </c>
      <c r="B200" s="129" t="s">
        <v>287</v>
      </c>
      <c r="C200" s="128">
        <f>IFERROR(VLOOKUP($A200,'งบทดลอง รพ.'!$A$2:$C$500,3,0),0)</f>
        <v>0</v>
      </c>
      <c r="D200" s="22"/>
      <c r="E200" s="82" t="s">
        <v>999</v>
      </c>
      <c r="F200" s="82" t="s">
        <v>31</v>
      </c>
      <c r="G200" s="126" t="s">
        <v>1045</v>
      </c>
      <c r="H200" s="16"/>
    </row>
    <row r="201" spans="1:8" ht="27.75" hidden="1" x14ac:dyDescent="0.65">
      <c r="A201" s="318" t="s">
        <v>288</v>
      </c>
      <c r="B201" s="129" t="s">
        <v>289</v>
      </c>
      <c r="C201" s="128">
        <f>IFERROR(VLOOKUP($A201,'งบทดลอง รพ.'!$A$2:$C$500,3,0),0)</f>
        <v>140224.79999999999</v>
      </c>
      <c r="D201" s="22"/>
      <c r="E201" s="82" t="s">
        <v>999</v>
      </c>
      <c r="F201" s="82" t="s">
        <v>31</v>
      </c>
      <c r="G201" s="126" t="s">
        <v>1045</v>
      </c>
      <c r="H201" s="16"/>
    </row>
    <row r="202" spans="1:8" ht="27.75" hidden="1" x14ac:dyDescent="0.65">
      <c r="A202" s="318" t="s">
        <v>269</v>
      </c>
      <c r="B202" s="129" t="s">
        <v>270</v>
      </c>
      <c r="C202" s="128">
        <f>IFERROR(VLOOKUP($A202,'งบทดลอง รพ.'!$A$2:$C$500,3,0),0)</f>
        <v>4874085.71</v>
      </c>
      <c r="D202" s="22"/>
      <c r="E202" s="82" t="s">
        <v>1003</v>
      </c>
      <c r="F202" s="82" t="s">
        <v>29</v>
      </c>
      <c r="G202" s="126" t="s">
        <v>1045</v>
      </c>
      <c r="H202" s="16"/>
    </row>
    <row r="203" spans="1:8" ht="27.75" hidden="1" x14ac:dyDescent="0.65">
      <c r="A203" s="318" t="s">
        <v>272</v>
      </c>
      <c r="B203" s="129" t="s">
        <v>273</v>
      </c>
      <c r="C203" s="128">
        <f>IFERROR(VLOOKUP($A203,'งบทดลอง รพ.'!$A$2:$C$500,3,0),0)</f>
        <v>606000</v>
      </c>
      <c r="D203" s="22"/>
      <c r="E203" s="82" t="s">
        <v>1003</v>
      </c>
      <c r="F203" s="82" t="s">
        <v>29</v>
      </c>
      <c r="G203" s="126" t="s">
        <v>1045</v>
      </c>
      <c r="H203" s="16"/>
    </row>
    <row r="204" spans="1:8" ht="27.75" hidden="1" x14ac:dyDescent="0.65">
      <c r="A204" s="318" t="s">
        <v>274</v>
      </c>
      <c r="B204" s="129" t="s">
        <v>1338</v>
      </c>
      <c r="C204" s="128">
        <f>IFERROR(VLOOKUP($A204,'งบทดลอง รพ.'!$A$2:$C$500,3,0),0)</f>
        <v>0</v>
      </c>
      <c r="D204" s="22"/>
      <c r="E204" s="82" t="s">
        <v>1005</v>
      </c>
      <c r="F204" s="82" t="s">
        <v>29</v>
      </c>
      <c r="G204" s="126" t="s">
        <v>1045</v>
      </c>
      <c r="H204" s="16"/>
    </row>
    <row r="205" spans="1:8" ht="27.75" hidden="1" x14ac:dyDescent="0.65">
      <c r="A205" s="318" t="s">
        <v>275</v>
      </c>
      <c r="B205" s="129" t="s">
        <v>1339</v>
      </c>
      <c r="C205" s="128">
        <f>IFERROR(VLOOKUP($A205,'งบทดลอง รพ.'!$A$2:$C$500,3,0),0)</f>
        <v>0</v>
      </c>
      <c r="D205" s="22"/>
      <c r="E205" s="82" t="s">
        <v>1005</v>
      </c>
      <c r="F205" s="82" t="s">
        <v>29</v>
      </c>
      <c r="G205" s="126" t="s">
        <v>1045</v>
      </c>
      <c r="H205" s="16"/>
    </row>
    <row r="206" spans="1:8" ht="27.75" hidden="1" x14ac:dyDescent="0.65">
      <c r="A206" s="318" t="s">
        <v>858</v>
      </c>
      <c r="B206" s="129" t="s">
        <v>1340</v>
      </c>
      <c r="C206" s="128">
        <f>IFERROR(VLOOKUP($A206,'งบทดลอง รพ.'!$A$2:$C$500,3,0),0)</f>
        <v>2395740</v>
      </c>
      <c r="D206" s="22"/>
      <c r="E206" s="82" t="s">
        <v>1001</v>
      </c>
      <c r="F206" s="82" t="s">
        <v>29</v>
      </c>
      <c r="G206" s="126" t="s">
        <v>1045</v>
      </c>
      <c r="H206" s="16"/>
    </row>
    <row r="207" spans="1:8" ht="27.75" hidden="1" x14ac:dyDescent="0.65">
      <c r="A207" s="318" t="s">
        <v>859</v>
      </c>
      <c r="B207" s="129" t="s">
        <v>1341</v>
      </c>
      <c r="C207" s="128">
        <f>IFERROR(VLOOKUP($A207,'งบทดลอง รพ.'!$A$2:$C$500,3,0),0)</f>
        <v>0</v>
      </c>
      <c r="D207" s="22"/>
      <c r="E207" s="82" t="s">
        <v>1001</v>
      </c>
      <c r="F207" s="82" t="s">
        <v>29</v>
      </c>
      <c r="G207" s="126" t="s">
        <v>1045</v>
      </c>
      <c r="H207" s="16"/>
    </row>
    <row r="208" spans="1:8" ht="27.75" hidden="1" x14ac:dyDescent="0.65">
      <c r="A208" s="318" t="s">
        <v>1297</v>
      </c>
      <c r="B208" s="129" t="s">
        <v>1342</v>
      </c>
      <c r="C208" s="128">
        <f>IFERROR(VLOOKUP($A208,'งบทดลอง รพ.'!$A$2:$C$500,3,0),0)</f>
        <v>0</v>
      </c>
      <c r="D208" s="22"/>
      <c r="E208" s="82" t="s">
        <v>1005</v>
      </c>
      <c r="F208" s="82" t="s">
        <v>29</v>
      </c>
      <c r="G208" s="126" t="s">
        <v>1045</v>
      </c>
      <c r="H208" s="16"/>
    </row>
    <row r="209" spans="1:8" ht="27.75" hidden="1" x14ac:dyDescent="0.65">
      <c r="A209" s="318" t="s">
        <v>1298</v>
      </c>
      <c r="B209" s="129" t="s">
        <v>1343</v>
      </c>
      <c r="C209" s="128">
        <f>IFERROR(VLOOKUP($A209,'งบทดลอง รพ.'!$A$2:$C$500,3,0),0)</f>
        <v>0</v>
      </c>
      <c r="D209" s="22"/>
      <c r="E209" s="82" t="s">
        <v>1005</v>
      </c>
      <c r="F209" s="82" t="s">
        <v>29</v>
      </c>
      <c r="G209" s="126" t="s">
        <v>1045</v>
      </c>
      <c r="H209" s="16"/>
    </row>
    <row r="210" spans="1:8" ht="27.75" hidden="1" x14ac:dyDescent="0.65">
      <c r="A210" s="318" t="s">
        <v>1299</v>
      </c>
      <c r="B210" s="129" t="s">
        <v>1344</v>
      </c>
      <c r="C210" s="128">
        <f>IFERROR(VLOOKUP($A210,'งบทดลอง รพ.'!$A$2:$C$500,3,0),0)</f>
        <v>7254260</v>
      </c>
      <c r="D210" s="22"/>
      <c r="E210" s="82" t="s">
        <v>1001</v>
      </c>
      <c r="F210" s="82" t="s">
        <v>29</v>
      </c>
      <c r="G210" s="126" t="s">
        <v>1045</v>
      </c>
      <c r="H210" s="16"/>
    </row>
    <row r="211" spans="1:8" ht="27.75" hidden="1" x14ac:dyDescent="0.65">
      <c r="A211" s="318" t="s">
        <v>1302</v>
      </c>
      <c r="B211" s="129" t="s">
        <v>1345</v>
      </c>
      <c r="C211" s="128">
        <f>IFERROR(VLOOKUP($A211,'งบทดลอง รพ.'!$A$2:$C$500,3,0),0)</f>
        <v>0</v>
      </c>
      <c r="D211" s="22"/>
      <c r="E211" s="82" t="s">
        <v>1001</v>
      </c>
      <c r="F211" s="82" t="s">
        <v>29</v>
      </c>
      <c r="G211" s="126" t="s">
        <v>1045</v>
      </c>
      <c r="H211" s="16"/>
    </row>
    <row r="212" spans="1:8" ht="27.75" hidden="1" x14ac:dyDescent="0.65">
      <c r="A212" s="318" t="s">
        <v>860</v>
      </c>
      <c r="B212" s="129" t="s">
        <v>861</v>
      </c>
      <c r="C212" s="128">
        <f>IFERROR(VLOOKUP($A212,'งบทดลอง รพ.'!$A$2:$C$500,3,0),0)</f>
        <v>0</v>
      </c>
      <c r="D212" s="22"/>
      <c r="E212" s="82" t="s">
        <v>1005</v>
      </c>
      <c r="F212" s="82" t="s">
        <v>29</v>
      </c>
      <c r="G212" s="126" t="s">
        <v>1045</v>
      </c>
      <c r="H212" s="16"/>
    </row>
    <row r="213" spans="1:8" ht="27.75" hidden="1" x14ac:dyDescent="0.65">
      <c r="A213" s="320" t="s">
        <v>1371</v>
      </c>
      <c r="B213" s="129" t="s">
        <v>1372</v>
      </c>
      <c r="C213" s="128">
        <f>IFERROR(VLOOKUP($A213,'งบทดลอง รพ.'!$A$2:$C$500,3,0),0)</f>
        <v>0</v>
      </c>
      <c r="D213" s="22"/>
      <c r="E213" s="82" t="s">
        <v>999</v>
      </c>
      <c r="F213" s="82" t="s">
        <v>31</v>
      </c>
      <c r="G213" s="126" t="s">
        <v>1045</v>
      </c>
      <c r="H213" s="16"/>
    </row>
    <row r="214" spans="1:8" ht="27.75" hidden="1" x14ac:dyDescent="0.65">
      <c r="A214" s="320" t="s">
        <v>1373</v>
      </c>
      <c r="B214" s="129" t="s">
        <v>1374</v>
      </c>
      <c r="C214" s="128">
        <f>IFERROR(VLOOKUP($A214,'งบทดลอง รพ.'!$A$2:$C$500,3,0),0)</f>
        <v>123160</v>
      </c>
      <c r="D214" s="22"/>
      <c r="E214" s="82" t="s">
        <v>999</v>
      </c>
      <c r="F214" s="82" t="s">
        <v>31</v>
      </c>
      <c r="G214" s="126" t="s">
        <v>1045</v>
      </c>
      <c r="H214" s="16"/>
    </row>
    <row r="215" spans="1:8" ht="27.75" hidden="1" x14ac:dyDescent="0.65">
      <c r="A215" s="318" t="s">
        <v>862</v>
      </c>
      <c r="B215" s="129" t="s">
        <v>863</v>
      </c>
      <c r="C215" s="128">
        <f>IFERROR(VLOOKUP($A215,'งบทดลอง รพ.'!$A$2:$C$500,3,0),0)</f>
        <v>0</v>
      </c>
      <c r="D215" s="22"/>
      <c r="E215" s="82" t="s">
        <v>1005</v>
      </c>
      <c r="F215" s="82" t="s">
        <v>29</v>
      </c>
      <c r="G215" s="126" t="s">
        <v>1045</v>
      </c>
      <c r="H215" s="16"/>
    </row>
    <row r="216" spans="1:8" ht="27.75" hidden="1" x14ac:dyDescent="0.65">
      <c r="A216" s="318" t="s">
        <v>864</v>
      </c>
      <c r="B216" s="129" t="s">
        <v>865</v>
      </c>
      <c r="C216" s="128">
        <f>IFERROR(VLOOKUP($A216,'งบทดลอง รพ.'!$A$2:$C$500,3,0),0)</f>
        <v>0</v>
      </c>
      <c r="D216" s="22"/>
      <c r="E216" s="82" t="s">
        <v>1005</v>
      </c>
      <c r="F216" s="82" t="s">
        <v>29</v>
      </c>
      <c r="G216" s="126" t="s">
        <v>1045</v>
      </c>
      <c r="H216" s="16"/>
    </row>
    <row r="217" spans="1:8" ht="27.75" hidden="1" x14ac:dyDescent="0.65">
      <c r="A217" s="318" t="s">
        <v>290</v>
      </c>
      <c r="B217" s="129" t="s">
        <v>291</v>
      </c>
      <c r="C217" s="128">
        <f>IFERROR(VLOOKUP($A217,'งบทดลอง รพ.'!$A$2:$C$500,3,0),0)</f>
        <v>300000</v>
      </c>
      <c r="D217" s="22"/>
      <c r="E217" s="82" t="s">
        <v>999</v>
      </c>
      <c r="F217" s="82" t="s">
        <v>31</v>
      </c>
      <c r="G217" s="126" t="s">
        <v>1045</v>
      </c>
      <c r="H217" s="16"/>
    </row>
    <row r="218" spans="1:8" ht="27.75" hidden="1" x14ac:dyDescent="0.65">
      <c r="A218" s="318" t="s">
        <v>292</v>
      </c>
      <c r="B218" s="129" t="s">
        <v>293</v>
      </c>
      <c r="C218" s="128">
        <f>IFERROR(VLOOKUP($A218,'งบทดลอง รพ.'!$A$2:$C$500,3,0),0)</f>
        <v>195000</v>
      </c>
      <c r="D218" s="22"/>
      <c r="E218" s="82" t="s">
        <v>999</v>
      </c>
      <c r="F218" s="82" t="s">
        <v>31</v>
      </c>
      <c r="G218" s="126" t="s">
        <v>1045</v>
      </c>
      <c r="H218" s="16"/>
    </row>
    <row r="219" spans="1:8" ht="27.75" hidden="1" x14ac:dyDescent="0.65">
      <c r="A219" s="318" t="s">
        <v>866</v>
      </c>
      <c r="B219" s="129" t="s">
        <v>867</v>
      </c>
      <c r="C219" s="128">
        <f>IFERROR(VLOOKUP($A219,'งบทดลอง รพ.'!$A$2:$C$500,3,0),0)</f>
        <v>0</v>
      </c>
      <c r="D219" s="22"/>
      <c r="E219" s="82" t="s">
        <v>999</v>
      </c>
      <c r="F219" s="82" t="s">
        <v>31</v>
      </c>
      <c r="G219" s="126" t="s">
        <v>1045</v>
      </c>
      <c r="H219" s="16"/>
    </row>
    <row r="220" spans="1:8" ht="27.75" hidden="1" x14ac:dyDescent="0.65">
      <c r="A220" s="318" t="s">
        <v>294</v>
      </c>
      <c r="B220" s="129" t="s">
        <v>295</v>
      </c>
      <c r="C220" s="128">
        <f>IFERROR(VLOOKUP($A220,'งบทดลอง รพ.'!$A$2:$C$500,3,0),0)</f>
        <v>0</v>
      </c>
      <c r="D220" s="22"/>
      <c r="E220" s="82" t="s">
        <v>999</v>
      </c>
      <c r="F220" s="82" t="s">
        <v>31</v>
      </c>
      <c r="G220" s="126" t="s">
        <v>1045</v>
      </c>
      <c r="H220" s="16"/>
    </row>
    <row r="221" spans="1:8" ht="27.75" hidden="1" x14ac:dyDescent="0.65">
      <c r="A221" s="318" t="s">
        <v>296</v>
      </c>
      <c r="B221" s="129" t="s">
        <v>297</v>
      </c>
      <c r="C221" s="128">
        <f>IFERROR(VLOOKUP($A221,'งบทดลอง รพ.'!$A$2:$C$500,3,0),0)</f>
        <v>0</v>
      </c>
      <c r="D221" s="22"/>
      <c r="E221" s="82" t="s">
        <v>999</v>
      </c>
      <c r="F221" s="82" t="s">
        <v>31</v>
      </c>
      <c r="G221" s="126" t="s">
        <v>1045</v>
      </c>
      <c r="H221" s="16"/>
    </row>
    <row r="222" spans="1:8" ht="27.75" hidden="1" x14ac:dyDescent="0.65">
      <c r="A222" s="318" t="s">
        <v>298</v>
      </c>
      <c r="B222" s="129" t="s">
        <v>1121</v>
      </c>
      <c r="C222" s="128">
        <f>IFERROR(VLOOKUP($A222,'งบทดลอง รพ.'!$A$2:$C$500,3,0),0)</f>
        <v>0</v>
      </c>
      <c r="D222" s="22"/>
      <c r="E222" s="82" t="s">
        <v>999</v>
      </c>
      <c r="F222" s="82" t="s">
        <v>31</v>
      </c>
      <c r="G222" s="126" t="s">
        <v>1045</v>
      </c>
      <c r="H222" s="16"/>
    </row>
    <row r="223" spans="1:8" ht="27.75" hidden="1" x14ac:dyDescent="0.65">
      <c r="A223" s="318" t="s">
        <v>299</v>
      </c>
      <c r="B223" s="129" t="s">
        <v>300</v>
      </c>
      <c r="C223" s="128">
        <f>IFERROR(VLOOKUP($A223,'งบทดลอง รพ.'!$A$2:$C$500,3,0),0)</f>
        <v>0</v>
      </c>
      <c r="D223" s="22"/>
      <c r="E223" s="82" t="s">
        <v>999</v>
      </c>
      <c r="F223" s="82" t="s">
        <v>31</v>
      </c>
      <c r="G223" s="126" t="s">
        <v>1045</v>
      </c>
      <c r="H223" s="16"/>
    </row>
    <row r="224" spans="1:8" ht="27.75" hidden="1" x14ac:dyDescent="0.65">
      <c r="A224" s="318" t="s">
        <v>301</v>
      </c>
      <c r="B224" s="129" t="s">
        <v>302</v>
      </c>
      <c r="C224" s="128">
        <f>IFERROR(VLOOKUP($A224,'งบทดลอง รพ.'!$A$2:$C$500,3,0),0)</f>
        <v>0</v>
      </c>
      <c r="D224" s="22"/>
      <c r="E224" s="82" t="s">
        <v>999</v>
      </c>
      <c r="F224" s="82" t="s">
        <v>31</v>
      </c>
      <c r="G224" s="126" t="s">
        <v>1045</v>
      </c>
      <c r="H224" s="16"/>
    </row>
    <row r="225" spans="1:8" ht="27.75" hidden="1" x14ac:dyDescent="0.65">
      <c r="A225" s="318" t="s">
        <v>303</v>
      </c>
      <c r="B225" s="129" t="s">
        <v>304</v>
      </c>
      <c r="C225" s="128">
        <f>IFERROR(VLOOKUP($A225,'งบทดลอง รพ.'!$A$2:$C$500,3,0),0)</f>
        <v>0</v>
      </c>
      <c r="D225" s="22"/>
      <c r="E225" s="82" t="s">
        <v>999</v>
      </c>
      <c r="F225" s="82" t="s">
        <v>31</v>
      </c>
      <c r="G225" s="126" t="s">
        <v>1045</v>
      </c>
      <c r="H225" s="16"/>
    </row>
    <row r="226" spans="1:8" ht="27.75" hidden="1" x14ac:dyDescent="0.65">
      <c r="A226" s="318" t="s">
        <v>305</v>
      </c>
      <c r="B226" s="129" t="s">
        <v>291</v>
      </c>
      <c r="C226" s="128">
        <f>IFERROR(VLOOKUP($A226,'งบทดลอง รพ.'!$A$2:$C$500,3,0),0)</f>
        <v>0</v>
      </c>
      <c r="D226" s="22"/>
      <c r="E226" s="82" t="s">
        <v>999</v>
      </c>
      <c r="F226" s="82" t="s">
        <v>31</v>
      </c>
      <c r="G226" s="126" t="s">
        <v>1045</v>
      </c>
      <c r="H226" s="16"/>
    </row>
    <row r="227" spans="1:8" ht="27.75" hidden="1" x14ac:dyDescent="0.65">
      <c r="A227" s="318" t="s">
        <v>306</v>
      </c>
      <c r="B227" s="129" t="s">
        <v>307</v>
      </c>
      <c r="C227" s="128">
        <f>IFERROR(VLOOKUP($A227,'งบทดลอง รพ.'!$A$2:$C$500,3,0),0)</f>
        <v>0</v>
      </c>
      <c r="D227" s="22"/>
      <c r="E227" s="82" t="s">
        <v>999</v>
      </c>
      <c r="F227" s="82" t="s">
        <v>31</v>
      </c>
      <c r="G227" s="126" t="s">
        <v>1045</v>
      </c>
      <c r="H227" s="16"/>
    </row>
    <row r="228" spans="1:8" ht="27.75" hidden="1" x14ac:dyDescent="0.65">
      <c r="A228" s="318" t="s">
        <v>868</v>
      </c>
      <c r="B228" s="129" t="s">
        <v>869</v>
      </c>
      <c r="C228" s="128">
        <f>IFERROR(VLOOKUP($A228,'งบทดลอง รพ.'!$A$2:$C$500,3,0),0)</f>
        <v>0</v>
      </c>
      <c r="D228" s="22"/>
      <c r="E228" s="82" t="s">
        <v>999</v>
      </c>
      <c r="F228" s="82" t="s">
        <v>31</v>
      </c>
      <c r="G228" s="126" t="s">
        <v>1045</v>
      </c>
      <c r="H228" s="16"/>
    </row>
    <row r="229" spans="1:8" ht="27.75" hidden="1" x14ac:dyDescent="0.65">
      <c r="A229" s="318" t="s">
        <v>308</v>
      </c>
      <c r="B229" s="129" t="s">
        <v>309</v>
      </c>
      <c r="C229" s="128">
        <f>IFERROR(VLOOKUP($A229,'งบทดลอง รพ.'!$A$2:$C$500,3,0),0)</f>
        <v>0</v>
      </c>
      <c r="D229" s="22"/>
      <c r="E229" s="82" t="s">
        <v>999</v>
      </c>
      <c r="F229" s="82" t="s">
        <v>31</v>
      </c>
      <c r="G229" s="126" t="s">
        <v>1045</v>
      </c>
      <c r="H229" s="16"/>
    </row>
    <row r="230" spans="1:8" ht="27.75" hidden="1" x14ac:dyDescent="0.65">
      <c r="A230" s="318" t="s">
        <v>310</v>
      </c>
      <c r="B230" s="129" t="s">
        <v>311</v>
      </c>
      <c r="C230" s="128">
        <f>IFERROR(VLOOKUP($A230,'งบทดลอง รพ.'!$A$2:$C$500,3,0),0)</f>
        <v>0</v>
      </c>
      <c r="D230" s="22"/>
      <c r="E230" s="82" t="s">
        <v>999</v>
      </c>
      <c r="F230" s="82" t="s">
        <v>31</v>
      </c>
      <c r="G230" s="126" t="s">
        <v>1045</v>
      </c>
      <c r="H230" s="16"/>
    </row>
    <row r="231" spans="1:8" ht="27.75" hidden="1" x14ac:dyDescent="0.65">
      <c r="A231" s="318" t="s">
        <v>312</v>
      </c>
      <c r="B231" s="129" t="s">
        <v>313</v>
      </c>
      <c r="C231" s="128">
        <f>IFERROR(VLOOKUP($A231,'งบทดลอง รพ.'!$A$2:$C$500,3,0),0)</f>
        <v>0</v>
      </c>
      <c r="D231" s="22"/>
      <c r="E231" s="82" t="s">
        <v>999</v>
      </c>
      <c r="F231" s="82" t="s">
        <v>31</v>
      </c>
      <c r="G231" s="126" t="s">
        <v>1045</v>
      </c>
      <c r="H231" s="16"/>
    </row>
    <row r="232" spans="1:8" ht="27.75" hidden="1" x14ac:dyDescent="0.65">
      <c r="A232" s="318" t="s">
        <v>314</v>
      </c>
      <c r="B232" s="129" t="s">
        <v>1310</v>
      </c>
      <c r="C232" s="128">
        <f>IFERROR(VLOOKUP($A232,'งบทดลอง รพ.'!$A$2:$C$500,3,0),0)</f>
        <v>0</v>
      </c>
      <c r="D232" s="22"/>
      <c r="E232" s="82" t="s">
        <v>999</v>
      </c>
      <c r="F232" s="82" t="s">
        <v>31</v>
      </c>
      <c r="G232" s="126" t="s">
        <v>1045</v>
      </c>
      <c r="H232" s="16"/>
    </row>
    <row r="233" spans="1:8" ht="27.75" hidden="1" x14ac:dyDescent="0.65">
      <c r="A233" s="318" t="s">
        <v>1305</v>
      </c>
      <c r="B233" s="129" t="s">
        <v>1308</v>
      </c>
      <c r="C233" s="128">
        <f>IFERROR(VLOOKUP($A233,'งบทดลอง รพ.'!$A$2:$C$500,3,0),0)</f>
        <v>500000</v>
      </c>
      <c r="D233" s="22"/>
      <c r="E233" s="82" t="s">
        <v>999</v>
      </c>
      <c r="F233" s="82" t="s">
        <v>31</v>
      </c>
      <c r="G233" s="126" t="s">
        <v>1045</v>
      </c>
      <c r="H233" s="16"/>
    </row>
    <row r="234" spans="1:8" ht="27.75" hidden="1" x14ac:dyDescent="0.65">
      <c r="A234" s="318" t="s">
        <v>315</v>
      </c>
      <c r="B234" s="129" t="s">
        <v>1309</v>
      </c>
      <c r="C234" s="128">
        <f>IFERROR(VLOOKUP($A234,'งบทดลอง รพ.'!$A$2:$C$500,3,0),0)</f>
        <v>0</v>
      </c>
      <c r="D234" s="22"/>
      <c r="E234" s="82" t="s">
        <v>999</v>
      </c>
      <c r="F234" s="82" t="s">
        <v>31</v>
      </c>
      <c r="G234" s="126" t="s">
        <v>1045</v>
      </c>
      <c r="H234" s="16"/>
    </row>
    <row r="235" spans="1:8" ht="27.75" hidden="1" x14ac:dyDescent="0.65">
      <c r="A235" s="318" t="s">
        <v>1306</v>
      </c>
      <c r="B235" s="129" t="s">
        <v>1311</v>
      </c>
      <c r="C235" s="128">
        <f>IFERROR(VLOOKUP($A235,'งบทดลอง รพ.'!$A$2:$C$500,3,0),0)</f>
        <v>0</v>
      </c>
      <c r="D235" s="22"/>
      <c r="E235" s="82" t="s">
        <v>999</v>
      </c>
      <c r="F235" s="82" t="s">
        <v>31</v>
      </c>
      <c r="G235" s="126" t="s">
        <v>1045</v>
      </c>
      <c r="H235" s="16"/>
    </row>
    <row r="236" spans="1:8" ht="27.75" x14ac:dyDescent="0.65">
      <c r="A236" s="318" t="s">
        <v>316</v>
      </c>
      <c r="B236" s="129" t="s">
        <v>1314</v>
      </c>
      <c r="C236" s="128">
        <f>IFERROR(VLOOKUP($A236,'งบทดลอง รพ.'!$A$2:$C$500,3,0),0)</f>
        <v>0</v>
      </c>
      <c r="D236" s="22"/>
      <c r="E236" s="82" t="s">
        <v>1007</v>
      </c>
      <c r="F236" s="82" t="s">
        <v>33</v>
      </c>
      <c r="G236" s="126" t="s">
        <v>1045</v>
      </c>
      <c r="H236" s="16"/>
    </row>
    <row r="237" spans="1:8" ht="27.75" x14ac:dyDescent="0.65">
      <c r="A237" s="318" t="s">
        <v>1307</v>
      </c>
      <c r="B237" s="129" t="s">
        <v>1315</v>
      </c>
      <c r="C237" s="128">
        <f>IFERROR(VLOOKUP($A237,'งบทดลอง รพ.'!$A$2:$C$500,3,0),0)</f>
        <v>250300</v>
      </c>
      <c r="D237" s="22"/>
      <c r="E237" s="82" t="s">
        <v>1007</v>
      </c>
      <c r="F237" s="82" t="s">
        <v>33</v>
      </c>
      <c r="G237" s="126" t="s">
        <v>1045</v>
      </c>
      <c r="H237" s="16"/>
    </row>
    <row r="238" spans="1:8" ht="27.75" x14ac:dyDescent="0.65">
      <c r="A238" s="318" t="s">
        <v>317</v>
      </c>
      <c r="B238" s="129" t="s">
        <v>1316</v>
      </c>
      <c r="C238" s="128">
        <f>IFERROR(VLOOKUP($A238,'งบทดลอง รพ.'!$A$2:$C$500,3,0),0)</f>
        <v>0</v>
      </c>
      <c r="D238" s="22"/>
      <c r="E238" s="82" t="s">
        <v>1007</v>
      </c>
      <c r="F238" s="82" t="s">
        <v>33</v>
      </c>
      <c r="G238" s="126" t="s">
        <v>1045</v>
      </c>
      <c r="H238" s="16"/>
    </row>
    <row r="239" spans="1:8" ht="27.75" x14ac:dyDescent="0.65">
      <c r="A239" s="318" t="s">
        <v>1312</v>
      </c>
      <c r="B239" s="129" t="s">
        <v>1317</v>
      </c>
      <c r="C239" s="128">
        <f>IFERROR(VLOOKUP($A239,'งบทดลอง รพ.'!$A$2:$C$500,3,0),0)</f>
        <v>150000</v>
      </c>
      <c r="D239" s="22"/>
      <c r="E239" s="82" t="s">
        <v>1007</v>
      </c>
      <c r="F239" s="82" t="s">
        <v>33</v>
      </c>
      <c r="G239" s="126" t="s">
        <v>1045</v>
      </c>
      <c r="H239" s="16"/>
    </row>
    <row r="240" spans="1:8" ht="27.75" x14ac:dyDescent="0.65">
      <c r="A240" s="318" t="s">
        <v>318</v>
      </c>
      <c r="B240" s="129" t="s">
        <v>1318</v>
      </c>
      <c r="C240" s="128">
        <f>IFERROR(VLOOKUP($A240,'งบทดลอง รพ.'!$A$2:$C$500,3,0),0)</f>
        <v>0</v>
      </c>
      <c r="D240" s="22"/>
      <c r="E240" s="82" t="s">
        <v>1007</v>
      </c>
      <c r="F240" s="82" t="s">
        <v>33</v>
      </c>
      <c r="G240" s="126" t="s">
        <v>1045</v>
      </c>
      <c r="H240" s="16"/>
    </row>
    <row r="241" spans="1:8" ht="27.75" x14ac:dyDescent="0.65">
      <c r="A241" s="318" t="s">
        <v>1313</v>
      </c>
      <c r="B241" s="129" t="s">
        <v>1319</v>
      </c>
      <c r="C241" s="128">
        <f>IFERROR(VLOOKUP($A241,'งบทดลอง รพ.'!$A$2:$C$500,3,0),0)</f>
        <v>228721</v>
      </c>
      <c r="D241" s="22"/>
      <c r="E241" s="82" t="s">
        <v>1007</v>
      </c>
      <c r="F241" s="82" t="s">
        <v>33</v>
      </c>
      <c r="G241" s="126" t="s">
        <v>1045</v>
      </c>
      <c r="H241" s="16"/>
    </row>
    <row r="242" spans="1:8" ht="27.75" hidden="1" x14ac:dyDescent="0.65">
      <c r="A242" s="318" t="s">
        <v>870</v>
      </c>
      <c r="B242" s="129" t="s">
        <v>384</v>
      </c>
      <c r="C242" s="128">
        <f>IFERROR(VLOOKUP($A242,'งบทดลอง รพ.'!$A$2:$C$500,3,0),0)</f>
        <v>600000</v>
      </c>
      <c r="D242" s="22"/>
      <c r="E242" s="82" t="s">
        <v>1019</v>
      </c>
      <c r="F242" s="82" t="s">
        <v>37</v>
      </c>
      <c r="G242" s="126" t="s">
        <v>1045</v>
      </c>
      <c r="H242" s="16"/>
    </row>
    <row r="243" spans="1:8" ht="27.75" hidden="1" x14ac:dyDescent="0.65">
      <c r="A243" s="318" t="s">
        <v>871</v>
      </c>
      <c r="B243" s="129" t="s">
        <v>385</v>
      </c>
      <c r="C243" s="128">
        <f>IFERROR(VLOOKUP($A243,'งบทดลอง รพ.'!$A$2:$C$500,3,0),0)</f>
        <v>30000</v>
      </c>
      <c r="D243" s="22"/>
      <c r="E243" s="82" t="s">
        <v>1019</v>
      </c>
      <c r="F243" s="82" t="s">
        <v>37</v>
      </c>
      <c r="G243" s="126" t="s">
        <v>1045</v>
      </c>
      <c r="H243" s="16"/>
    </row>
    <row r="244" spans="1:8" ht="27.75" hidden="1" x14ac:dyDescent="0.65">
      <c r="A244" s="318" t="s">
        <v>872</v>
      </c>
      <c r="B244" s="129" t="s">
        <v>386</v>
      </c>
      <c r="C244" s="128">
        <f>IFERROR(VLOOKUP($A244,'งบทดลอง รพ.'!$A$2:$C$500,3,0),0)</f>
        <v>300000</v>
      </c>
      <c r="D244" s="22"/>
      <c r="E244" s="82" t="s">
        <v>1019</v>
      </c>
      <c r="F244" s="82" t="s">
        <v>37</v>
      </c>
      <c r="G244" s="126" t="s">
        <v>1045</v>
      </c>
      <c r="H244" s="16"/>
    </row>
    <row r="245" spans="1:8" ht="27.75" hidden="1" x14ac:dyDescent="0.65">
      <c r="A245" s="318" t="s">
        <v>873</v>
      </c>
      <c r="B245" s="129" t="s">
        <v>387</v>
      </c>
      <c r="C245" s="128">
        <f>IFERROR(VLOOKUP($A245,'งบทดลอง รพ.'!$A$2:$C$500,3,0),0)</f>
        <v>20000</v>
      </c>
      <c r="D245" s="22"/>
      <c r="E245" s="82" t="s">
        <v>1019</v>
      </c>
      <c r="F245" s="82" t="s">
        <v>37</v>
      </c>
      <c r="G245" s="126" t="s">
        <v>1045</v>
      </c>
      <c r="H245" s="16"/>
    </row>
    <row r="246" spans="1:8" ht="27.75" hidden="1" x14ac:dyDescent="0.65">
      <c r="A246" s="318" t="s">
        <v>874</v>
      </c>
      <c r="B246" s="129" t="s">
        <v>388</v>
      </c>
      <c r="C246" s="128">
        <f>IFERROR(VLOOKUP($A246,'งบทดลอง รพ.'!$A$2:$C$500,3,0),0)</f>
        <v>500000</v>
      </c>
      <c r="D246" s="22"/>
      <c r="E246" s="82" t="s">
        <v>1019</v>
      </c>
      <c r="F246" s="82" t="s">
        <v>37</v>
      </c>
      <c r="G246" s="126" t="s">
        <v>1045</v>
      </c>
      <c r="H246" s="16"/>
    </row>
    <row r="247" spans="1:8" ht="27.75" hidden="1" x14ac:dyDescent="0.65">
      <c r="A247" s="318" t="s">
        <v>875</v>
      </c>
      <c r="B247" s="129" t="s">
        <v>389</v>
      </c>
      <c r="C247" s="128">
        <f>IFERROR(VLOOKUP($A247,'งบทดลอง รพ.'!$A$2:$C$500,3,0),0)</f>
        <v>1500000</v>
      </c>
      <c r="D247" s="22"/>
      <c r="E247" s="82" t="s">
        <v>1019</v>
      </c>
      <c r="F247" s="82" t="s">
        <v>37</v>
      </c>
      <c r="G247" s="126" t="s">
        <v>1045</v>
      </c>
      <c r="H247" s="16"/>
    </row>
    <row r="248" spans="1:8" ht="27.75" hidden="1" x14ac:dyDescent="0.65">
      <c r="A248" s="318" t="s">
        <v>876</v>
      </c>
      <c r="B248" s="129" t="s">
        <v>394</v>
      </c>
      <c r="C248" s="128">
        <f>IFERROR(VLOOKUP($A248,'งบทดลอง รพ.'!$A$2:$C$500,3,0),0)</f>
        <v>400000</v>
      </c>
      <c r="D248" s="22"/>
      <c r="E248" s="82" t="s">
        <v>1019</v>
      </c>
      <c r="F248" s="82" t="s">
        <v>37</v>
      </c>
      <c r="G248" s="126" t="s">
        <v>1045</v>
      </c>
      <c r="H248" s="16"/>
    </row>
    <row r="249" spans="1:8" ht="27.75" hidden="1" x14ac:dyDescent="0.65">
      <c r="A249" s="318" t="s">
        <v>877</v>
      </c>
      <c r="B249" s="129" t="s">
        <v>395</v>
      </c>
      <c r="C249" s="128">
        <f>IFERROR(VLOOKUP($A249,'งบทดลอง รพ.'!$A$2:$C$500,3,0),0)</f>
        <v>1200000</v>
      </c>
      <c r="D249" s="22"/>
      <c r="E249" s="82" t="s">
        <v>1019</v>
      </c>
      <c r="F249" s="82" t="s">
        <v>37</v>
      </c>
      <c r="G249" s="126" t="s">
        <v>1045</v>
      </c>
      <c r="H249" s="16"/>
    </row>
    <row r="250" spans="1:8" ht="27.75" hidden="1" x14ac:dyDescent="0.65">
      <c r="A250" s="318" t="s">
        <v>878</v>
      </c>
      <c r="B250" s="129" t="s">
        <v>396</v>
      </c>
      <c r="C250" s="128">
        <f>IFERROR(VLOOKUP($A250,'งบทดลอง รพ.'!$A$2:$C$500,3,0),0)</f>
        <v>0</v>
      </c>
      <c r="D250" s="22"/>
      <c r="E250" s="82" t="s">
        <v>1019</v>
      </c>
      <c r="F250" s="82" t="s">
        <v>37</v>
      </c>
      <c r="G250" s="126" t="s">
        <v>1045</v>
      </c>
      <c r="H250" s="16"/>
    </row>
    <row r="251" spans="1:8" ht="27.75" x14ac:dyDescent="0.65">
      <c r="A251" s="318" t="s">
        <v>319</v>
      </c>
      <c r="B251" s="129" t="s">
        <v>320</v>
      </c>
      <c r="C251" s="128">
        <f>IFERROR(VLOOKUP($A251,'งบทดลอง รพ.'!$A$2:$C$500,3,0),0)</f>
        <v>63301.2</v>
      </c>
      <c r="D251" s="22"/>
      <c r="E251" s="82" t="s">
        <v>1009</v>
      </c>
      <c r="F251" s="82" t="s">
        <v>33</v>
      </c>
      <c r="G251" s="126" t="s">
        <v>1045</v>
      </c>
      <c r="H251" s="16"/>
    </row>
    <row r="252" spans="1:8" ht="27.75" x14ac:dyDescent="0.65">
      <c r="A252" s="318" t="s">
        <v>321</v>
      </c>
      <c r="B252" s="129" t="s">
        <v>322</v>
      </c>
      <c r="C252" s="128">
        <f>IFERROR(VLOOKUP($A252,'งบทดลอง รพ.'!$A$2:$C$500,3,0),0)</f>
        <v>37750</v>
      </c>
      <c r="D252" s="22"/>
      <c r="E252" s="82" t="s">
        <v>1009</v>
      </c>
      <c r="F252" s="82" t="s">
        <v>33</v>
      </c>
      <c r="G252" s="126" t="s">
        <v>1045</v>
      </c>
      <c r="H252" s="16"/>
    </row>
    <row r="253" spans="1:8" ht="27.75" x14ac:dyDescent="0.65">
      <c r="A253" s="318" t="s">
        <v>323</v>
      </c>
      <c r="B253" s="129" t="s">
        <v>324</v>
      </c>
      <c r="C253" s="128">
        <f>IFERROR(VLOOKUP($A253,'งบทดลอง รพ.'!$A$2:$C$500,3,0),0)</f>
        <v>530057.77</v>
      </c>
      <c r="D253" s="22"/>
      <c r="E253" s="82" t="s">
        <v>1009</v>
      </c>
      <c r="F253" s="82" t="s">
        <v>33</v>
      </c>
      <c r="G253" s="126" t="s">
        <v>1045</v>
      </c>
      <c r="H253" s="16"/>
    </row>
    <row r="254" spans="1:8" ht="27.75" x14ac:dyDescent="0.65">
      <c r="A254" s="318" t="s">
        <v>325</v>
      </c>
      <c r="B254" s="129" t="s">
        <v>326</v>
      </c>
      <c r="C254" s="128">
        <f>IFERROR(VLOOKUP($A254,'งบทดลอง รพ.'!$A$2:$C$500,3,0),0)</f>
        <v>196115.3</v>
      </c>
      <c r="D254" s="22"/>
      <c r="E254" s="82" t="s">
        <v>1009</v>
      </c>
      <c r="F254" s="82" t="s">
        <v>33</v>
      </c>
      <c r="G254" s="126" t="s">
        <v>1045</v>
      </c>
      <c r="H254" s="16"/>
    </row>
    <row r="255" spans="1:8" ht="27.75" x14ac:dyDescent="0.65">
      <c r="A255" s="318" t="s">
        <v>327</v>
      </c>
      <c r="B255" s="129" t="s">
        <v>328</v>
      </c>
      <c r="C255" s="128">
        <f>IFERROR(VLOOKUP($A255,'งบทดลอง รพ.'!$A$2:$C$500,3,0),0)</f>
        <v>12187.3</v>
      </c>
      <c r="D255" s="22"/>
      <c r="E255" s="82" t="s">
        <v>1009</v>
      </c>
      <c r="F255" s="82" t="s">
        <v>33</v>
      </c>
      <c r="G255" s="126" t="s">
        <v>1045</v>
      </c>
      <c r="H255" s="16"/>
    </row>
    <row r="256" spans="1:8" ht="27.75" x14ac:dyDescent="0.65">
      <c r="A256" s="318" t="s">
        <v>329</v>
      </c>
      <c r="B256" s="129" t="s">
        <v>330</v>
      </c>
      <c r="C256" s="128">
        <f>IFERROR(VLOOKUP($A256,'งบทดลอง รพ.'!$A$2:$C$500,3,0),0)</f>
        <v>1500000</v>
      </c>
      <c r="D256" s="22"/>
      <c r="E256" s="82" t="s">
        <v>1009</v>
      </c>
      <c r="F256" s="82" t="s">
        <v>33</v>
      </c>
      <c r="G256" s="126" t="s">
        <v>1045</v>
      </c>
      <c r="H256" s="16"/>
    </row>
    <row r="257" spans="1:8" ht="27.75" x14ac:dyDescent="0.65">
      <c r="A257" s="318" t="s">
        <v>331</v>
      </c>
      <c r="B257" s="129" t="s">
        <v>332</v>
      </c>
      <c r="C257" s="128">
        <f>IFERROR(VLOOKUP($A257,'งบทดลอง รพ.'!$A$2:$C$500,3,0),0)</f>
        <v>0</v>
      </c>
      <c r="D257" s="22"/>
      <c r="E257" s="82" t="s">
        <v>1009</v>
      </c>
      <c r="F257" s="82" t="s">
        <v>33</v>
      </c>
      <c r="G257" s="126" t="s">
        <v>1045</v>
      </c>
      <c r="H257" s="16"/>
    </row>
    <row r="258" spans="1:8" ht="27.75" x14ac:dyDescent="0.65">
      <c r="A258" s="318" t="s">
        <v>333</v>
      </c>
      <c r="B258" s="129" t="s">
        <v>334</v>
      </c>
      <c r="C258" s="128">
        <f>IFERROR(VLOOKUP($A258,'งบทดลอง รพ.'!$A$2:$C$500,3,0),0)</f>
        <v>0</v>
      </c>
      <c r="D258" s="22"/>
      <c r="E258" s="82" t="s">
        <v>1009</v>
      </c>
      <c r="F258" s="82" t="s">
        <v>33</v>
      </c>
      <c r="G258" s="126" t="s">
        <v>1045</v>
      </c>
      <c r="H258" s="16"/>
    </row>
    <row r="259" spans="1:8" ht="27.75" x14ac:dyDescent="0.65">
      <c r="A259" s="318" t="s">
        <v>335</v>
      </c>
      <c r="B259" s="129" t="s">
        <v>336</v>
      </c>
      <c r="C259" s="128">
        <f>IFERROR(VLOOKUP($A259,'งบทดลอง รพ.'!$A$2:$C$500,3,0),0)</f>
        <v>560298.6</v>
      </c>
      <c r="D259" s="22"/>
      <c r="E259" s="82" t="s">
        <v>1011</v>
      </c>
      <c r="F259" s="82" t="s">
        <v>33</v>
      </c>
      <c r="G259" s="126" t="s">
        <v>1045</v>
      </c>
      <c r="H259" s="16"/>
    </row>
    <row r="260" spans="1:8" ht="27.75" x14ac:dyDescent="0.65">
      <c r="A260" s="318" t="s">
        <v>337</v>
      </c>
      <c r="B260" s="129" t="s">
        <v>338</v>
      </c>
      <c r="C260" s="128">
        <f>IFERROR(VLOOKUP($A260,'งบทดลอง รพ.'!$A$2:$C$500,3,0),0)</f>
        <v>0</v>
      </c>
      <c r="D260" s="22"/>
      <c r="E260" s="82" t="s">
        <v>1011</v>
      </c>
      <c r="F260" s="82" t="s">
        <v>33</v>
      </c>
      <c r="G260" s="126" t="s">
        <v>1045</v>
      </c>
      <c r="H260" s="16"/>
    </row>
    <row r="261" spans="1:8" ht="27.75" x14ac:dyDescent="0.65">
      <c r="A261" s="318" t="s">
        <v>339</v>
      </c>
      <c r="B261" s="129" t="s">
        <v>1122</v>
      </c>
      <c r="C261" s="128">
        <f>IFERROR(VLOOKUP($A261,'งบทดลอง รพ.'!$A$2:$C$500,3,0),0)</f>
        <v>219564</v>
      </c>
      <c r="D261" s="22"/>
      <c r="E261" s="82" t="s">
        <v>1011</v>
      </c>
      <c r="F261" s="82" t="s">
        <v>33</v>
      </c>
      <c r="G261" s="126" t="s">
        <v>1045</v>
      </c>
      <c r="H261" s="16"/>
    </row>
    <row r="262" spans="1:8" ht="27.75" x14ac:dyDescent="0.65">
      <c r="A262" s="318" t="s">
        <v>340</v>
      </c>
      <c r="B262" s="129" t="s">
        <v>341</v>
      </c>
      <c r="C262" s="128">
        <f>IFERROR(VLOOKUP($A262,'งบทดลอง รพ.'!$A$2:$C$500,3,0),0)</f>
        <v>0</v>
      </c>
      <c r="D262" s="22"/>
      <c r="E262" s="82" t="s">
        <v>1011</v>
      </c>
      <c r="F262" s="82" t="s">
        <v>33</v>
      </c>
      <c r="G262" s="126" t="s">
        <v>1045</v>
      </c>
      <c r="H262" s="16"/>
    </row>
    <row r="263" spans="1:8" ht="27.75" x14ac:dyDescent="0.65">
      <c r="A263" s="318" t="s">
        <v>342</v>
      </c>
      <c r="B263" s="129" t="s">
        <v>343</v>
      </c>
      <c r="C263" s="128">
        <f>IFERROR(VLOOKUP($A263,'งบทดลอง รพ.'!$A$2:$C$500,3,0),0)</f>
        <v>0</v>
      </c>
      <c r="D263" s="22"/>
      <c r="E263" s="82" t="s">
        <v>1011</v>
      </c>
      <c r="F263" s="82" t="s">
        <v>33</v>
      </c>
      <c r="G263" s="126" t="s">
        <v>1045</v>
      </c>
      <c r="H263" s="16"/>
    </row>
    <row r="264" spans="1:8" ht="27.75" hidden="1" x14ac:dyDescent="0.65">
      <c r="A264" s="318" t="s">
        <v>879</v>
      </c>
      <c r="B264" s="129" t="s">
        <v>880</v>
      </c>
      <c r="C264" s="128">
        <f>IFERROR(VLOOKUP($A264,'งบทดลอง รพ.'!$A$2:$C$500,3,0),0)</f>
        <v>700000</v>
      </c>
      <c r="D264" s="22"/>
      <c r="E264" s="82" t="s">
        <v>1019</v>
      </c>
      <c r="F264" s="82" t="s">
        <v>37</v>
      </c>
      <c r="G264" s="126" t="s">
        <v>1045</v>
      </c>
      <c r="H264" s="16"/>
    </row>
    <row r="265" spans="1:8" ht="27.75" x14ac:dyDescent="0.65">
      <c r="A265" s="318" t="s">
        <v>344</v>
      </c>
      <c r="B265" s="129" t="s">
        <v>345</v>
      </c>
      <c r="C265" s="128">
        <f>IFERROR(VLOOKUP($A265,'งบทดลอง รพ.'!$A$2:$C$500,3,0),0)</f>
        <v>0</v>
      </c>
      <c r="D265" s="22"/>
      <c r="E265" s="82" t="s">
        <v>1013</v>
      </c>
      <c r="F265" s="82" t="s">
        <v>33</v>
      </c>
      <c r="G265" s="126" t="s">
        <v>1045</v>
      </c>
      <c r="H265" s="16"/>
    </row>
    <row r="266" spans="1:8" ht="27.75" x14ac:dyDescent="0.65">
      <c r="A266" s="318" t="s">
        <v>346</v>
      </c>
      <c r="B266" s="129" t="s">
        <v>347</v>
      </c>
      <c r="C266" s="128">
        <f>IFERROR(VLOOKUP($A266,'งบทดลอง รพ.'!$A$2:$C$500,3,0),0)</f>
        <v>0</v>
      </c>
      <c r="D266" s="22"/>
      <c r="E266" s="82" t="s">
        <v>1013</v>
      </c>
      <c r="F266" s="82" t="s">
        <v>33</v>
      </c>
      <c r="G266" s="126" t="s">
        <v>1045</v>
      </c>
      <c r="H266" s="16"/>
    </row>
    <row r="267" spans="1:8" ht="27.75" x14ac:dyDescent="0.65">
      <c r="A267" s="318" t="s">
        <v>348</v>
      </c>
      <c r="B267" s="129" t="s">
        <v>349</v>
      </c>
      <c r="C267" s="128">
        <f>IFERROR(VLOOKUP($A267,'งบทดลอง รพ.'!$A$2:$C$500,3,0),0)</f>
        <v>0</v>
      </c>
      <c r="D267" s="22"/>
      <c r="E267" s="82" t="s">
        <v>1013</v>
      </c>
      <c r="F267" s="82" t="s">
        <v>33</v>
      </c>
      <c r="G267" s="126" t="s">
        <v>1045</v>
      </c>
      <c r="H267" s="16"/>
    </row>
    <row r="268" spans="1:8" ht="27.75" x14ac:dyDescent="0.65">
      <c r="A268" s="318" t="s">
        <v>350</v>
      </c>
      <c r="B268" s="129" t="s">
        <v>351</v>
      </c>
      <c r="C268" s="128">
        <f>IFERROR(VLOOKUP($A268,'งบทดลอง รพ.'!$A$2:$C$500,3,0),0)</f>
        <v>440280</v>
      </c>
      <c r="D268" s="22"/>
      <c r="E268" s="82" t="s">
        <v>1013</v>
      </c>
      <c r="F268" s="82" t="s">
        <v>33</v>
      </c>
      <c r="G268" s="126" t="s">
        <v>1045</v>
      </c>
      <c r="H268" s="16"/>
    </row>
    <row r="269" spans="1:8" ht="27.75" x14ac:dyDescent="0.65">
      <c r="A269" s="318" t="s">
        <v>352</v>
      </c>
      <c r="B269" s="129" t="s">
        <v>353</v>
      </c>
      <c r="C269" s="128">
        <f>IFERROR(VLOOKUP($A269,'งบทดลอง รพ.'!$A$2:$C$500,3,0),0)</f>
        <v>0</v>
      </c>
      <c r="D269" s="22"/>
      <c r="E269" s="82" t="s">
        <v>1013</v>
      </c>
      <c r="F269" s="82" t="s">
        <v>33</v>
      </c>
      <c r="G269" s="126" t="s">
        <v>1045</v>
      </c>
      <c r="H269" s="16"/>
    </row>
    <row r="270" spans="1:8" ht="27.75" x14ac:dyDescent="0.65">
      <c r="A270" s="318" t="s">
        <v>354</v>
      </c>
      <c r="B270" s="129" t="s">
        <v>355</v>
      </c>
      <c r="C270" s="128">
        <f>IFERROR(VLOOKUP($A270,'งบทดลอง รพ.'!$A$2:$C$500,3,0),0)</f>
        <v>300000</v>
      </c>
      <c r="D270" s="22"/>
      <c r="E270" s="82" t="s">
        <v>1013</v>
      </c>
      <c r="F270" s="82" t="s">
        <v>33</v>
      </c>
      <c r="G270" s="126" t="s">
        <v>1045</v>
      </c>
      <c r="H270" s="16"/>
    </row>
    <row r="271" spans="1:8" ht="27.75" x14ac:dyDescent="0.65">
      <c r="A271" s="318" t="s">
        <v>356</v>
      </c>
      <c r="B271" s="129" t="s">
        <v>1123</v>
      </c>
      <c r="C271" s="128">
        <f>IFERROR(VLOOKUP($A271,'งบทดลอง รพ.'!$A$2:$C$500,3,0),0)</f>
        <v>12218950</v>
      </c>
      <c r="D271" s="22"/>
      <c r="E271" s="82" t="s">
        <v>1015</v>
      </c>
      <c r="F271" s="82" t="s">
        <v>33</v>
      </c>
      <c r="G271" s="126" t="s">
        <v>1045</v>
      </c>
      <c r="H271" s="16"/>
    </row>
    <row r="272" spans="1:8" ht="27.75" x14ac:dyDescent="0.65">
      <c r="A272" s="318" t="s">
        <v>358</v>
      </c>
      <c r="B272" s="129" t="s">
        <v>1124</v>
      </c>
      <c r="C272" s="128">
        <f>IFERROR(VLOOKUP($A272,'งบทดลอง รพ.'!$A$2:$C$500,3,0),0)</f>
        <v>1152757.5</v>
      </c>
      <c r="D272" s="22"/>
      <c r="E272" s="82" t="s">
        <v>1013</v>
      </c>
      <c r="F272" s="82" t="s">
        <v>33</v>
      </c>
      <c r="G272" s="126" t="s">
        <v>1045</v>
      </c>
      <c r="H272" s="16"/>
    </row>
    <row r="273" spans="1:8" ht="27.75" x14ac:dyDescent="0.65">
      <c r="A273" s="318" t="s">
        <v>359</v>
      </c>
      <c r="B273" s="129" t="s">
        <v>360</v>
      </c>
      <c r="C273" s="128">
        <f>IFERROR(VLOOKUP($A273,'งบทดลอง รพ.'!$A$2:$C$500,3,0),0)</f>
        <v>4023700</v>
      </c>
      <c r="D273" s="22"/>
      <c r="E273" s="82" t="s">
        <v>1015</v>
      </c>
      <c r="F273" s="82" t="s">
        <v>33</v>
      </c>
      <c r="G273" s="126" t="s">
        <v>1045</v>
      </c>
      <c r="H273" s="16"/>
    </row>
    <row r="274" spans="1:8" ht="27.75" x14ac:dyDescent="0.65">
      <c r="A274" s="318" t="s">
        <v>361</v>
      </c>
      <c r="B274" s="129" t="s">
        <v>362</v>
      </c>
      <c r="C274" s="128">
        <f>IFERROR(VLOOKUP($A274,'งบทดลอง รพ.'!$A$2:$C$500,3,0),0)</f>
        <v>2500000</v>
      </c>
      <c r="D274" s="22"/>
      <c r="E274" s="82" t="s">
        <v>1015</v>
      </c>
      <c r="F274" s="82" t="s">
        <v>33</v>
      </c>
      <c r="G274" s="126" t="s">
        <v>1045</v>
      </c>
      <c r="H274" s="16"/>
    </row>
    <row r="275" spans="1:8" ht="27.75" x14ac:dyDescent="0.65">
      <c r="A275" s="318" t="s">
        <v>363</v>
      </c>
      <c r="B275" s="129" t="s">
        <v>364</v>
      </c>
      <c r="C275" s="128">
        <f>IFERROR(VLOOKUP($A275,'งบทดลอง รพ.'!$A$2:$C$500,3,0),0)</f>
        <v>0</v>
      </c>
      <c r="D275" s="22"/>
      <c r="E275" s="82" t="s">
        <v>1007</v>
      </c>
      <c r="F275" s="82" t="s">
        <v>33</v>
      </c>
      <c r="G275" s="126" t="s">
        <v>1045</v>
      </c>
      <c r="H275" s="16"/>
    </row>
    <row r="276" spans="1:8" ht="27.75" x14ac:dyDescent="0.65">
      <c r="A276" s="318" t="s">
        <v>365</v>
      </c>
      <c r="B276" s="129" t="s">
        <v>366</v>
      </c>
      <c r="C276" s="128">
        <f>IFERROR(VLOOKUP($A276,'งบทดลอง รพ.'!$A$2:$C$500,3,0),0)</f>
        <v>1000</v>
      </c>
      <c r="D276" s="22"/>
      <c r="E276" s="82" t="s">
        <v>1007</v>
      </c>
      <c r="F276" s="82" t="s">
        <v>33</v>
      </c>
      <c r="G276" s="126" t="s">
        <v>1045</v>
      </c>
      <c r="H276" s="16"/>
    </row>
    <row r="277" spans="1:8" ht="27.75" hidden="1" x14ac:dyDescent="0.65">
      <c r="A277" s="318" t="s">
        <v>375</v>
      </c>
      <c r="B277" s="129" t="s">
        <v>376</v>
      </c>
      <c r="C277" s="128">
        <f>IFERROR(VLOOKUP($A277,'งบทดลอง รพ.'!$A$2:$C$500,3,0),0)</f>
        <v>6981133.4699999997</v>
      </c>
      <c r="D277" s="22"/>
      <c r="E277" s="82" t="s">
        <v>1017</v>
      </c>
      <c r="F277" s="82" t="s">
        <v>35</v>
      </c>
      <c r="G277" s="126" t="s">
        <v>1045</v>
      </c>
      <c r="H277" s="16"/>
    </row>
    <row r="278" spans="1:8" ht="27.75" hidden="1" x14ac:dyDescent="0.65">
      <c r="A278" s="318" t="s">
        <v>377</v>
      </c>
      <c r="B278" s="129" t="s">
        <v>1125</v>
      </c>
      <c r="C278" s="128">
        <f>IFERROR(VLOOKUP($A278,'งบทดลอง รพ.'!$A$2:$C$500,3,0),0)</f>
        <v>2351873.9</v>
      </c>
      <c r="D278" s="22"/>
      <c r="E278" s="82" t="s">
        <v>1017</v>
      </c>
      <c r="F278" s="82" t="s">
        <v>35</v>
      </c>
      <c r="G278" s="126" t="s">
        <v>1045</v>
      </c>
      <c r="H278" s="16"/>
    </row>
    <row r="279" spans="1:8" ht="27.75" hidden="1" x14ac:dyDescent="0.65">
      <c r="A279" s="318" t="s">
        <v>378</v>
      </c>
      <c r="B279" s="129" t="s">
        <v>379</v>
      </c>
      <c r="C279" s="128">
        <f>IFERROR(VLOOKUP($A279,'งบทดลอง รพ.'!$A$2:$C$500,3,0),0)</f>
        <v>85670.03</v>
      </c>
      <c r="D279" s="22"/>
      <c r="E279" s="82" t="s">
        <v>1017</v>
      </c>
      <c r="F279" s="82" t="s">
        <v>35</v>
      </c>
      <c r="G279" s="126" t="s">
        <v>1045</v>
      </c>
      <c r="H279" s="16"/>
    </row>
    <row r="280" spans="1:8" ht="27.75" hidden="1" x14ac:dyDescent="0.65">
      <c r="A280" s="318" t="s">
        <v>380</v>
      </c>
      <c r="B280" s="129" t="s">
        <v>381</v>
      </c>
      <c r="C280" s="128">
        <f>IFERROR(VLOOKUP($A280,'งบทดลอง รพ.'!$A$2:$C$500,3,0),0)</f>
        <v>60702.38</v>
      </c>
      <c r="D280" s="22"/>
      <c r="E280" s="82" t="s">
        <v>1017</v>
      </c>
      <c r="F280" s="82" t="s">
        <v>35</v>
      </c>
      <c r="G280" s="126" t="s">
        <v>1045</v>
      </c>
      <c r="H280" s="16"/>
    </row>
    <row r="281" spans="1:8" ht="27.75" hidden="1" x14ac:dyDescent="0.65">
      <c r="A281" s="318" t="s">
        <v>382</v>
      </c>
      <c r="B281" s="129" t="s">
        <v>383</v>
      </c>
      <c r="C281" s="128">
        <f>IFERROR(VLOOKUP($A281,'งบทดลอง รพ.'!$A$2:$C$500,3,0),0)</f>
        <v>40411</v>
      </c>
      <c r="D281" s="22"/>
      <c r="E281" s="82" t="s">
        <v>1017</v>
      </c>
      <c r="F281" s="82" t="s">
        <v>35</v>
      </c>
      <c r="G281" s="126" t="s">
        <v>1045</v>
      </c>
      <c r="H281" s="16"/>
    </row>
    <row r="282" spans="1:8" ht="27.75" x14ac:dyDescent="0.65">
      <c r="A282" s="318" t="s">
        <v>367</v>
      </c>
      <c r="B282" s="129" t="s">
        <v>368</v>
      </c>
      <c r="C282" s="128">
        <f>IFERROR(VLOOKUP($A282,'งบทดลอง รพ.'!$A$2:$C$500,3,0),0)</f>
        <v>0</v>
      </c>
      <c r="D282" s="22"/>
      <c r="E282" s="82" t="s">
        <v>1007</v>
      </c>
      <c r="F282" s="82" t="s">
        <v>33</v>
      </c>
      <c r="G282" s="126" t="s">
        <v>1045</v>
      </c>
      <c r="H282" s="16"/>
    </row>
    <row r="283" spans="1:8" ht="27.75" x14ac:dyDescent="0.65">
      <c r="A283" s="318" t="s">
        <v>369</v>
      </c>
      <c r="B283" s="129" t="s">
        <v>370</v>
      </c>
      <c r="C283" s="128">
        <f>IFERROR(VLOOKUP($A283,'งบทดลอง รพ.'!$A$2:$C$500,3,0),0)</f>
        <v>139929.25</v>
      </c>
      <c r="D283" s="22"/>
      <c r="E283" s="82" t="s">
        <v>1007</v>
      </c>
      <c r="F283" s="82" t="s">
        <v>33</v>
      </c>
      <c r="G283" s="126" t="s">
        <v>1045</v>
      </c>
      <c r="H283" s="16"/>
    </row>
    <row r="284" spans="1:8" ht="27.75" hidden="1" x14ac:dyDescent="0.65">
      <c r="A284" s="318" t="s">
        <v>215</v>
      </c>
      <c r="B284" s="129" t="s">
        <v>216</v>
      </c>
      <c r="C284" s="128">
        <f>IFERROR(VLOOKUP($A284,'งบทดลอง รพ.'!$A$2:$C$500,3,0),0)</f>
        <v>42728807</v>
      </c>
      <c r="D284" s="22"/>
      <c r="E284" s="82" t="s">
        <v>979</v>
      </c>
      <c r="F284" s="82" t="s">
        <v>19</v>
      </c>
      <c r="G284" s="126" t="s">
        <v>1045</v>
      </c>
      <c r="H284" s="16"/>
    </row>
    <row r="285" spans="1:8" ht="27.75" hidden="1" x14ac:dyDescent="0.65">
      <c r="A285" s="318" t="s">
        <v>217</v>
      </c>
      <c r="B285" s="129" t="s">
        <v>1126</v>
      </c>
      <c r="C285" s="128">
        <f>IFERROR(VLOOKUP($A285,'งบทดลอง รพ.'!$A$2:$C$500,3,0),0)</f>
        <v>681133.3</v>
      </c>
      <c r="D285" s="22"/>
      <c r="E285" s="82" t="s">
        <v>981</v>
      </c>
      <c r="F285" s="82" t="s">
        <v>21</v>
      </c>
      <c r="G285" s="126" t="s">
        <v>1045</v>
      </c>
      <c r="H285" s="16"/>
    </row>
    <row r="286" spans="1:8" ht="27.75" hidden="1" x14ac:dyDescent="0.65">
      <c r="A286" s="318" t="s">
        <v>219</v>
      </c>
      <c r="B286" s="129" t="s">
        <v>1127</v>
      </c>
      <c r="C286" s="128">
        <f>IFERROR(VLOOKUP($A286,'งบทดลอง รพ.'!$A$2:$C$500,3,0),0)</f>
        <v>14557966.300000001</v>
      </c>
      <c r="D286" s="22"/>
      <c r="E286" s="82" t="s">
        <v>983</v>
      </c>
      <c r="F286" s="82" t="s">
        <v>21</v>
      </c>
      <c r="G286" s="126" t="s">
        <v>1045</v>
      </c>
      <c r="H286" s="16"/>
    </row>
    <row r="287" spans="1:8" ht="27.75" hidden="1" x14ac:dyDescent="0.65">
      <c r="A287" s="318" t="s">
        <v>222</v>
      </c>
      <c r="B287" s="129" t="s">
        <v>223</v>
      </c>
      <c r="C287" s="128">
        <f>IFERROR(VLOOKUP($A287,'งบทดลอง รพ.'!$A$2:$C$500,3,0),0)</f>
        <v>14969336</v>
      </c>
      <c r="D287" s="22"/>
      <c r="E287" s="82" t="s">
        <v>987</v>
      </c>
      <c r="F287" s="82" t="s">
        <v>23</v>
      </c>
      <c r="G287" s="126" t="s">
        <v>1045</v>
      </c>
      <c r="H287" s="16"/>
    </row>
    <row r="288" spans="1:8" ht="27.75" hidden="1" x14ac:dyDescent="0.65">
      <c r="A288" s="318" t="s">
        <v>390</v>
      </c>
      <c r="B288" s="129" t="s">
        <v>391</v>
      </c>
      <c r="C288" s="128">
        <f>IFERROR(VLOOKUP($A288,'งบทดลอง รพ.'!$A$2:$C$500,3,0),0)</f>
        <v>3500000</v>
      </c>
      <c r="D288" s="22"/>
      <c r="E288" s="82" t="s">
        <v>1019</v>
      </c>
      <c r="F288" s="82" t="s">
        <v>37</v>
      </c>
      <c r="G288" s="126" t="s">
        <v>1045</v>
      </c>
      <c r="H288" s="16"/>
    </row>
    <row r="289" spans="1:8" ht="27.75" hidden="1" x14ac:dyDescent="0.65">
      <c r="A289" s="318" t="s">
        <v>392</v>
      </c>
      <c r="B289" s="129" t="s">
        <v>393</v>
      </c>
      <c r="C289" s="128">
        <f>IFERROR(VLOOKUP($A289,'งบทดลอง รพ.'!$A$2:$C$500,3,0),0)</f>
        <v>1160000</v>
      </c>
      <c r="D289" s="22"/>
      <c r="E289" s="82" t="s">
        <v>1019</v>
      </c>
      <c r="F289" s="82" t="s">
        <v>37</v>
      </c>
      <c r="G289" s="126" t="s">
        <v>1045</v>
      </c>
      <c r="H289" s="16"/>
    </row>
    <row r="290" spans="1:8" ht="27.75" hidden="1" x14ac:dyDescent="0.65">
      <c r="A290" s="318" t="s">
        <v>220</v>
      </c>
      <c r="B290" s="129" t="s">
        <v>221</v>
      </c>
      <c r="C290" s="128">
        <f>IFERROR(VLOOKUP($A290,'งบทดลอง รพ.'!$A$2:$C$500,3,0),0)</f>
        <v>694500</v>
      </c>
      <c r="D290" s="22"/>
      <c r="E290" s="82" t="s">
        <v>985</v>
      </c>
      <c r="F290" s="82" t="s">
        <v>702</v>
      </c>
      <c r="G290" s="126" t="s">
        <v>1045</v>
      </c>
      <c r="H290" s="16"/>
    </row>
    <row r="291" spans="1:8" ht="27.75" hidden="1" x14ac:dyDescent="0.65">
      <c r="A291" s="318" t="s">
        <v>881</v>
      </c>
      <c r="B291" s="129" t="s">
        <v>882</v>
      </c>
      <c r="C291" s="128">
        <f>IFERROR(VLOOKUP($A291,'งบทดลอง รพ.'!$A$2:$C$500,3,0),0)</f>
        <v>0</v>
      </c>
      <c r="D291" s="22"/>
      <c r="E291" s="82" t="s">
        <v>981</v>
      </c>
      <c r="F291" s="82" t="s">
        <v>21</v>
      </c>
      <c r="G291" s="126" t="s">
        <v>1045</v>
      </c>
      <c r="H291" s="16"/>
    </row>
    <row r="292" spans="1:8" ht="27.75" hidden="1" x14ac:dyDescent="0.65">
      <c r="A292" s="319" t="s">
        <v>397</v>
      </c>
      <c r="B292" s="130" t="s">
        <v>1128</v>
      </c>
      <c r="C292" s="128">
        <f>IFERROR(VLOOKUP($A292,'งบทดลอง รพ.'!$A$2:$C$500,3,0),0)</f>
        <v>0</v>
      </c>
      <c r="D292" s="22"/>
      <c r="E292" s="82" t="s">
        <v>1019</v>
      </c>
      <c r="F292" s="82" t="s">
        <v>37</v>
      </c>
      <c r="G292" s="126" t="s">
        <v>1045</v>
      </c>
      <c r="H292" s="16"/>
    </row>
    <row r="293" spans="1:8" ht="27.75" x14ac:dyDescent="0.65">
      <c r="A293" s="318" t="s">
        <v>371</v>
      </c>
      <c r="B293" s="129" t="s">
        <v>372</v>
      </c>
      <c r="C293" s="128">
        <f>IFERROR(VLOOKUP($A293,'งบทดลอง รพ.'!$A$2:$C$500,3,0),0)</f>
        <v>0</v>
      </c>
      <c r="D293" s="22"/>
      <c r="E293" s="82" t="s">
        <v>1007</v>
      </c>
      <c r="F293" s="82" t="s">
        <v>33</v>
      </c>
      <c r="G293" s="126" t="s">
        <v>1045</v>
      </c>
      <c r="H293" s="16"/>
    </row>
    <row r="294" spans="1:8" ht="27.75" x14ac:dyDescent="0.65">
      <c r="A294" s="318" t="s">
        <v>373</v>
      </c>
      <c r="B294" s="129" t="s">
        <v>374</v>
      </c>
      <c r="C294" s="128">
        <f>IFERROR(VLOOKUP($A294,'งบทดลอง รพ.'!$A$2:$C$500,3,0),0)</f>
        <v>0</v>
      </c>
      <c r="D294" s="22"/>
      <c r="E294" s="82" t="s">
        <v>1007</v>
      </c>
      <c r="F294" s="82" t="s">
        <v>33</v>
      </c>
      <c r="G294" s="126" t="s">
        <v>1045</v>
      </c>
      <c r="H294" s="16"/>
    </row>
    <row r="295" spans="1:8" ht="27.75" x14ac:dyDescent="0.65">
      <c r="A295" s="318" t="s">
        <v>488</v>
      </c>
      <c r="B295" s="129" t="s">
        <v>1129</v>
      </c>
      <c r="C295" s="128">
        <f>IFERROR(VLOOKUP($A295,'งบทดลอง รพ.'!$A$2:$C$500,3,0),0)</f>
        <v>0</v>
      </c>
      <c r="D295" s="22"/>
      <c r="E295" s="82" t="s">
        <v>1007</v>
      </c>
      <c r="F295" s="82" t="s">
        <v>33</v>
      </c>
      <c r="G295" s="126" t="s">
        <v>1045</v>
      </c>
      <c r="H295" s="16"/>
    </row>
    <row r="296" spans="1:8" ht="27.75" x14ac:dyDescent="0.65">
      <c r="A296" s="318" t="s">
        <v>883</v>
      </c>
      <c r="B296" s="129" t="s">
        <v>884</v>
      </c>
      <c r="C296" s="128">
        <f>IFERROR(VLOOKUP($A296,'งบทดลอง รพ.'!$A$2:$C$500,3,0),0)</f>
        <v>21000</v>
      </c>
      <c r="D296" s="22"/>
      <c r="E296" s="82" t="s">
        <v>1007</v>
      </c>
      <c r="F296" s="82" t="s">
        <v>33</v>
      </c>
      <c r="G296" s="126" t="s">
        <v>1045</v>
      </c>
      <c r="H296" s="16"/>
    </row>
    <row r="297" spans="1:8" ht="27.75" x14ac:dyDescent="0.65">
      <c r="A297" s="318" t="s">
        <v>489</v>
      </c>
      <c r="B297" s="129" t="s">
        <v>490</v>
      </c>
      <c r="C297" s="128">
        <f>IFERROR(VLOOKUP($A297,'งบทดลอง รพ.'!$A$2:$C$500,3,0),0)</f>
        <v>0</v>
      </c>
      <c r="D297" s="22"/>
      <c r="E297" s="82" t="s">
        <v>1007</v>
      </c>
      <c r="F297" s="82" t="s">
        <v>33</v>
      </c>
      <c r="G297" s="126" t="s">
        <v>1045</v>
      </c>
      <c r="H297" s="16"/>
    </row>
    <row r="298" spans="1:8" ht="27.75" hidden="1" x14ac:dyDescent="0.65">
      <c r="A298" s="318" t="s">
        <v>885</v>
      </c>
      <c r="B298" s="129" t="s">
        <v>886</v>
      </c>
      <c r="C298" s="128">
        <f>IFERROR(VLOOKUP($A298,'งบทดลอง รพ.'!$A$2:$C$500,3,0),0)</f>
        <v>0</v>
      </c>
      <c r="D298" s="22"/>
      <c r="E298" s="82" t="s">
        <v>1033</v>
      </c>
      <c r="F298" s="82" t="s">
        <v>41</v>
      </c>
      <c r="G298" s="126" t="s">
        <v>1045</v>
      </c>
      <c r="H298" s="16"/>
    </row>
    <row r="299" spans="1:8" ht="27.75" x14ac:dyDescent="0.65">
      <c r="A299" s="318" t="s">
        <v>491</v>
      </c>
      <c r="B299" s="129" t="s">
        <v>492</v>
      </c>
      <c r="C299" s="128">
        <f>IFERROR(VLOOKUP($A299,'งบทดลอง รพ.'!$A$2:$C$500,3,0),0)</f>
        <v>0</v>
      </c>
      <c r="D299" s="22"/>
      <c r="E299" s="82" t="s">
        <v>1007</v>
      </c>
      <c r="F299" s="82" t="s">
        <v>33</v>
      </c>
      <c r="G299" s="126" t="s">
        <v>1045</v>
      </c>
      <c r="H299" s="16"/>
    </row>
    <row r="300" spans="1:8" ht="27.75" x14ac:dyDescent="0.65">
      <c r="A300" s="319" t="s">
        <v>493</v>
      </c>
      <c r="B300" s="130" t="s">
        <v>494</v>
      </c>
      <c r="C300" s="128">
        <f>IFERROR(VLOOKUP($A300,'งบทดลอง รพ.'!$A$2:$C$500,3,0),0)</f>
        <v>0</v>
      </c>
      <c r="D300" s="22"/>
      <c r="E300" s="82" t="s">
        <v>1007</v>
      </c>
      <c r="F300" s="82" t="s">
        <v>33</v>
      </c>
      <c r="G300" s="126" t="s">
        <v>1045</v>
      </c>
      <c r="H300" s="16"/>
    </row>
    <row r="301" spans="1:8" ht="27.75" hidden="1" x14ac:dyDescent="0.65">
      <c r="A301" s="318" t="s">
        <v>495</v>
      </c>
      <c r="B301" s="129" t="s">
        <v>1320</v>
      </c>
      <c r="C301" s="128">
        <f>IFERROR(VLOOKUP($A301,'งบทดลอง รพ.'!$A$2:$C$500,3,0),0)</f>
        <v>280282</v>
      </c>
      <c r="D301" s="22"/>
      <c r="E301" s="82" t="s">
        <v>1027</v>
      </c>
      <c r="F301" s="82" t="s">
        <v>41</v>
      </c>
      <c r="G301" s="126" t="s">
        <v>1045</v>
      </c>
      <c r="H301" s="16"/>
    </row>
    <row r="302" spans="1:8" ht="27.75" hidden="1" x14ac:dyDescent="0.65">
      <c r="A302" s="318" t="s">
        <v>496</v>
      </c>
      <c r="B302" s="129" t="s">
        <v>1321</v>
      </c>
      <c r="C302" s="128">
        <f>IFERROR(VLOOKUP($A302,'งบทดลอง รพ.'!$A$2:$C$500,3,0),0)</f>
        <v>0</v>
      </c>
      <c r="D302" s="22"/>
      <c r="E302" s="82" t="s">
        <v>1029</v>
      </c>
      <c r="F302" s="82" t="s">
        <v>41</v>
      </c>
      <c r="G302" s="126" t="s">
        <v>1045</v>
      </c>
      <c r="H302" s="16"/>
    </row>
    <row r="303" spans="1:8" ht="27.75" x14ac:dyDescent="0.65">
      <c r="A303" s="318" t="s">
        <v>887</v>
      </c>
      <c r="B303" s="129" t="s">
        <v>888</v>
      </c>
      <c r="C303" s="128">
        <f>IFERROR(VLOOKUP($A303,'งบทดลอง รพ.'!$A$2:$C$500,3,0),0)</f>
        <v>0</v>
      </c>
      <c r="D303" s="22"/>
      <c r="E303" s="82" t="s">
        <v>1007</v>
      </c>
      <c r="F303" s="82" t="s">
        <v>33</v>
      </c>
      <c r="G303" s="126" t="s">
        <v>1045</v>
      </c>
      <c r="H303" s="16"/>
    </row>
    <row r="304" spans="1:8" ht="27.75" hidden="1" x14ac:dyDescent="0.65">
      <c r="A304" s="319" t="s">
        <v>1322</v>
      </c>
      <c r="B304" s="130" t="s">
        <v>1323</v>
      </c>
      <c r="C304" s="128">
        <f>IFERROR(VLOOKUP($A304,'งบทดลอง รพ.'!$A$2:$C$500,3,0),0)</f>
        <v>1865682</v>
      </c>
      <c r="D304" s="22"/>
      <c r="E304" s="82" t="s">
        <v>1029</v>
      </c>
      <c r="F304" s="82" t="s">
        <v>41</v>
      </c>
      <c r="G304" s="126" t="s">
        <v>1045</v>
      </c>
      <c r="H304" s="16"/>
    </row>
    <row r="305" spans="1:8" ht="27.75" hidden="1" x14ac:dyDescent="0.65">
      <c r="A305" s="319" t="s">
        <v>497</v>
      </c>
      <c r="B305" s="130" t="s">
        <v>1130</v>
      </c>
      <c r="C305" s="128">
        <f>IFERROR(VLOOKUP($A305,'งบทดลอง รพ.'!$A$2:$C$500,3,0),0)</f>
        <v>6341878.8599999994</v>
      </c>
      <c r="D305" s="22"/>
      <c r="E305" s="82" t="s">
        <v>1031</v>
      </c>
      <c r="F305" s="82" t="s">
        <v>41</v>
      </c>
      <c r="G305" s="126" t="s">
        <v>1045</v>
      </c>
      <c r="H305" s="16"/>
    </row>
    <row r="306" spans="1:8" ht="27.75" hidden="1" x14ac:dyDescent="0.65">
      <c r="A306" s="318" t="s">
        <v>498</v>
      </c>
      <c r="B306" s="129" t="s">
        <v>1131</v>
      </c>
      <c r="C306" s="128">
        <f>IFERROR(VLOOKUP($A306,'งบทดลอง รพ.'!$A$2:$C$500,3,0),0)</f>
        <v>45000</v>
      </c>
      <c r="D306" s="22"/>
      <c r="E306" s="82" t="s">
        <v>1031</v>
      </c>
      <c r="F306" s="82" t="s">
        <v>41</v>
      </c>
      <c r="G306" s="126" t="s">
        <v>1045</v>
      </c>
      <c r="H306" s="16"/>
    </row>
    <row r="307" spans="1:8" ht="27.75" hidden="1" x14ac:dyDescent="0.65">
      <c r="A307" s="319" t="s">
        <v>889</v>
      </c>
      <c r="B307" s="130" t="s">
        <v>890</v>
      </c>
      <c r="C307" s="128">
        <f>IFERROR(VLOOKUP($A307,'งบทดลอง รพ.'!$A$2:$C$500,3,0),0)</f>
        <v>0</v>
      </c>
      <c r="D307" s="22"/>
      <c r="E307" s="82" t="s">
        <v>1031</v>
      </c>
      <c r="F307" s="82" t="s">
        <v>41</v>
      </c>
      <c r="G307" s="126" t="s">
        <v>1045</v>
      </c>
      <c r="H307" s="16"/>
    </row>
    <row r="308" spans="1:8" ht="27.75" hidden="1" x14ac:dyDescent="0.65">
      <c r="A308" s="319" t="s">
        <v>499</v>
      </c>
      <c r="B308" s="130" t="s">
        <v>500</v>
      </c>
      <c r="C308" s="128">
        <f>IFERROR(VLOOKUP($A308,'งบทดลอง รพ.'!$A$2:$C$500,3,0),0)</f>
        <v>0</v>
      </c>
      <c r="D308" s="22"/>
      <c r="E308" s="82" t="s">
        <v>1027</v>
      </c>
      <c r="F308" s="82" t="s">
        <v>41</v>
      </c>
      <c r="G308" s="126" t="s">
        <v>1045</v>
      </c>
      <c r="H308" s="16"/>
    </row>
    <row r="309" spans="1:8" ht="27.75" hidden="1" x14ac:dyDescent="0.65">
      <c r="A309" s="319" t="s">
        <v>501</v>
      </c>
      <c r="B309" s="130" t="s">
        <v>502</v>
      </c>
      <c r="C309" s="128">
        <f>IFERROR(VLOOKUP($A309,'งบทดลอง รพ.'!$A$2:$C$500,3,0),0)</f>
        <v>35994</v>
      </c>
      <c r="D309" s="22"/>
      <c r="E309" s="82" t="s">
        <v>1031</v>
      </c>
      <c r="F309" s="82" t="s">
        <v>41</v>
      </c>
      <c r="G309" s="126" t="s">
        <v>1045</v>
      </c>
      <c r="H309" s="16"/>
    </row>
    <row r="310" spans="1:8" ht="27.75" hidden="1" x14ac:dyDescent="0.65">
      <c r="A310" s="319" t="s">
        <v>891</v>
      </c>
      <c r="B310" s="130" t="s">
        <v>892</v>
      </c>
      <c r="C310" s="128">
        <f>IFERROR(VLOOKUP($A310,'งบทดลอง รพ.'!$A$2:$C$500,3,0),0)</f>
        <v>22000000</v>
      </c>
      <c r="D310" s="22"/>
      <c r="E310" s="82" t="s">
        <v>991</v>
      </c>
      <c r="F310" s="82" t="s">
        <v>29</v>
      </c>
      <c r="G310" s="126" t="s">
        <v>1045</v>
      </c>
      <c r="H310" s="16"/>
    </row>
    <row r="311" spans="1:8" ht="27.75" hidden="1" x14ac:dyDescent="0.65">
      <c r="A311" s="319" t="s">
        <v>893</v>
      </c>
      <c r="B311" s="130" t="s">
        <v>894</v>
      </c>
      <c r="C311" s="128">
        <f>IFERROR(VLOOKUP($A311,'งบทดลอง รพ.'!$A$2:$C$500,3,0),0)</f>
        <v>0</v>
      </c>
      <c r="D311" s="22"/>
      <c r="E311" s="82" t="s">
        <v>991</v>
      </c>
      <c r="F311" s="82" t="s">
        <v>29</v>
      </c>
      <c r="G311" s="126" t="s">
        <v>1045</v>
      </c>
      <c r="H311" s="16"/>
    </row>
    <row r="312" spans="1:8" ht="27.75" hidden="1" x14ac:dyDescent="0.65">
      <c r="A312" s="318" t="s">
        <v>895</v>
      </c>
      <c r="B312" s="129" t="s">
        <v>896</v>
      </c>
      <c r="C312" s="128">
        <f>IFERROR(VLOOKUP($A312,'งบทดลอง รพ.'!$A$2:$C$500,3,0),0)</f>
        <v>0</v>
      </c>
      <c r="D312" s="22"/>
      <c r="E312" s="82" t="s">
        <v>991</v>
      </c>
      <c r="F312" s="82" t="s">
        <v>29</v>
      </c>
      <c r="G312" s="126" t="s">
        <v>1045</v>
      </c>
      <c r="H312" s="16"/>
    </row>
    <row r="313" spans="1:8" ht="27.75" hidden="1" x14ac:dyDescent="0.65">
      <c r="A313" s="318" t="s">
        <v>897</v>
      </c>
      <c r="B313" s="129" t="s">
        <v>1324</v>
      </c>
      <c r="C313" s="128">
        <f>IFERROR(VLOOKUP($A313,'งบทดลอง รพ.'!$A$2:$C$500,3,0),0)</f>
        <v>0</v>
      </c>
      <c r="D313" s="22"/>
      <c r="E313" s="82" t="s">
        <v>991</v>
      </c>
      <c r="F313" s="82" t="s">
        <v>29</v>
      </c>
      <c r="G313" s="126" t="s">
        <v>1045</v>
      </c>
      <c r="H313" s="16"/>
    </row>
    <row r="314" spans="1:8" ht="27.75" hidden="1" x14ac:dyDescent="0.65">
      <c r="A314" s="318" t="s">
        <v>898</v>
      </c>
      <c r="B314" s="129" t="s">
        <v>899</v>
      </c>
      <c r="C314" s="128">
        <f>IFERROR(VLOOKUP($A314,'งบทดลอง รพ.'!$A$2:$C$500,3,0),0)</f>
        <v>0</v>
      </c>
      <c r="D314" s="22"/>
      <c r="E314" s="82" t="s">
        <v>991</v>
      </c>
      <c r="F314" s="82" t="s">
        <v>29</v>
      </c>
      <c r="G314" s="126" t="s">
        <v>1045</v>
      </c>
      <c r="H314" s="16"/>
    </row>
    <row r="315" spans="1:8" ht="27.75" hidden="1" x14ac:dyDescent="0.65">
      <c r="A315" s="318" t="s">
        <v>900</v>
      </c>
      <c r="B315" s="129" t="s">
        <v>266</v>
      </c>
      <c r="C315" s="128">
        <f>IFERROR(VLOOKUP($A315,'งบทดลอง รพ.'!$A$2:$C$500,3,0),0)</f>
        <v>1600000</v>
      </c>
      <c r="D315" s="22"/>
      <c r="E315" s="82" t="s">
        <v>991</v>
      </c>
      <c r="F315" s="82" t="s">
        <v>29</v>
      </c>
      <c r="G315" s="126" t="s">
        <v>1045</v>
      </c>
      <c r="H315" s="16"/>
    </row>
    <row r="316" spans="1:8" ht="27.75" hidden="1" x14ac:dyDescent="0.65">
      <c r="A316" s="318" t="s">
        <v>901</v>
      </c>
      <c r="B316" s="129" t="s">
        <v>267</v>
      </c>
      <c r="C316" s="128">
        <f>IFERROR(VLOOKUP($A316,'งบทดลอง รพ.'!$A$2:$C$500,3,0),0)</f>
        <v>120000</v>
      </c>
      <c r="D316" s="22"/>
      <c r="E316" s="82" t="s">
        <v>991</v>
      </c>
      <c r="F316" s="82" t="s">
        <v>29</v>
      </c>
      <c r="G316" s="126" t="s">
        <v>1045</v>
      </c>
      <c r="H316" s="16"/>
    </row>
    <row r="317" spans="1:8" ht="27.75" hidden="1" x14ac:dyDescent="0.65">
      <c r="A317" s="318" t="s">
        <v>902</v>
      </c>
      <c r="B317" s="129" t="s">
        <v>268</v>
      </c>
      <c r="C317" s="128">
        <f>IFERROR(VLOOKUP($A317,'งบทดลอง รพ.'!$A$2:$C$500,3,0),0)</f>
        <v>390000</v>
      </c>
      <c r="D317" s="22"/>
      <c r="E317" s="82" t="s">
        <v>991</v>
      </c>
      <c r="F317" s="82" t="s">
        <v>29</v>
      </c>
      <c r="G317" s="126" t="s">
        <v>1045</v>
      </c>
      <c r="H317" s="16"/>
    </row>
    <row r="318" spans="1:8" ht="27.75" hidden="1" x14ac:dyDescent="0.65">
      <c r="A318" s="318" t="s">
        <v>903</v>
      </c>
      <c r="B318" s="129" t="s">
        <v>904</v>
      </c>
      <c r="C318" s="128">
        <f>IFERROR(VLOOKUP($A318,'งบทดลอง รพ.'!$A$2:$C$500,3,0),0)</f>
        <v>0</v>
      </c>
      <c r="D318" s="22"/>
      <c r="E318" s="82" t="s">
        <v>991</v>
      </c>
      <c r="F318" s="82" t="s">
        <v>29</v>
      </c>
      <c r="G318" s="126" t="s">
        <v>1045</v>
      </c>
      <c r="H318" s="16"/>
    </row>
    <row r="319" spans="1:8" ht="27.75" hidden="1" x14ac:dyDescent="0.65">
      <c r="A319" s="318" t="s">
        <v>905</v>
      </c>
      <c r="B319" s="129" t="s">
        <v>271</v>
      </c>
      <c r="C319" s="128">
        <f>IFERROR(VLOOKUP($A319,'งบทดลอง รพ.'!$A$2:$C$500,3,0),0)</f>
        <v>105600</v>
      </c>
      <c r="D319" s="22"/>
      <c r="E319" s="82" t="s">
        <v>991</v>
      </c>
      <c r="F319" s="82" t="s">
        <v>29</v>
      </c>
      <c r="G319" s="126" t="s">
        <v>1045</v>
      </c>
      <c r="H319" s="16"/>
    </row>
    <row r="320" spans="1:8" ht="27.75" hidden="1" x14ac:dyDescent="0.65">
      <c r="A320" s="318" t="s">
        <v>1325</v>
      </c>
      <c r="B320" s="129" t="s">
        <v>1326</v>
      </c>
      <c r="C320" s="128">
        <f>IFERROR(VLOOKUP($A320,'งบทดลอง รพ.'!$A$2:$C$500,3,0),0)</f>
        <v>0</v>
      </c>
      <c r="D320" s="22"/>
      <c r="E320" s="82" t="s">
        <v>991</v>
      </c>
      <c r="F320" s="82" t="s">
        <v>29</v>
      </c>
      <c r="G320" s="126" t="s">
        <v>1045</v>
      </c>
      <c r="H320" s="16"/>
    </row>
    <row r="321" spans="1:8" ht="27.75" hidden="1" x14ac:dyDescent="0.65">
      <c r="A321" s="318" t="s">
        <v>398</v>
      </c>
      <c r="B321" s="129" t="s">
        <v>399</v>
      </c>
      <c r="C321" s="128">
        <f>IFERROR(VLOOKUP($A321,'งบทดลอง รพ.'!$A$2:$C$500,3,0),0)</f>
        <v>3533421.86</v>
      </c>
      <c r="D321" s="22"/>
      <c r="E321" s="82" t="s">
        <v>1021</v>
      </c>
      <c r="F321" s="82" t="s">
        <v>39</v>
      </c>
      <c r="G321" s="126" t="s">
        <v>1045</v>
      </c>
      <c r="H321" s="16"/>
    </row>
    <row r="322" spans="1:8" ht="27.75" hidden="1" x14ac:dyDescent="0.65">
      <c r="A322" s="318" t="s">
        <v>400</v>
      </c>
      <c r="B322" s="129" t="s">
        <v>401</v>
      </c>
      <c r="C322" s="128">
        <f>IFERROR(VLOOKUP($A322,'งบทดลอง รพ.'!$A$2:$C$500,3,0),0)</f>
        <v>1688209.7</v>
      </c>
      <c r="D322" s="22"/>
      <c r="E322" s="82" t="s">
        <v>1021</v>
      </c>
      <c r="F322" s="82" t="s">
        <v>39</v>
      </c>
      <c r="G322" s="126" t="s">
        <v>1045</v>
      </c>
      <c r="H322" s="16"/>
    </row>
    <row r="323" spans="1:8" ht="27.75" hidden="1" x14ac:dyDescent="0.65">
      <c r="A323" s="318" t="s">
        <v>402</v>
      </c>
      <c r="B323" s="129" t="s">
        <v>403</v>
      </c>
      <c r="C323" s="128">
        <f>IFERROR(VLOOKUP($A323,'งบทดลอง รพ.'!$A$2:$C$500,3,0),0)</f>
        <v>900410.3</v>
      </c>
      <c r="D323" s="22"/>
      <c r="E323" s="82" t="s">
        <v>1021</v>
      </c>
      <c r="F323" s="82" t="s">
        <v>39</v>
      </c>
      <c r="G323" s="126" t="s">
        <v>1045</v>
      </c>
      <c r="H323" s="16"/>
    </row>
    <row r="324" spans="1:8" ht="27.75" hidden="1" x14ac:dyDescent="0.65">
      <c r="A324" s="318" t="s">
        <v>404</v>
      </c>
      <c r="B324" s="129" t="s">
        <v>405</v>
      </c>
      <c r="C324" s="128">
        <f>IFERROR(VLOOKUP($A324,'งบทดลอง รพ.'!$A$2:$C$500,3,0),0)</f>
        <v>0</v>
      </c>
      <c r="D324" s="22"/>
      <c r="E324" s="82" t="s">
        <v>1021</v>
      </c>
      <c r="F324" s="82" t="s">
        <v>39</v>
      </c>
      <c r="G324" s="126" t="s">
        <v>1045</v>
      </c>
      <c r="H324" s="16"/>
    </row>
    <row r="325" spans="1:8" ht="27.75" hidden="1" x14ac:dyDescent="0.65">
      <c r="A325" s="318" t="s">
        <v>406</v>
      </c>
      <c r="B325" s="129" t="s">
        <v>407</v>
      </c>
      <c r="C325" s="128">
        <f>IFERROR(VLOOKUP($A325,'งบทดลอง รพ.'!$A$2:$C$500,3,0),0)</f>
        <v>44164.800000000003</v>
      </c>
      <c r="D325" s="22"/>
      <c r="E325" s="82" t="s">
        <v>1021</v>
      </c>
      <c r="F325" s="82" t="s">
        <v>39</v>
      </c>
      <c r="G325" s="126" t="s">
        <v>1045</v>
      </c>
      <c r="H325" s="16"/>
    </row>
    <row r="326" spans="1:8" ht="27.75" hidden="1" x14ac:dyDescent="0.65">
      <c r="A326" s="318" t="s">
        <v>408</v>
      </c>
      <c r="B326" s="129" t="s">
        <v>409</v>
      </c>
      <c r="C326" s="128">
        <f>IFERROR(VLOOKUP($A326,'งบทดลอง รพ.'!$A$2:$C$500,3,0),0)</f>
        <v>0</v>
      </c>
      <c r="D326" s="22"/>
      <c r="E326" s="82" t="s">
        <v>1021</v>
      </c>
      <c r="F326" s="82" t="s">
        <v>39</v>
      </c>
      <c r="G326" s="126" t="s">
        <v>1045</v>
      </c>
      <c r="H326" s="16"/>
    </row>
    <row r="327" spans="1:8" ht="27.75" hidden="1" x14ac:dyDescent="0.65">
      <c r="A327" s="318" t="s">
        <v>410</v>
      </c>
      <c r="B327" s="129" t="s">
        <v>411</v>
      </c>
      <c r="C327" s="128">
        <f>IFERROR(VLOOKUP($A327,'งบทดลอง รพ.'!$A$2:$C$500,3,0),0)</f>
        <v>0</v>
      </c>
      <c r="D327" s="22"/>
      <c r="E327" s="82" t="s">
        <v>1021</v>
      </c>
      <c r="F327" s="82" t="s">
        <v>39</v>
      </c>
      <c r="G327" s="126" t="s">
        <v>1045</v>
      </c>
      <c r="H327" s="16"/>
    </row>
    <row r="328" spans="1:8" ht="27.75" hidden="1" x14ac:dyDescent="0.65">
      <c r="A328" s="318" t="s">
        <v>412</v>
      </c>
      <c r="B328" s="129" t="s">
        <v>413</v>
      </c>
      <c r="C328" s="128">
        <f>IFERROR(VLOOKUP($A328,'งบทดลอง รพ.'!$A$2:$C$500,3,0),0)</f>
        <v>0</v>
      </c>
      <c r="D328" s="22"/>
      <c r="E328" s="82" t="s">
        <v>1021</v>
      </c>
      <c r="F328" s="82" t="s">
        <v>39</v>
      </c>
      <c r="G328" s="126" t="s">
        <v>1045</v>
      </c>
      <c r="H328" s="16"/>
    </row>
    <row r="329" spans="1:8" ht="27.75" hidden="1" x14ac:dyDescent="0.65">
      <c r="A329" s="318" t="s">
        <v>414</v>
      </c>
      <c r="B329" s="129" t="s">
        <v>415</v>
      </c>
      <c r="C329" s="128">
        <f>IFERROR(VLOOKUP($A329,'งบทดลอง รพ.'!$A$2:$C$500,3,0),0)</f>
        <v>0</v>
      </c>
      <c r="D329" s="22"/>
      <c r="E329" s="82" t="s">
        <v>1021</v>
      </c>
      <c r="F329" s="82" t="s">
        <v>39</v>
      </c>
      <c r="G329" s="126" t="s">
        <v>1045</v>
      </c>
      <c r="H329" s="16"/>
    </row>
    <row r="330" spans="1:8" ht="27.75" hidden="1" x14ac:dyDescent="0.65">
      <c r="A330" s="318" t="s">
        <v>416</v>
      </c>
      <c r="B330" s="129" t="s">
        <v>417</v>
      </c>
      <c r="C330" s="128">
        <f>IFERROR(VLOOKUP($A330,'งบทดลอง รพ.'!$A$2:$C$500,3,0),0)</f>
        <v>0</v>
      </c>
      <c r="D330" s="22"/>
      <c r="E330" s="82" t="s">
        <v>1023</v>
      </c>
      <c r="F330" s="82" t="s">
        <v>39</v>
      </c>
      <c r="G330" s="126" t="s">
        <v>1045</v>
      </c>
      <c r="H330" s="16"/>
    </row>
    <row r="331" spans="1:8" ht="27.75" hidden="1" x14ac:dyDescent="0.65">
      <c r="A331" s="318" t="s">
        <v>418</v>
      </c>
      <c r="B331" s="129" t="s">
        <v>419</v>
      </c>
      <c r="C331" s="128">
        <f>IFERROR(VLOOKUP($A331,'งบทดลอง รพ.'!$A$2:$C$500,3,0),0)</f>
        <v>400942.32</v>
      </c>
      <c r="D331" s="22"/>
      <c r="E331" s="82" t="s">
        <v>1023</v>
      </c>
      <c r="F331" s="82" t="s">
        <v>39</v>
      </c>
      <c r="G331" s="126" t="s">
        <v>1045</v>
      </c>
      <c r="H331" s="16"/>
    </row>
    <row r="332" spans="1:8" ht="27.75" hidden="1" x14ac:dyDescent="0.65">
      <c r="A332" s="318" t="s">
        <v>420</v>
      </c>
      <c r="B332" s="129" t="s">
        <v>421</v>
      </c>
      <c r="C332" s="128">
        <f>IFERROR(VLOOKUP($A332,'งบทดลอง รพ.'!$A$2:$C$500,3,0),0)</f>
        <v>766332.84</v>
      </c>
      <c r="D332" s="22"/>
      <c r="E332" s="82" t="s">
        <v>1023</v>
      </c>
      <c r="F332" s="82" t="s">
        <v>39</v>
      </c>
      <c r="G332" s="126" t="s">
        <v>1045</v>
      </c>
      <c r="H332" s="16"/>
    </row>
    <row r="333" spans="1:8" ht="27.75" hidden="1" x14ac:dyDescent="0.65">
      <c r="A333" s="318" t="s">
        <v>422</v>
      </c>
      <c r="B333" s="129" t="s">
        <v>423</v>
      </c>
      <c r="C333" s="128">
        <f>IFERROR(VLOOKUP($A333,'งบทดลอง รพ.'!$A$2:$C$500,3,0),0)</f>
        <v>0</v>
      </c>
      <c r="D333" s="22"/>
      <c r="E333" s="82" t="s">
        <v>1023</v>
      </c>
      <c r="F333" s="82" t="s">
        <v>39</v>
      </c>
      <c r="G333" s="126" t="s">
        <v>1045</v>
      </c>
      <c r="H333" s="16"/>
    </row>
    <row r="334" spans="1:8" ht="27.75" hidden="1" x14ac:dyDescent="0.65">
      <c r="A334" s="318" t="s">
        <v>424</v>
      </c>
      <c r="B334" s="129" t="s">
        <v>425</v>
      </c>
      <c r="C334" s="128">
        <f>IFERROR(VLOOKUP($A334,'งบทดลอง รพ.'!$A$2:$C$500,3,0),0)</f>
        <v>0</v>
      </c>
      <c r="D334" s="22"/>
      <c r="E334" s="82" t="s">
        <v>1023</v>
      </c>
      <c r="F334" s="82" t="s">
        <v>39</v>
      </c>
      <c r="G334" s="126" t="s">
        <v>1045</v>
      </c>
      <c r="H334" s="16"/>
    </row>
    <row r="335" spans="1:8" ht="27.75" hidden="1" x14ac:dyDescent="0.65">
      <c r="A335" s="318" t="s">
        <v>426</v>
      </c>
      <c r="B335" s="129" t="s">
        <v>427</v>
      </c>
      <c r="C335" s="128">
        <f>IFERROR(VLOOKUP($A335,'งบทดลอง รพ.'!$A$2:$C$500,3,0),0)</f>
        <v>1331.28</v>
      </c>
      <c r="D335" s="22"/>
      <c r="E335" s="82" t="s">
        <v>1023</v>
      </c>
      <c r="F335" s="82" t="s">
        <v>39</v>
      </c>
      <c r="G335" s="126" t="s">
        <v>1045</v>
      </c>
      <c r="H335" s="16"/>
    </row>
    <row r="336" spans="1:8" ht="27.75" hidden="1" x14ac:dyDescent="0.65">
      <c r="A336" s="318" t="s">
        <v>428</v>
      </c>
      <c r="B336" s="129" t="s">
        <v>429</v>
      </c>
      <c r="C336" s="128">
        <f>IFERROR(VLOOKUP($A336,'งบทดลอง รพ.'!$A$2:$C$500,3,0),0)</f>
        <v>1875230.52</v>
      </c>
      <c r="D336" s="22"/>
      <c r="E336" s="82" t="s">
        <v>1023</v>
      </c>
      <c r="F336" s="82" t="s">
        <v>39</v>
      </c>
      <c r="G336" s="126" t="s">
        <v>1045</v>
      </c>
      <c r="H336" s="16"/>
    </row>
    <row r="337" spans="1:8" ht="27.75" hidden="1" x14ac:dyDescent="0.65">
      <c r="A337" s="318" t="s">
        <v>430</v>
      </c>
      <c r="B337" s="129" t="s">
        <v>431</v>
      </c>
      <c r="C337" s="128">
        <f>IFERROR(VLOOKUP($A337,'งบทดลอง รพ.'!$A$2:$C$500,3,0),0)</f>
        <v>0</v>
      </c>
      <c r="D337" s="22"/>
      <c r="E337" s="82" t="s">
        <v>1023</v>
      </c>
      <c r="F337" s="82" t="s">
        <v>39</v>
      </c>
      <c r="G337" s="126" t="s">
        <v>1045</v>
      </c>
      <c r="H337" s="16"/>
    </row>
    <row r="338" spans="1:8" ht="27.75" hidden="1" x14ac:dyDescent="0.65">
      <c r="A338" s="318" t="s">
        <v>906</v>
      </c>
      <c r="B338" s="129" t="s">
        <v>907</v>
      </c>
      <c r="C338" s="128">
        <f>IFERROR(VLOOKUP($A338,'งบทดลอง รพ.'!$A$2:$C$500,3,0),0)</f>
        <v>0</v>
      </c>
      <c r="D338" s="22"/>
      <c r="E338" s="82" t="s">
        <v>1023</v>
      </c>
      <c r="F338" s="82" t="s">
        <v>39</v>
      </c>
      <c r="G338" s="126" t="s">
        <v>1045</v>
      </c>
      <c r="H338" s="16"/>
    </row>
    <row r="339" spans="1:8" ht="27.75" hidden="1" x14ac:dyDescent="0.65">
      <c r="A339" s="318" t="s">
        <v>432</v>
      </c>
      <c r="B339" s="129" t="s">
        <v>433</v>
      </c>
      <c r="C339" s="128">
        <f>IFERROR(VLOOKUP($A339,'งบทดลอง รพ.'!$A$2:$C$500,3,0),0)</f>
        <v>0</v>
      </c>
      <c r="D339" s="22"/>
      <c r="E339" s="82" t="s">
        <v>1023</v>
      </c>
      <c r="F339" s="82" t="s">
        <v>39</v>
      </c>
      <c r="G339" s="126" t="s">
        <v>1045</v>
      </c>
      <c r="H339" s="16"/>
    </row>
    <row r="340" spans="1:8" ht="27.75" hidden="1" x14ac:dyDescent="0.65">
      <c r="A340" s="318" t="s">
        <v>908</v>
      </c>
      <c r="B340" s="129" t="s">
        <v>909</v>
      </c>
      <c r="C340" s="128">
        <f>IFERROR(VLOOKUP($A340,'งบทดลอง รพ.'!$A$2:$C$500,3,0),0)</f>
        <v>0</v>
      </c>
      <c r="D340" s="22"/>
      <c r="E340" s="82" t="s">
        <v>1023</v>
      </c>
      <c r="F340" s="82" t="s">
        <v>39</v>
      </c>
      <c r="G340" s="126" t="s">
        <v>1045</v>
      </c>
      <c r="H340" s="16"/>
    </row>
    <row r="341" spans="1:8" ht="27.75" hidden="1" x14ac:dyDescent="0.65">
      <c r="A341" s="318" t="s">
        <v>910</v>
      </c>
      <c r="B341" s="129" t="s">
        <v>911</v>
      </c>
      <c r="C341" s="128">
        <f>IFERROR(VLOOKUP($A341,'งบทดลอง รพ.'!$A$2:$C$500,3,0),0)</f>
        <v>0</v>
      </c>
      <c r="D341" s="22"/>
      <c r="E341" s="82" t="s">
        <v>1023</v>
      </c>
      <c r="F341" s="82" t="s">
        <v>39</v>
      </c>
      <c r="G341" s="126" t="s">
        <v>1045</v>
      </c>
      <c r="H341" s="16"/>
    </row>
    <row r="342" spans="1:8" ht="27.75" hidden="1" x14ac:dyDescent="0.65">
      <c r="A342" s="318" t="s">
        <v>912</v>
      </c>
      <c r="B342" s="129" t="s">
        <v>913</v>
      </c>
      <c r="C342" s="128">
        <f>IFERROR(VLOOKUP($A342,'งบทดลอง รพ.'!$A$2:$C$500,3,0),0)</f>
        <v>0</v>
      </c>
      <c r="D342" s="22"/>
      <c r="E342" s="82" t="s">
        <v>1023</v>
      </c>
      <c r="F342" s="82" t="s">
        <v>39</v>
      </c>
      <c r="G342" s="126" t="s">
        <v>1045</v>
      </c>
      <c r="H342" s="16"/>
    </row>
    <row r="343" spans="1:8" ht="27.75" hidden="1" x14ac:dyDescent="0.65">
      <c r="A343" s="319" t="s">
        <v>434</v>
      </c>
      <c r="B343" s="130" t="s">
        <v>435</v>
      </c>
      <c r="C343" s="128">
        <f>IFERROR(VLOOKUP($A343,'งบทดลอง รพ.'!$A$2:$C$500,3,0),0)</f>
        <v>0</v>
      </c>
      <c r="E343" s="82" t="s">
        <v>1023</v>
      </c>
      <c r="F343" s="82" t="s">
        <v>39</v>
      </c>
      <c r="G343" s="126" t="s">
        <v>1045</v>
      </c>
      <c r="H343" s="16"/>
    </row>
    <row r="344" spans="1:8" ht="27.75" hidden="1" x14ac:dyDescent="0.65">
      <c r="A344" s="318" t="s">
        <v>436</v>
      </c>
      <c r="B344" s="129" t="s">
        <v>437</v>
      </c>
      <c r="C344" s="128">
        <f>IFERROR(VLOOKUP($A344,'งบทดลอง รพ.'!$A$2:$C$500,3,0),0)</f>
        <v>0</v>
      </c>
      <c r="E344" s="82" t="s">
        <v>1025</v>
      </c>
      <c r="F344" s="82" t="s">
        <v>39</v>
      </c>
      <c r="G344" s="126" t="s">
        <v>1045</v>
      </c>
      <c r="H344" s="16"/>
    </row>
    <row r="345" spans="1:8" ht="27.75" hidden="1" x14ac:dyDescent="0.65">
      <c r="A345" s="318" t="s">
        <v>438</v>
      </c>
      <c r="B345" s="129" t="s">
        <v>439</v>
      </c>
      <c r="C345" s="128">
        <f>IFERROR(VLOOKUP($A345,'งบทดลอง รพ.'!$A$2:$C$500,3,0),0)</f>
        <v>0</v>
      </c>
      <c r="E345" s="82" t="s">
        <v>1025</v>
      </c>
      <c r="F345" s="82" t="s">
        <v>39</v>
      </c>
      <c r="G345" s="126" t="s">
        <v>1045</v>
      </c>
      <c r="H345" s="16"/>
    </row>
    <row r="346" spans="1:8" ht="27.75" hidden="1" x14ac:dyDescent="0.65">
      <c r="A346" s="318" t="s">
        <v>440</v>
      </c>
      <c r="B346" s="129" t="s">
        <v>441</v>
      </c>
      <c r="C346" s="128">
        <f>IFERROR(VLOOKUP($A346,'งบทดลอง รพ.'!$A$2:$C$500,3,0),0)</f>
        <v>0</v>
      </c>
      <c r="E346" s="82" t="s">
        <v>1021</v>
      </c>
      <c r="F346" s="82" t="s">
        <v>39</v>
      </c>
      <c r="G346" s="126" t="s">
        <v>1045</v>
      </c>
      <c r="H346" s="16"/>
    </row>
    <row r="347" spans="1:8" ht="27.75" hidden="1" x14ac:dyDescent="0.65">
      <c r="A347" s="318" t="s">
        <v>442</v>
      </c>
      <c r="B347" s="129" t="s">
        <v>443</v>
      </c>
      <c r="C347" s="128">
        <f>IFERROR(VLOOKUP($A347,'งบทดลอง รพ.'!$A$2:$C$500,3,0),0)</f>
        <v>596906</v>
      </c>
      <c r="E347" s="82" t="s">
        <v>1021</v>
      </c>
      <c r="F347" s="82" t="s">
        <v>39</v>
      </c>
      <c r="G347" s="126" t="s">
        <v>1045</v>
      </c>
      <c r="H347" s="16"/>
    </row>
    <row r="348" spans="1:8" ht="27.75" hidden="1" x14ac:dyDescent="0.65">
      <c r="A348" s="318" t="s">
        <v>444</v>
      </c>
      <c r="B348" s="129" t="s">
        <v>445</v>
      </c>
      <c r="C348" s="128">
        <f>IFERROR(VLOOKUP($A348,'งบทดลอง รพ.'!$A$2:$C$500,3,0),0)</f>
        <v>1685406.9</v>
      </c>
      <c r="E348" s="82" t="s">
        <v>1021</v>
      </c>
      <c r="F348" s="82" t="s">
        <v>39</v>
      </c>
      <c r="G348" s="126" t="s">
        <v>1045</v>
      </c>
      <c r="H348" s="16"/>
    </row>
    <row r="349" spans="1:8" ht="27.75" hidden="1" x14ac:dyDescent="0.65">
      <c r="A349" s="318" t="s">
        <v>446</v>
      </c>
      <c r="B349" s="129" t="s">
        <v>447</v>
      </c>
      <c r="C349" s="128">
        <f>IFERROR(VLOOKUP($A349,'งบทดลอง รพ.'!$A$2:$C$500,3,0),0)</f>
        <v>66116.7</v>
      </c>
      <c r="E349" s="82" t="s">
        <v>1021</v>
      </c>
      <c r="F349" s="82" t="s">
        <v>39</v>
      </c>
      <c r="G349" s="126" t="s">
        <v>1045</v>
      </c>
      <c r="H349" s="16"/>
    </row>
    <row r="350" spans="1:8" ht="27.75" hidden="1" x14ac:dyDescent="0.65">
      <c r="A350" s="318" t="s">
        <v>448</v>
      </c>
      <c r="B350" s="129" t="s">
        <v>449</v>
      </c>
      <c r="C350" s="128">
        <f>IFERROR(VLOOKUP($A350,'งบทดลอง รพ.'!$A$2:$C$500,3,0),0)</f>
        <v>47469.599999999999</v>
      </c>
      <c r="E350" s="82" t="s">
        <v>1021</v>
      </c>
      <c r="F350" s="82" t="s">
        <v>39</v>
      </c>
      <c r="G350" s="126" t="s">
        <v>1045</v>
      </c>
      <c r="H350" s="16"/>
    </row>
    <row r="351" spans="1:8" ht="27.75" hidden="1" x14ac:dyDescent="0.65">
      <c r="A351" s="318" t="s">
        <v>450</v>
      </c>
      <c r="B351" s="129" t="s">
        <v>451</v>
      </c>
      <c r="C351" s="128">
        <f>IFERROR(VLOOKUP($A351,'งบทดลอง รพ.'!$A$2:$C$500,3,0),0)</f>
        <v>0</v>
      </c>
      <c r="E351" s="82" t="s">
        <v>1021</v>
      </c>
      <c r="F351" s="82" t="s">
        <v>39</v>
      </c>
      <c r="G351" s="126" t="s">
        <v>1045</v>
      </c>
      <c r="H351" s="16"/>
    </row>
    <row r="352" spans="1:8" ht="27.75" hidden="1" x14ac:dyDescent="0.65">
      <c r="A352" s="318" t="s">
        <v>452</v>
      </c>
      <c r="B352" s="129" t="s">
        <v>453</v>
      </c>
      <c r="C352" s="128">
        <f>IFERROR(VLOOKUP($A352,'งบทดลอง รพ.'!$A$2:$C$500,3,0),0)</f>
        <v>49583.3</v>
      </c>
      <c r="E352" s="82" t="s">
        <v>1021</v>
      </c>
      <c r="F352" s="82" t="s">
        <v>39</v>
      </c>
      <c r="G352" s="126" t="s">
        <v>1045</v>
      </c>
      <c r="H352" s="16"/>
    </row>
    <row r="353" spans="1:8" ht="27.75" hidden="1" x14ac:dyDescent="0.65">
      <c r="A353" s="318" t="s">
        <v>454</v>
      </c>
      <c r="B353" s="129" t="s">
        <v>455</v>
      </c>
      <c r="C353" s="128">
        <f>IFERROR(VLOOKUP($A353,'งบทดลอง รพ.'!$A$2:$C$500,3,0),0)</f>
        <v>27849.9</v>
      </c>
      <c r="E353" s="82" t="s">
        <v>1021</v>
      </c>
      <c r="F353" s="82" t="s">
        <v>39</v>
      </c>
      <c r="G353" s="126" t="s">
        <v>1045</v>
      </c>
      <c r="H353" s="16"/>
    </row>
    <row r="354" spans="1:8" ht="27.75" hidden="1" x14ac:dyDescent="0.65">
      <c r="A354" s="318" t="s">
        <v>456</v>
      </c>
      <c r="B354" s="129" t="s">
        <v>457</v>
      </c>
      <c r="C354" s="128">
        <f>IFERROR(VLOOKUP($A354,'งบทดลอง รพ.'!$A$2:$C$500,3,0),0)</f>
        <v>0</v>
      </c>
      <c r="E354" s="82" t="s">
        <v>1021</v>
      </c>
      <c r="F354" s="82" t="s">
        <v>39</v>
      </c>
      <c r="G354" s="126" t="s">
        <v>1045</v>
      </c>
      <c r="H354" s="16"/>
    </row>
    <row r="355" spans="1:8" ht="27.75" hidden="1" x14ac:dyDescent="0.65">
      <c r="A355" s="318" t="s">
        <v>458</v>
      </c>
      <c r="B355" s="129" t="s">
        <v>459</v>
      </c>
      <c r="C355" s="128">
        <f>IFERROR(VLOOKUP($A355,'งบทดลอง รพ.'!$A$2:$C$500,3,0),0)</f>
        <v>0</v>
      </c>
      <c r="E355" s="82" t="s">
        <v>1021</v>
      </c>
      <c r="F355" s="82" t="s">
        <v>39</v>
      </c>
      <c r="G355" s="126" t="s">
        <v>1045</v>
      </c>
      <c r="H355" s="16"/>
    </row>
    <row r="356" spans="1:8" ht="27.75" hidden="1" x14ac:dyDescent="0.65">
      <c r="A356" s="318" t="s">
        <v>460</v>
      </c>
      <c r="B356" s="129" t="s">
        <v>461</v>
      </c>
      <c r="C356" s="128">
        <f>IFERROR(VLOOKUP($A356,'งบทดลอง รพ.'!$A$2:$C$500,3,0),0)</f>
        <v>149881.62</v>
      </c>
      <c r="E356" s="82" t="s">
        <v>1023</v>
      </c>
      <c r="F356" s="82" t="s">
        <v>39</v>
      </c>
      <c r="G356" s="126" t="s">
        <v>1045</v>
      </c>
      <c r="H356" s="16"/>
    </row>
    <row r="357" spans="1:8" ht="27.75" hidden="1" x14ac:dyDescent="0.65">
      <c r="A357" s="318" t="s">
        <v>462</v>
      </c>
      <c r="B357" s="129" t="s">
        <v>463</v>
      </c>
      <c r="C357" s="128">
        <f>IFERROR(VLOOKUP($A357,'งบทดลอง รพ.'!$A$2:$C$500,3,0),0)</f>
        <v>4813.34</v>
      </c>
      <c r="E357" s="82" t="s">
        <v>1023</v>
      </c>
      <c r="F357" s="82" t="s">
        <v>39</v>
      </c>
      <c r="G357" s="126" t="s">
        <v>1045</v>
      </c>
      <c r="H357" s="16"/>
    </row>
    <row r="358" spans="1:8" ht="27.75" hidden="1" x14ac:dyDescent="0.65">
      <c r="A358" s="318" t="s">
        <v>464</v>
      </c>
      <c r="B358" s="129" t="s">
        <v>465</v>
      </c>
      <c r="C358" s="128">
        <f>IFERROR(VLOOKUP($A358,'งบทดลอง รพ.'!$A$2:$C$500,3,0),0)</f>
        <v>13497.96</v>
      </c>
      <c r="E358" s="82" t="s">
        <v>1023</v>
      </c>
      <c r="F358" s="82" t="s">
        <v>39</v>
      </c>
      <c r="G358" s="126" t="s">
        <v>1045</v>
      </c>
      <c r="H358" s="16"/>
    </row>
    <row r="359" spans="1:8" ht="27.75" hidden="1" x14ac:dyDescent="0.65">
      <c r="A359" s="318" t="s">
        <v>466</v>
      </c>
      <c r="B359" s="129" t="s">
        <v>467</v>
      </c>
      <c r="C359" s="128">
        <f>IFERROR(VLOOKUP($A359,'งบทดลอง รพ.'!$A$2:$C$500,3,0),0)</f>
        <v>73962.8</v>
      </c>
      <c r="E359" s="82" t="s">
        <v>1023</v>
      </c>
      <c r="F359" s="82" t="s">
        <v>39</v>
      </c>
      <c r="G359" s="126" t="s">
        <v>1045</v>
      </c>
      <c r="H359" s="16"/>
    </row>
    <row r="360" spans="1:8" ht="27.75" hidden="1" x14ac:dyDescent="0.65">
      <c r="A360" s="318" t="s">
        <v>468</v>
      </c>
      <c r="B360" s="129" t="s">
        <v>469</v>
      </c>
      <c r="C360" s="128">
        <f>IFERROR(VLOOKUP($A360,'งบทดลอง รพ.'!$A$2:$C$500,3,0),0)</f>
        <v>49998.96</v>
      </c>
      <c r="E360" s="82" t="s">
        <v>1023</v>
      </c>
      <c r="F360" s="82" t="s">
        <v>39</v>
      </c>
      <c r="G360" s="126" t="s">
        <v>1045</v>
      </c>
      <c r="H360" s="16"/>
    </row>
    <row r="361" spans="1:8" ht="27.75" hidden="1" x14ac:dyDescent="0.65">
      <c r="A361" s="318" t="s">
        <v>470</v>
      </c>
      <c r="B361" s="129" t="s">
        <v>471</v>
      </c>
      <c r="C361" s="128">
        <f>IFERROR(VLOOKUP($A361,'งบทดลอง รพ.'!$A$2:$C$500,3,0),0)</f>
        <v>10683.3</v>
      </c>
      <c r="E361" s="82" t="s">
        <v>1023</v>
      </c>
      <c r="F361" s="82" t="s">
        <v>39</v>
      </c>
      <c r="G361" s="126" t="s">
        <v>1045</v>
      </c>
      <c r="H361" s="16"/>
    </row>
    <row r="362" spans="1:8" ht="27.75" hidden="1" x14ac:dyDescent="0.65">
      <c r="A362" s="318" t="s">
        <v>472</v>
      </c>
      <c r="B362" s="129" t="s">
        <v>473</v>
      </c>
      <c r="C362" s="128">
        <f>IFERROR(VLOOKUP($A362,'งบทดลอง รพ.'!$A$2:$C$500,3,0),0)</f>
        <v>1147394.28</v>
      </c>
      <c r="E362" s="82" t="s">
        <v>1023</v>
      </c>
      <c r="F362" s="82" t="s">
        <v>39</v>
      </c>
      <c r="G362" s="126" t="s">
        <v>1045</v>
      </c>
      <c r="H362" s="16"/>
    </row>
    <row r="363" spans="1:8" ht="27.75" hidden="1" x14ac:dyDescent="0.65">
      <c r="A363" s="318" t="s">
        <v>474</v>
      </c>
      <c r="B363" s="129" t="s">
        <v>475</v>
      </c>
      <c r="C363" s="128">
        <f>IFERROR(VLOOKUP($A363,'งบทดลอง รพ.'!$A$2:$C$500,3,0),0)</f>
        <v>174563.4</v>
      </c>
      <c r="E363" s="82" t="s">
        <v>1023</v>
      </c>
      <c r="F363" s="82" t="s">
        <v>39</v>
      </c>
      <c r="G363" s="126" t="s">
        <v>1045</v>
      </c>
      <c r="H363" s="16"/>
    </row>
    <row r="364" spans="1:8" ht="27.75" hidden="1" x14ac:dyDescent="0.65">
      <c r="A364" s="318" t="s">
        <v>476</v>
      </c>
      <c r="B364" s="129" t="s">
        <v>477</v>
      </c>
      <c r="C364" s="128">
        <f>IFERROR(VLOOKUP($A364,'งบทดลอง รพ.'!$A$2:$C$500,3,0),0)</f>
        <v>13563.72</v>
      </c>
      <c r="E364" s="82" t="s">
        <v>1023</v>
      </c>
      <c r="F364" s="82" t="s">
        <v>39</v>
      </c>
      <c r="G364" s="126" t="s">
        <v>1045</v>
      </c>
      <c r="H364" s="16"/>
    </row>
    <row r="365" spans="1:8" ht="27.75" hidden="1" x14ac:dyDescent="0.65">
      <c r="A365" s="318" t="s">
        <v>478</v>
      </c>
      <c r="B365" s="129" t="s">
        <v>479</v>
      </c>
      <c r="C365" s="128">
        <f>IFERROR(VLOOKUP($A365,'งบทดลอง รพ.'!$A$2:$C$500,3,0),0)</f>
        <v>130563.3</v>
      </c>
      <c r="E365" s="82" t="s">
        <v>1023</v>
      </c>
      <c r="F365" s="82" t="s">
        <v>39</v>
      </c>
      <c r="G365" s="126" t="s">
        <v>1045</v>
      </c>
      <c r="H365" s="16"/>
    </row>
    <row r="366" spans="1:8" ht="27.75" hidden="1" x14ac:dyDescent="0.65">
      <c r="A366" s="318" t="s">
        <v>480</v>
      </c>
      <c r="B366" s="129" t="s">
        <v>481</v>
      </c>
      <c r="C366" s="128">
        <f>IFERROR(VLOOKUP($A366,'งบทดลอง รพ.'!$A$2:$C$500,3,0),0)</f>
        <v>0</v>
      </c>
      <c r="E366" s="82" t="s">
        <v>1025</v>
      </c>
      <c r="F366" s="82" t="s">
        <v>39</v>
      </c>
      <c r="G366" s="126" t="s">
        <v>1045</v>
      </c>
      <c r="H366" s="16"/>
    </row>
    <row r="367" spans="1:8" ht="27.75" hidden="1" x14ac:dyDescent="0.65">
      <c r="A367" s="318" t="s">
        <v>482</v>
      </c>
      <c r="B367" s="129" t="s">
        <v>483</v>
      </c>
      <c r="C367" s="128">
        <f>IFERROR(VLOOKUP($A367,'งบทดลอง รพ.'!$A$2:$C$500,3,0),0)</f>
        <v>0</v>
      </c>
      <c r="E367" s="82" t="s">
        <v>1025</v>
      </c>
      <c r="F367" s="82" t="s">
        <v>39</v>
      </c>
      <c r="G367" s="126" t="s">
        <v>1045</v>
      </c>
      <c r="H367" s="16"/>
    </row>
    <row r="368" spans="1:8" ht="27.75" hidden="1" x14ac:dyDescent="0.65">
      <c r="A368" s="318" t="s">
        <v>484</v>
      </c>
      <c r="B368" s="129" t="s">
        <v>485</v>
      </c>
      <c r="C368" s="128">
        <f>IFERROR(VLOOKUP($A368,'งบทดลอง รพ.'!$A$2:$C$500,3,0),0)</f>
        <v>0</v>
      </c>
      <c r="E368" s="82" t="s">
        <v>1021</v>
      </c>
      <c r="F368" s="82" t="s">
        <v>39</v>
      </c>
      <c r="G368" s="126" t="s">
        <v>1045</v>
      </c>
      <c r="H368" s="16"/>
    </row>
    <row r="369" spans="1:8" ht="27.75" hidden="1" x14ac:dyDescent="0.65">
      <c r="A369" s="318" t="s">
        <v>486</v>
      </c>
      <c r="B369" s="129" t="s">
        <v>487</v>
      </c>
      <c r="C369" s="128">
        <f>IFERROR(VLOOKUP($A369,'งบทดลอง รพ.'!$A$2:$C$500,3,0),0)</f>
        <v>0</v>
      </c>
      <c r="E369" s="82" t="s">
        <v>1021</v>
      </c>
      <c r="F369" s="82" t="s">
        <v>39</v>
      </c>
      <c r="G369" s="126" t="s">
        <v>1045</v>
      </c>
      <c r="H369" s="16"/>
    </row>
    <row r="370" spans="1:8" ht="27.75" hidden="1" x14ac:dyDescent="0.65">
      <c r="A370" s="318" t="s">
        <v>503</v>
      </c>
      <c r="B370" s="129" t="s">
        <v>504</v>
      </c>
      <c r="C370" s="128">
        <f>IFERROR(VLOOKUP($A370,'งบทดลอง รพ.'!$A$2:$C$500,3,0),0)</f>
        <v>0</v>
      </c>
      <c r="E370" s="82" t="s">
        <v>1033</v>
      </c>
      <c r="F370" s="82" t="s">
        <v>41</v>
      </c>
      <c r="G370" s="126" t="s">
        <v>1045</v>
      </c>
      <c r="H370" s="16"/>
    </row>
    <row r="371" spans="1:8" ht="27.75" hidden="1" x14ac:dyDescent="0.65">
      <c r="A371" s="319" t="s">
        <v>505</v>
      </c>
      <c r="B371" s="130" t="s">
        <v>506</v>
      </c>
      <c r="C371" s="128">
        <f>IFERROR(VLOOKUP($A371,'งบทดลอง รพ.'!$A$2:$C$500,3,0),0)</f>
        <v>0</v>
      </c>
      <c r="E371" s="82" t="s">
        <v>1033</v>
      </c>
      <c r="F371" s="82" t="s">
        <v>41</v>
      </c>
      <c r="G371" s="126" t="s">
        <v>1045</v>
      </c>
      <c r="H371" s="16"/>
    </row>
    <row r="372" spans="1:8" ht="27.75" hidden="1" x14ac:dyDescent="0.65">
      <c r="A372" s="319" t="s">
        <v>914</v>
      </c>
      <c r="B372" s="130" t="s">
        <v>915</v>
      </c>
      <c r="C372" s="128">
        <f>IFERROR(VLOOKUP($A372,'งบทดลอง รพ.'!$A$2:$C$500,3,0),0)</f>
        <v>0</v>
      </c>
      <c r="E372" s="82" t="s">
        <v>1033</v>
      </c>
      <c r="F372" s="82" t="s">
        <v>1378</v>
      </c>
      <c r="G372" s="126" t="s">
        <v>1045</v>
      </c>
      <c r="H372" s="16"/>
    </row>
    <row r="373" spans="1:8" ht="27.75" hidden="1" x14ac:dyDescent="0.65">
      <c r="A373" s="319" t="s">
        <v>507</v>
      </c>
      <c r="B373" s="130" t="s">
        <v>1132</v>
      </c>
      <c r="C373" s="128">
        <f>IFERROR(VLOOKUP($A373,'งบทดลอง รพ.'!$A$2:$C$500,3,0),0)</f>
        <v>0</v>
      </c>
      <c r="E373" s="82" t="s">
        <v>1035</v>
      </c>
      <c r="F373" s="82" t="s">
        <v>704</v>
      </c>
      <c r="G373" s="126" t="s">
        <v>1045</v>
      </c>
      <c r="H373" s="16"/>
    </row>
    <row r="374" spans="1:8" ht="27.75" hidden="1" x14ac:dyDescent="0.65">
      <c r="A374" s="319" t="s">
        <v>508</v>
      </c>
      <c r="B374" s="130" t="s">
        <v>509</v>
      </c>
      <c r="C374" s="128">
        <f>IFERROR(VLOOKUP($A374,'งบทดลอง รพ.'!$A$2:$C$500,3,0),0)</f>
        <v>0</v>
      </c>
      <c r="E374" s="82" t="s">
        <v>1035</v>
      </c>
      <c r="F374" s="82" t="s">
        <v>704</v>
      </c>
      <c r="G374" s="126" t="s">
        <v>1045</v>
      </c>
      <c r="H374" s="16"/>
    </row>
    <row r="375" spans="1:8" ht="27.75" hidden="1" x14ac:dyDescent="0.65">
      <c r="A375" s="319" t="s">
        <v>510</v>
      </c>
      <c r="B375" s="130" t="s">
        <v>511</v>
      </c>
      <c r="C375" s="128">
        <f>IFERROR(VLOOKUP($A375,'งบทดลอง รพ.'!$A$2:$C$500,3,0),0)</f>
        <v>0</v>
      </c>
      <c r="E375" s="82" t="s">
        <v>1035</v>
      </c>
      <c r="F375" s="82" t="s">
        <v>704</v>
      </c>
      <c r="G375" s="126" t="s">
        <v>1045</v>
      </c>
      <c r="H375" s="16"/>
    </row>
    <row r="376" spans="1:8" ht="27.75" hidden="1" x14ac:dyDescent="0.65">
      <c r="A376" s="319" t="s">
        <v>512</v>
      </c>
      <c r="B376" s="130" t="s">
        <v>1133</v>
      </c>
      <c r="C376" s="128">
        <f>IFERROR(VLOOKUP($A376,'งบทดลอง รพ.'!$A$2:$C$500,3,0),0)</f>
        <v>3904536</v>
      </c>
      <c r="E376" s="82" t="s">
        <v>1035</v>
      </c>
      <c r="F376" s="82" t="s">
        <v>704</v>
      </c>
      <c r="G376" s="126" t="s">
        <v>1045</v>
      </c>
      <c r="H376" s="16"/>
    </row>
    <row r="377" spans="1:8" ht="27.75" hidden="1" x14ac:dyDescent="0.65">
      <c r="A377" s="319" t="s">
        <v>513</v>
      </c>
      <c r="B377" s="130" t="s">
        <v>1134</v>
      </c>
      <c r="C377" s="128">
        <f>IFERROR(VLOOKUP($A377,'งบทดลอง รพ.'!$A$2:$C$500,3,0),0)</f>
        <v>1766067</v>
      </c>
      <c r="E377" s="82" t="s">
        <v>1035</v>
      </c>
      <c r="F377" s="82" t="s">
        <v>704</v>
      </c>
      <c r="G377" s="126" t="s">
        <v>1045</v>
      </c>
      <c r="H377" s="16"/>
    </row>
    <row r="378" spans="1:8" ht="27.75" hidden="1" x14ac:dyDescent="0.65">
      <c r="A378" s="319" t="s">
        <v>916</v>
      </c>
      <c r="B378" s="130" t="s">
        <v>917</v>
      </c>
      <c r="C378" s="128">
        <f>IFERROR(VLOOKUP($A378,'งบทดลอง รพ.'!$A$2:$C$500,3,0),0)</f>
        <v>0</v>
      </c>
      <c r="E378" s="82" t="s">
        <v>1035</v>
      </c>
      <c r="F378" s="82" t="s">
        <v>704</v>
      </c>
      <c r="G378" s="126" t="s">
        <v>1045</v>
      </c>
      <c r="H378" s="16"/>
    </row>
    <row r="379" spans="1:8" ht="27.75" hidden="1" x14ac:dyDescent="0.65">
      <c r="A379" s="319" t="s">
        <v>514</v>
      </c>
      <c r="B379" s="130" t="s">
        <v>1335</v>
      </c>
      <c r="C379" s="128">
        <f>IFERROR(VLOOKUP($A379,'งบทดลอง รพ.'!$A$2:$C$500,3,0),0)</f>
        <v>0</v>
      </c>
      <c r="E379" s="82" t="s">
        <v>1035</v>
      </c>
      <c r="F379" s="82" t="s">
        <v>704</v>
      </c>
      <c r="G379" s="126" t="s">
        <v>1045</v>
      </c>
      <c r="H379" s="16"/>
    </row>
    <row r="380" spans="1:8" ht="27.75" hidden="1" x14ac:dyDescent="0.65">
      <c r="A380" s="319" t="s">
        <v>515</v>
      </c>
      <c r="B380" s="130" t="s">
        <v>1135</v>
      </c>
      <c r="C380" s="128">
        <f>IFERROR(VLOOKUP($A380,'งบทดลอง รพ.'!$A$2:$C$500,3,0),0)</f>
        <v>0</v>
      </c>
      <c r="E380" s="82" t="s">
        <v>1035</v>
      </c>
      <c r="F380" s="82" t="s">
        <v>704</v>
      </c>
      <c r="G380" s="126" t="s">
        <v>1045</v>
      </c>
      <c r="H380" s="16"/>
    </row>
    <row r="381" spans="1:8" ht="27.75" hidden="1" x14ac:dyDescent="0.65">
      <c r="A381" s="319" t="s">
        <v>516</v>
      </c>
      <c r="B381" s="130" t="s">
        <v>1136</v>
      </c>
      <c r="C381" s="128">
        <f>IFERROR(VLOOKUP($A381,'งบทดลอง รพ.'!$A$2:$C$500,3,0),0)</f>
        <v>0</v>
      </c>
      <c r="E381" s="82" t="s">
        <v>1035</v>
      </c>
      <c r="F381" s="82" t="s">
        <v>704</v>
      </c>
      <c r="G381" s="126" t="s">
        <v>1045</v>
      </c>
      <c r="H381" s="16"/>
    </row>
    <row r="382" spans="1:8" ht="27.75" hidden="1" x14ac:dyDescent="0.65">
      <c r="A382" s="319" t="s">
        <v>517</v>
      </c>
      <c r="B382" s="130" t="s">
        <v>1137</v>
      </c>
      <c r="C382" s="128">
        <f>IFERROR(VLOOKUP($A382,'งบทดลอง รพ.'!$A$2:$C$500,3,0),0)</f>
        <v>0</v>
      </c>
      <c r="E382" s="82" t="s">
        <v>1035</v>
      </c>
      <c r="F382" s="82" t="s">
        <v>704</v>
      </c>
      <c r="G382" s="126" t="s">
        <v>1045</v>
      </c>
      <c r="H382" s="16"/>
    </row>
    <row r="383" spans="1:8" ht="27.75" hidden="1" x14ac:dyDescent="0.65">
      <c r="A383" s="319" t="s">
        <v>518</v>
      </c>
      <c r="B383" s="130" t="s">
        <v>1138</v>
      </c>
      <c r="C383" s="128">
        <f>IFERROR(VLOOKUP($A383,'งบทดลอง รพ.'!$A$2:$C$500,3,0),0)</f>
        <v>0</v>
      </c>
      <c r="E383" s="82" t="s">
        <v>1035</v>
      </c>
      <c r="F383" s="82" t="s">
        <v>704</v>
      </c>
      <c r="G383" s="126" t="s">
        <v>1045</v>
      </c>
      <c r="H383" s="16"/>
    </row>
    <row r="384" spans="1:8" ht="27.75" hidden="1" x14ac:dyDescent="0.65">
      <c r="A384" s="319" t="s">
        <v>519</v>
      </c>
      <c r="B384" s="130" t="s">
        <v>520</v>
      </c>
      <c r="C384" s="128">
        <f>IFERROR(VLOOKUP($A384,'งบทดลอง รพ.'!$A$2:$C$500,3,0),0)</f>
        <v>7518</v>
      </c>
      <c r="E384" s="82" t="s">
        <v>1035</v>
      </c>
      <c r="F384" s="82" t="s">
        <v>704</v>
      </c>
      <c r="G384" s="126" t="s">
        <v>1045</v>
      </c>
      <c r="H384" s="16"/>
    </row>
    <row r="385" spans="1:8" ht="27.75" hidden="1" x14ac:dyDescent="0.65">
      <c r="A385" s="319" t="s">
        <v>521</v>
      </c>
      <c r="B385" s="130" t="s">
        <v>522</v>
      </c>
      <c r="C385" s="128">
        <f>IFERROR(VLOOKUP($A385,'งบทดลอง รพ.'!$A$2:$C$500,3,0),0)</f>
        <v>0</v>
      </c>
      <c r="E385" s="82" t="s">
        <v>1035</v>
      </c>
      <c r="F385" s="82" t="s">
        <v>704</v>
      </c>
      <c r="G385" s="126" t="s">
        <v>1045</v>
      </c>
      <c r="H385" s="16"/>
    </row>
    <row r="386" spans="1:8" ht="27.75" hidden="1" x14ac:dyDescent="0.65">
      <c r="A386" s="319" t="s">
        <v>523</v>
      </c>
      <c r="B386" s="130" t="s">
        <v>1139</v>
      </c>
      <c r="C386" s="128">
        <f>IFERROR(VLOOKUP($A386,'งบทดลอง รพ.'!$A$2:$C$500,3,0),0)</f>
        <v>200000</v>
      </c>
      <c r="E386" s="82" t="s">
        <v>1035</v>
      </c>
      <c r="F386" s="82" t="s">
        <v>704</v>
      </c>
      <c r="G386" s="126" t="s">
        <v>1045</v>
      </c>
      <c r="H386" s="16"/>
    </row>
    <row r="387" spans="1:8" ht="27.75" hidden="1" x14ac:dyDescent="0.65">
      <c r="A387" s="319" t="s">
        <v>524</v>
      </c>
      <c r="B387" s="130" t="s">
        <v>1140</v>
      </c>
      <c r="C387" s="128">
        <f>IFERROR(VLOOKUP($A387,'งบทดลอง รพ.'!$A$2:$C$500,3,0),0)</f>
        <v>150000</v>
      </c>
      <c r="E387" s="82" t="s">
        <v>1035</v>
      </c>
      <c r="F387" s="82" t="s">
        <v>704</v>
      </c>
      <c r="G387" s="126" t="s">
        <v>1045</v>
      </c>
      <c r="H387" s="16"/>
    </row>
    <row r="388" spans="1:8" ht="27.75" hidden="1" x14ac:dyDescent="0.65">
      <c r="A388" s="319" t="s">
        <v>1336</v>
      </c>
      <c r="B388" s="130" t="s">
        <v>1327</v>
      </c>
      <c r="C388" s="128">
        <f>IFERROR(VLOOKUP($A388,'งบทดลอง รพ.'!$A$2:$C$500,3,0),0)</f>
        <v>0</v>
      </c>
      <c r="E388" s="82" t="s">
        <v>1033</v>
      </c>
      <c r="F388" s="82" t="s">
        <v>41</v>
      </c>
      <c r="G388" s="126" t="s">
        <v>1045</v>
      </c>
      <c r="H388" s="16"/>
    </row>
    <row r="389" spans="1:8" ht="27.75" hidden="1" x14ac:dyDescent="0.65">
      <c r="A389" s="319" t="s">
        <v>525</v>
      </c>
      <c r="B389" s="130" t="s">
        <v>526</v>
      </c>
      <c r="C389" s="128">
        <f>IFERROR(VLOOKUP($A389,'งบทดลอง รพ.'!$A$2:$C$500,3,0),0)</f>
        <v>1</v>
      </c>
      <c r="E389" s="82" t="s">
        <v>1033</v>
      </c>
      <c r="F389" s="82" t="s">
        <v>41</v>
      </c>
      <c r="G389" s="126" t="s">
        <v>1045</v>
      </c>
      <c r="H389" s="16"/>
    </row>
    <row r="390" spans="1:8" ht="27.75" hidden="1" x14ac:dyDescent="0.65">
      <c r="A390" s="319" t="s">
        <v>527</v>
      </c>
      <c r="B390" s="130" t="s">
        <v>528</v>
      </c>
      <c r="C390" s="128">
        <f>IFERROR(VLOOKUP($A390,'งบทดลอง รพ.'!$A$2:$C$500,3,0),0)</f>
        <v>0</v>
      </c>
      <c r="E390" s="82" t="s">
        <v>1033</v>
      </c>
      <c r="F390" s="82" t="s">
        <v>41</v>
      </c>
      <c r="G390" s="126" t="s">
        <v>1045</v>
      </c>
      <c r="H390" s="16"/>
    </row>
    <row r="391" spans="1:8" ht="27.75" hidden="1" x14ac:dyDescent="0.65">
      <c r="A391" s="319" t="s">
        <v>529</v>
      </c>
      <c r="B391" s="130" t="s">
        <v>530</v>
      </c>
      <c r="C391" s="128">
        <f>IFERROR(VLOOKUP($A391,'งบทดลอง รพ.'!$A$2:$C$500,3,0),0)</f>
        <v>0</v>
      </c>
      <c r="E391" s="82" t="s">
        <v>1033</v>
      </c>
      <c r="F391" s="82" t="s">
        <v>41</v>
      </c>
      <c r="G391" s="126" t="s">
        <v>1045</v>
      </c>
      <c r="H391" s="16"/>
    </row>
    <row r="392" spans="1:8" ht="27.75" hidden="1" x14ac:dyDescent="0.65">
      <c r="A392" s="319" t="s">
        <v>531</v>
      </c>
      <c r="B392" s="130" t="s">
        <v>532</v>
      </c>
      <c r="C392" s="128">
        <f>IFERROR(VLOOKUP($A392,'งบทดลอง รพ.'!$A$2:$C$500,3,0),0)</f>
        <v>0</v>
      </c>
      <c r="E392" s="82" t="s">
        <v>1033</v>
      </c>
      <c r="F392" s="82" t="s">
        <v>41</v>
      </c>
      <c r="G392" s="126" t="s">
        <v>1045</v>
      </c>
      <c r="H392" s="16"/>
    </row>
    <row r="393" spans="1:8" ht="27.75" hidden="1" x14ac:dyDescent="0.65">
      <c r="A393" s="319" t="s">
        <v>533</v>
      </c>
      <c r="B393" s="130" t="s">
        <v>534</v>
      </c>
      <c r="C393" s="128">
        <f>IFERROR(VLOOKUP($A393,'งบทดลอง รพ.'!$A$2:$C$500,3,0),0)</f>
        <v>0</v>
      </c>
      <c r="E393" s="82" t="s">
        <v>1033</v>
      </c>
      <c r="F393" s="82" t="s">
        <v>41</v>
      </c>
      <c r="G393" s="126" t="s">
        <v>1045</v>
      </c>
      <c r="H393" s="16"/>
    </row>
    <row r="394" spans="1:8" ht="27.75" hidden="1" x14ac:dyDescent="0.65">
      <c r="A394" s="319" t="s">
        <v>535</v>
      </c>
      <c r="B394" s="130" t="s">
        <v>536</v>
      </c>
      <c r="C394" s="128">
        <f>IFERROR(VLOOKUP($A394,'งบทดลอง รพ.'!$A$2:$C$500,3,0),0)</f>
        <v>0</v>
      </c>
      <c r="E394" s="82" t="s">
        <v>1033</v>
      </c>
      <c r="F394" s="82" t="s">
        <v>41</v>
      </c>
      <c r="G394" s="126" t="s">
        <v>1045</v>
      </c>
      <c r="H394" s="16"/>
    </row>
    <row r="395" spans="1:8" ht="27.75" hidden="1" x14ac:dyDescent="0.65">
      <c r="A395" s="319" t="s">
        <v>537</v>
      </c>
      <c r="B395" s="130" t="s">
        <v>538</v>
      </c>
      <c r="C395" s="128">
        <f>IFERROR(VLOOKUP($A395,'งบทดลอง รพ.'!$A$2:$C$500,3,0),0)</f>
        <v>3</v>
      </c>
      <c r="E395" s="82" t="s">
        <v>1033</v>
      </c>
      <c r="F395" s="82" t="s">
        <v>41</v>
      </c>
      <c r="G395" s="126" t="s">
        <v>1045</v>
      </c>
      <c r="H395" s="16"/>
    </row>
    <row r="396" spans="1:8" ht="27.75" hidden="1" x14ac:dyDescent="0.65">
      <c r="A396" s="319" t="s">
        <v>539</v>
      </c>
      <c r="B396" s="130" t="s">
        <v>540</v>
      </c>
      <c r="C396" s="128">
        <f>IFERROR(VLOOKUP($A396,'งบทดลอง รพ.'!$A$2:$C$500,3,0),0)</f>
        <v>19</v>
      </c>
      <c r="E396" s="82" t="s">
        <v>1033</v>
      </c>
      <c r="F396" s="82" t="s">
        <v>41</v>
      </c>
      <c r="G396" s="126" t="s">
        <v>1045</v>
      </c>
      <c r="H396" s="16"/>
    </row>
    <row r="397" spans="1:8" ht="27.75" hidden="1" x14ac:dyDescent="0.65">
      <c r="A397" s="319" t="s">
        <v>541</v>
      </c>
      <c r="B397" s="130" t="s">
        <v>542</v>
      </c>
      <c r="C397" s="128">
        <f>IFERROR(VLOOKUP($A397,'งบทดลอง รพ.'!$A$2:$C$500,3,0),0)</f>
        <v>0</v>
      </c>
      <c r="E397" s="82" t="s">
        <v>1033</v>
      </c>
      <c r="F397" s="82" t="s">
        <v>41</v>
      </c>
      <c r="G397" s="126" t="s">
        <v>1045</v>
      </c>
      <c r="H397" s="16"/>
    </row>
    <row r="398" spans="1:8" ht="27.75" hidden="1" x14ac:dyDescent="0.65">
      <c r="A398" s="319" t="s">
        <v>543</v>
      </c>
      <c r="B398" s="130" t="s">
        <v>544</v>
      </c>
      <c r="C398" s="128">
        <f>IFERROR(VLOOKUP($A398,'งบทดลอง รพ.'!$A$2:$C$500,3,0),0)</f>
        <v>0</v>
      </c>
      <c r="E398" s="82" t="s">
        <v>1033</v>
      </c>
      <c r="F398" s="82" t="s">
        <v>41</v>
      </c>
      <c r="G398" s="126" t="s">
        <v>1045</v>
      </c>
      <c r="H398" s="16"/>
    </row>
    <row r="399" spans="1:8" ht="27.75" hidden="1" x14ac:dyDescent="0.65">
      <c r="A399" s="319" t="s">
        <v>545</v>
      </c>
      <c r="B399" s="130" t="s">
        <v>546</v>
      </c>
      <c r="C399" s="128">
        <f>IFERROR(VLOOKUP($A399,'งบทดลอง รพ.'!$A$2:$C$500,3,0),0)</f>
        <v>0</v>
      </c>
      <c r="E399" s="82" t="s">
        <v>1033</v>
      </c>
      <c r="F399" s="82" t="s">
        <v>41</v>
      </c>
      <c r="G399" s="126" t="s">
        <v>1045</v>
      </c>
      <c r="H399" s="16"/>
    </row>
    <row r="400" spans="1:8" ht="27.75" hidden="1" x14ac:dyDescent="0.65">
      <c r="A400" s="319" t="s">
        <v>547</v>
      </c>
      <c r="B400" s="130" t="s">
        <v>548</v>
      </c>
      <c r="C400" s="128">
        <f>IFERROR(VLOOKUP($A400,'งบทดลอง รพ.'!$A$2:$C$500,3,0),0)</f>
        <v>60</v>
      </c>
      <c r="E400" s="82" t="s">
        <v>1033</v>
      </c>
      <c r="F400" s="82" t="s">
        <v>41</v>
      </c>
      <c r="G400" s="126" t="s">
        <v>1045</v>
      </c>
      <c r="H400" s="16"/>
    </row>
    <row r="401" spans="1:8" ht="27.75" hidden="1" x14ac:dyDescent="0.65">
      <c r="A401" s="319" t="s">
        <v>549</v>
      </c>
      <c r="B401" s="130" t="s">
        <v>550</v>
      </c>
      <c r="C401" s="128">
        <f>IFERROR(VLOOKUP($A401,'งบทดลอง รพ.'!$A$2:$C$500,3,0),0)</f>
        <v>0</v>
      </c>
      <c r="E401" s="82" t="s">
        <v>1033</v>
      </c>
      <c r="F401" s="82" t="s">
        <v>41</v>
      </c>
      <c r="G401" s="126" t="s">
        <v>1045</v>
      </c>
      <c r="H401" s="16"/>
    </row>
    <row r="402" spans="1:8" ht="27.75" hidden="1" x14ac:dyDescent="0.65">
      <c r="A402" s="319" t="s">
        <v>551</v>
      </c>
      <c r="B402" s="130" t="s">
        <v>552</v>
      </c>
      <c r="C402" s="128">
        <f>IFERROR(VLOOKUP($A402,'งบทดลอง รพ.'!$A$2:$C$500,3,0),0)</f>
        <v>0</v>
      </c>
      <c r="E402" s="82" t="s">
        <v>1033</v>
      </c>
      <c r="F402" s="82" t="s">
        <v>41</v>
      </c>
      <c r="G402" s="126" t="s">
        <v>1045</v>
      </c>
      <c r="H402" s="16"/>
    </row>
    <row r="403" spans="1:8" ht="27.75" hidden="1" x14ac:dyDescent="0.65">
      <c r="A403" s="319" t="s">
        <v>553</v>
      </c>
      <c r="B403" s="130" t="s">
        <v>554</v>
      </c>
      <c r="C403" s="128">
        <f>IFERROR(VLOOKUP($A403,'งบทดลอง รพ.'!$A$2:$C$500,3,0),0)</f>
        <v>0</v>
      </c>
      <c r="E403" s="82" t="s">
        <v>1033</v>
      </c>
      <c r="F403" s="82" t="s">
        <v>41</v>
      </c>
      <c r="G403" s="126" t="s">
        <v>1045</v>
      </c>
      <c r="H403" s="16"/>
    </row>
    <row r="404" spans="1:8" ht="27.75" hidden="1" x14ac:dyDescent="0.65">
      <c r="A404" s="319" t="s">
        <v>555</v>
      </c>
      <c r="B404" s="130" t="s">
        <v>556</v>
      </c>
      <c r="C404" s="128">
        <f>IFERROR(VLOOKUP($A404,'งบทดลอง รพ.'!$A$2:$C$500,3,0),0)</f>
        <v>0</v>
      </c>
      <c r="E404" s="82" t="s">
        <v>1033</v>
      </c>
      <c r="F404" s="82" t="s">
        <v>41</v>
      </c>
      <c r="G404" s="126" t="s">
        <v>1045</v>
      </c>
      <c r="H404" s="16"/>
    </row>
    <row r="405" spans="1:8" ht="27.75" hidden="1" x14ac:dyDescent="0.65">
      <c r="A405" s="319" t="s">
        <v>557</v>
      </c>
      <c r="B405" s="130" t="s">
        <v>558</v>
      </c>
      <c r="C405" s="128">
        <f>IFERROR(VLOOKUP($A405,'งบทดลอง รพ.'!$A$2:$C$500,3,0),0)</f>
        <v>0</v>
      </c>
      <c r="E405" s="82" t="s">
        <v>1033</v>
      </c>
      <c r="F405" s="82" t="s">
        <v>41</v>
      </c>
      <c r="G405" s="126" t="s">
        <v>1045</v>
      </c>
      <c r="H405" s="16"/>
    </row>
    <row r="406" spans="1:8" ht="27.75" hidden="1" x14ac:dyDescent="0.65">
      <c r="A406" s="319" t="s">
        <v>559</v>
      </c>
      <c r="B406" s="130" t="s">
        <v>560</v>
      </c>
      <c r="C406" s="128">
        <f>IFERROR(VLOOKUP($A406,'งบทดลอง รพ.'!$A$2:$C$500,3,0),0)</f>
        <v>0</v>
      </c>
      <c r="E406" s="82" t="s">
        <v>1033</v>
      </c>
      <c r="F406" s="82" t="s">
        <v>41</v>
      </c>
      <c r="G406" s="126" t="s">
        <v>1045</v>
      </c>
      <c r="H406" s="16"/>
    </row>
    <row r="407" spans="1:8" ht="27.75" hidden="1" x14ac:dyDescent="0.65">
      <c r="A407" s="319" t="s">
        <v>561</v>
      </c>
      <c r="B407" s="130" t="s">
        <v>562</v>
      </c>
      <c r="C407" s="128">
        <f>IFERROR(VLOOKUP($A407,'งบทดลอง รพ.'!$A$2:$C$500,3,0),0)</f>
        <v>0</v>
      </c>
      <c r="E407" s="82" t="s">
        <v>1033</v>
      </c>
      <c r="F407" s="82" t="s">
        <v>41</v>
      </c>
      <c r="G407" s="126" t="s">
        <v>1045</v>
      </c>
      <c r="H407" s="16"/>
    </row>
    <row r="408" spans="1:8" ht="27.75" hidden="1" x14ac:dyDescent="0.65">
      <c r="A408" s="319" t="s">
        <v>563</v>
      </c>
      <c r="B408" s="130" t="s">
        <v>564</v>
      </c>
      <c r="C408" s="128">
        <f>IFERROR(VLOOKUP($A408,'งบทดลอง รพ.'!$A$2:$C$500,3,0),0)</f>
        <v>0</v>
      </c>
      <c r="E408" s="82" t="s">
        <v>1033</v>
      </c>
      <c r="F408" s="82" t="s">
        <v>41</v>
      </c>
      <c r="G408" s="126" t="s">
        <v>1045</v>
      </c>
      <c r="H408" s="16"/>
    </row>
    <row r="409" spans="1:8" ht="27.75" hidden="1" x14ac:dyDescent="0.65">
      <c r="A409" s="319" t="s">
        <v>918</v>
      </c>
      <c r="B409" s="130" t="s">
        <v>919</v>
      </c>
      <c r="C409" s="128">
        <f>IFERROR(VLOOKUP($A409,'งบทดลอง รพ.'!$A$2:$C$500,3,0),0)</f>
        <v>0</v>
      </c>
      <c r="E409" s="82" t="s">
        <v>1033</v>
      </c>
      <c r="F409" s="82" t="s">
        <v>1378</v>
      </c>
      <c r="G409" s="126" t="s">
        <v>1045</v>
      </c>
      <c r="H409" s="16"/>
    </row>
    <row r="410" spans="1:8" ht="27.75" hidden="1" x14ac:dyDescent="0.65">
      <c r="A410" s="319" t="s">
        <v>920</v>
      </c>
      <c r="B410" s="130" t="s">
        <v>921</v>
      </c>
      <c r="C410" s="128">
        <f>IFERROR(VLOOKUP($A410,'งบทดลอง รพ.'!$A$2:$C$500,3,0),0)</f>
        <v>0</v>
      </c>
      <c r="E410" s="82" t="s">
        <v>1033</v>
      </c>
      <c r="F410" s="82" t="s">
        <v>1378</v>
      </c>
      <c r="G410" s="126" t="s">
        <v>1045</v>
      </c>
      <c r="H410" s="16"/>
    </row>
    <row r="411" spans="1:8" ht="27.75" hidden="1" x14ac:dyDescent="0.65">
      <c r="A411" s="319" t="s">
        <v>922</v>
      </c>
      <c r="B411" s="130" t="s">
        <v>923</v>
      </c>
      <c r="C411" s="128">
        <f>IFERROR(VLOOKUP($A411,'งบทดลอง รพ.'!$A$2:$C$500,3,0),0)</f>
        <v>0</v>
      </c>
      <c r="E411" s="82" t="s">
        <v>1033</v>
      </c>
      <c r="F411" s="82" t="s">
        <v>1378</v>
      </c>
      <c r="G411" s="126" t="s">
        <v>1045</v>
      </c>
      <c r="H411" s="16"/>
    </row>
    <row r="412" spans="1:8" ht="27.75" hidden="1" x14ac:dyDescent="0.65">
      <c r="A412" s="319" t="s">
        <v>565</v>
      </c>
      <c r="B412" s="130" t="s">
        <v>1141</v>
      </c>
      <c r="C412" s="128">
        <f>IFERROR(VLOOKUP($A412,'งบทดลอง รพ.'!$A$2:$C$500,3,0),0)</f>
        <v>0</v>
      </c>
      <c r="E412" s="82" t="s">
        <v>1033</v>
      </c>
      <c r="F412" s="82" t="s">
        <v>1378</v>
      </c>
      <c r="G412" s="126" t="s">
        <v>1045</v>
      </c>
      <c r="H412" s="16"/>
    </row>
    <row r="413" spans="1:8" ht="27.75" hidden="1" x14ac:dyDescent="0.65">
      <c r="A413" s="319" t="s">
        <v>924</v>
      </c>
      <c r="B413" s="130" t="s">
        <v>925</v>
      </c>
      <c r="C413" s="128">
        <f>IFERROR(VLOOKUP($A413,'งบทดลอง รพ.'!$A$2:$C$500,3,0),0)</f>
        <v>0</v>
      </c>
      <c r="E413" s="82" t="s">
        <v>1033</v>
      </c>
      <c r="F413" s="82" t="s">
        <v>1378</v>
      </c>
      <c r="G413" s="126" t="s">
        <v>1045</v>
      </c>
      <c r="H413" s="16"/>
    </row>
    <row r="414" spans="1:8" ht="27.75" hidden="1" x14ac:dyDescent="0.65">
      <c r="A414" s="319" t="s">
        <v>926</v>
      </c>
      <c r="B414" s="130" t="s">
        <v>927</v>
      </c>
      <c r="C414" s="128">
        <f>IFERROR(VLOOKUP($A414,'งบทดลอง รพ.'!$A$2:$C$500,3,0),0)</f>
        <v>0</v>
      </c>
      <c r="E414" s="82" t="s">
        <v>1033</v>
      </c>
      <c r="F414" s="82" t="s">
        <v>1378</v>
      </c>
      <c r="G414" s="126" t="s">
        <v>1045</v>
      </c>
      <c r="H414" s="16"/>
    </row>
    <row r="415" spans="1:8" ht="27.75" hidden="1" x14ac:dyDescent="0.65">
      <c r="A415" s="319" t="s">
        <v>566</v>
      </c>
      <c r="B415" s="130" t="s">
        <v>1142</v>
      </c>
      <c r="C415" s="128">
        <f>IFERROR(VLOOKUP($A415,'งบทดลอง รพ.'!$A$2:$C$500,3,0),0)</f>
        <v>0</v>
      </c>
      <c r="E415" s="82" t="s">
        <v>1033</v>
      </c>
      <c r="F415" s="82" t="s">
        <v>1378</v>
      </c>
      <c r="G415" s="126" t="s">
        <v>1045</v>
      </c>
      <c r="H415" s="16"/>
    </row>
    <row r="416" spans="1:8" ht="27.75" hidden="1" x14ac:dyDescent="0.65">
      <c r="A416" s="319" t="s">
        <v>928</v>
      </c>
      <c r="B416" s="130" t="s">
        <v>567</v>
      </c>
      <c r="C416" s="128">
        <f>IFERROR(VLOOKUP($A416,'งบทดลอง รพ.'!$A$2:$C$500,3,0),0)</f>
        <v>0</v>
      </c>
      <c r="E416" s="82" t="s">
        <v>1033</v>
      </c>
      <c r="F416" s="82" t="s">
        <v>41</v>
      </c>
      <c r="G416" s="126" t="s">
        <v>1045</v>
      </c>
      <c r="H416" s="16"/>
    </row>
    <row r="417" spans="1:8" ht="27.75" hidden="1" x14ac:dyDescent="0.65">
      <c r="A417" s="319" t="s">
        <v>568</v>
      </c>
      <c r="B417" s="130" t="s">
        <v>569</v>
      </c>
      <c r="C417" s="128">
        <f>IFERROR(VLOOKUP($A417,'งบทดลอง รพ.'!$A$2:$C$500,3,0),0)</f>
        <v>0</v>
      </c>
      <c r="E417" s="82" t="s">
        <v>1033</v>
      </c>
      <c r="F417" s="82" t="s">
        <v>41</v>
      </c>
      <c r="G417" s="126" t="s">
        <v>1045</v>
      </c>
      <c r="H417" s="16"/>
    </row>
    <row r="418" spans="1:8" ht="27.75" hidden="1" x14ac:dyDescent="0.65">
      <c r="A418" s="319" t="s">
        <v>570</v>
      </c>
      <c r="B418" s="130" t="s">
        <v>571</v>
      </c>
      <c r="C418" s="128">
        <f>IFERROR(VLOOKUP($A418,'งบทดลอง รพ.'!$A$2:$C$500,3,0),0)</f>
        <v>1050000</v>
      </c>
      <c r="E418" s="82" t="s">
        <v>1033</v>
      </c>
      <c r="F418" s="82" t="s">
        <v>41</v>
      </c>
      <c r="G418" s="126" t="s">
        <v>1045</v>
      </c>
      <c r="H418" s="16"/>
    </row>
    <row r="419" spans="1:8" ht="27.75" hidden="1" x14ac:dyDescent="0.65">
      <c r="A419" s="319" t="s">
        <v>572</v>
      </c>
      <c r="B419" s="130" t="s">
        <v>573</v>
      </c>
      <c r="C419" s="128">
        <f>IFERROR(VLOOKUP($A419,'งบทดลอง รพ.'!$A$2:$C$500,3,0),0)</f>
        <v>0</v>
      </c>
      <c r="E419" s="82" t="s">
        <v>1033</v>
      </c>
      <c r="F419" s="82" t="s">
        <v>41</v>
      </c>
      <c r="G419" s="126" t="s">
        <v>1045</v>
      </c>
      <c r="H419" s="16"/>
    </row>
    <row r="420" spans="1:8" ht="27.75" hidden="1" x14ac:dyDescent="0.65">
      <c r="A420" s="319" t="s">
        <v>574</v>
      </c>
      <c r="B420" s="130" t="s">
        <v>575</v>
      </c>
      <c r="C420" s="128">
        <f>IFERROR(VLOOKUP($A420,'งบทดลอง รพ.'!$A$2:$C$500,3,0),0)</f>
        <v>96720</v>
      </c>
      <c r="E420" s="82" t="s">
        <v>1033</v>
      </c>
      <c r="F420" s="82" t="s">
        <v>41</v>
      </c>
      <c r="G420" s="126" t="s">
        <v>1045</v>
      </c>
      <c r="H420" s="16"/>
    </row>
    <row r="421" spans="1:8" ht="27.75" hidden="1" x14ac:dyDescent="0.65">
      <c r="A421" s="319" t="s">
        <v>576</v>
      </c>
      <c r="B421" s="130" t="s">
        <v>1143</v>
      </c>
      <c r="C421" s="128">
        <f>IFERROR(VLOOKUP($A421,'งบทดลอง รพ.'!$A$2:$C$500,3,0),0)</f>
        <v>0</v>
      </c>
      <c r="E421" s="82" t="s">
        <v>1033</v>
      </c>
      <c r="F421" s="82" t="s">
        <v>41</v>
      </c>
      <c r="G421" s="126" t="s">
        <v>1045</v>
      </c>
      <c r="H421" s="16"/>
    </row>
    <row r="422" spans="1:8" ht="27.75" hidden="1" x14ac:dyDescent="0.65">
      <c r="A422" s="319" t="s">
        <v>577</v>
      </c>
      <c r="B422" s="130" t="s">
        <v>1144</v>
      </c>
      <c r="C422" s="128">
        <f>IFERROR(VLOOKUP($A422,'งบทดลอง รพ.'!$A$2:$C$500,3,0),0)</f>
        <v>0</v>
      </c>
      <c r="E422" s="82" t="s">
        <v>1033</v>
      </c>
      <c r="F422" s="82" t="s">
        <v>41</v>
      </c>
      <c r="G422" s="126" t="s">
        <v>1045</v>
      </c>
      <c r="H422" s="16"/>
    </row>
    <row r="423" spans="1:8" ht="27.75" hidden="1" x14ac:dyDescent="0.65">
      <c r="A423" s="319" t="s">
        <v>578</v>
      </c>
      <c r="B423" s="130" t="s">
        <v>579</v>
      </c>
      <c r="C423" s="128">
        <f>IFERROR(VLOOKUP($A423,'งบทดลอง รพ.'!$A$2:$C$500,3,0),0)</f>
        <v>0</v>
      </c>
      <c r="E423" s="82" t="s">
        <v>1033</v>
      </c>
      <c r="F423" s="82" t="s">
        <v>41</v>
      </c>
      <c r="G423" s="126" t="s">
        <v>1045</v>
      </c>
      <c r="H423" s="16"/>
    </row>
    <row r="424" spans="1:8" ht="27.75" hidden="1" x14ac:dyDescent="0.65">
      <c r="A424" s="319" t="s">
        <v>580</v>
      </c>
      <c r="B424" s="130" t="s">
        <v>581</v>
      </c>
      <c r="C424" s="128">
        <f>IFERROR(VLOOKUP($A424,'งบทดลอง รพ.'!$A$2:$C$500,3,0),0)</f>
        <v>0</v>
      </c>
      <c r="E424" s="82" t="s">
        <v>1033</v>
      </c>
      <c r="F424" s="82" t="s">
        <v>41</v>
      </c>
      <c r="G424" s="126" t="s">
        <v>1045</v>
      </c>
      <c r="H424" s="16"/>
    </row>
    <row r="425" spans="1:8" ht="27.75" hidden="1" x14ac:dyDescent="0.65">
      <c r="A425" s="319" t="s">
        <v>582</v>
      </c>
      <c r="B425" s="130" t="s">
        <v>583</v>
      </c>
      <c r="C425" s="128">
        <f>IFERROR(VLOOKUP($A425,'งบทดลอง รพ.'!$A$2:$C$500,3,0),0)</f>
        <v>0</v>
      </c>
      <c r="E425" s="82" t="s">
        <v>1033</v>
      </c>
      <c r="F425" s="82" t="s">
        <v>41</v>
      </c>
      <c r="G425" s="126" t="s">
        <v>1045</v>
      </c>
      <c r="H425" s="16"/>
    </row>
    <row r="426" spans="1:8" ht="27.75" hidden="1" x14ac:dyDescent="0.65">
      <c r="A426" s="319" t="s">
        <v>584</v>
      </c>
      <c r="B426" s="130" t="s">
        <v>585</v>
      </c>
      <c r="C426" s="128">
        <f>IFERROR(VLOOKUP($A426,'งบทดลอง รพ.'!$A$2:$C$500,3,0),0)</f>
        <v>0</v>
      </c>
      <c r="E426" s="82" t="s">
        <v>1033</v>
      </c>
      <c r="F426" s="82" t="s">
        <v>41</v>
      </c>
      <c r="G426" s="126" t="s">
        <v>1045</v>
      </c>
      <c r="H426" s="16"/>
    </row>
    <row r="427" spans="1:8" ht="27.75" hidden="1" x14ac:dyDescent="0.65">
      <c r="A427" s="319" t="s">
        <v>586</v>
      </c>
      <c r="B427" s="130" t="s">
        <v>587</v>
      </c>
      <c r="C427" s="128">
        <f>IFERROR(VLOOKUP($A427,'งบทดลอง รพ.'!$A$2:$C$500,3,0),0)</f>
        <v>0</v>
      </c>
      <c r="E427" s="82" t="s">
        <v>1033</v>
      </c>
      <c r="F427" s="82" t="s">
        <v>41</v>
      </c>
      <c r="G427" s="126" t="s">
        <v>1045</v>
      </c>
      <c r="H427" s="16"/>
    </row>
    <row r="428" spans="1:8" ht="27.75" hidden="1" x14ac:dyDescent="0.65">
      <c r="A428" s="319" t="s">
        <v>588</v>
      </c>
      <c r="B428" s="130" t="s">
        <v>589</v>
      </c>
      <c r="C428" s="128">
        <f>IFERROR(VLOOKUP($A428,'งบทดลอง รพ.'!$A$2:$C$500,3,0),0)</f>
        <v>0</v>
      </c>
      <c r="E428" s="82" t="s">
        <v>1033</v>
      </c>
      <c r="F428" s="82" t="s">
        <v>41</v>
      </c>
      <c r="G428" s="126" t="s">
        <v>1045</v>
      </c>
      <c r="H428" s="16"/>
    </row>
    <row r="429" spans="1:8" ht="27.75" hidden="1" x14ac:dyDescent="0.65">
      <c r="A429" s="319" t="s">
        <v>590</v>
      </c>
      <c r="B429" s="130" t="s">
        <v>591</v>
      </c>
      <c r="C429" s="128">
        <f>IFERROR(VLOOKUP($A429,'งบทดลอง รพ.'!$A$2:$C$500,3,0),0)</f>
        <v>0</v>
      </c>
      <c r="E429" s="82" t="s">
        <v>1033</v>
      </c>
      <c r="F429" s="82" t="s">
        <v>41</v>
      </c>
      <c r="G429" s="126" t="s">
        <v>1045</v>
      </c>
      <c r="H429" s="16"/>
    </row>
    <row r="430" spans="1:8" ht="27.75" hidden="1" x14ac:dyDescent="0.65">
      <c r="A430" s="319" t="s">
        <v>592</v>
      </c>
      <c r="B430" s="130" t="s">
        <v>593</v>
      </c>
      <c r="C430" s="128">
        <f>IFERROR(VLOOKUP($A430,'งบทดลอง รพ.'!$A$2:$C$500,3,0),0)</f>
        <v>0</v>
      </c>
      <c r="E430" s="82" t="s">
        <v>1033</v>
      </c>
      <c r="F430" s="82" t="s">
        <v>41</v>
      </c>
      <c r="G430" s="126" t="s">
        <v>1045</v>
      </c>
      <c r="H430" s="16"/>
    </row>
    <row r="431" spans="1:8" ht="14.25" hidden="1" x14ac:dyDescent="0.2">
      <c r="C431" s="132">
        <f>SUM(C3:C430)</f>
        <v>754693714.94999981</v>
      </c>
    </row>
    <row r="432" spans="1:8" ht="14.25" hidden="1" x14ac:dyDescent="0.2">
      <c r="C432"/>
    </row>
    <row r="433" spans="3:3" ht="14.25" x14ac:dyDescent="0.2">
      <c r="C433"/>
    </row>
    <row r="437" spans="3:3" x14ac:dyDescent="0.25">
      <c r="C437" s="336"/>
    </row>
  </sheetData>
  <autoFilter ref="A2:G432" xr:uid="{00000000-0009-0000-0000-000007000000}">
    <filterColumn colId="5">
      <filters>
        <filter val="P21"/>
      </filters>
    </filterColumn>
  </autoFilter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  <ignoredErrors>
    <ignoredError sqref="A2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H430"/>
  <sheetViews>
    <sheetView zoomScale="90" zoomScaleNormal="90" workbookViewId="0">
      <pane ySplit="1395" topLeftCell="A280" activePane="bottomLeft"/>
      <selection activeCell="G1" sqref="G1:G1048576"/>
      <selection pane="bottomLeft" activeCell="C286" sqref="C286"/>
    </sheetView>
  </sheetViews>
  <sheetFormatPr defaultColWidth="8.75" defaultRowHeight="24" x14ac:dyDescent="0.55000000000000004"/>
  <cols>
    <col min="1" max="1" width="16.25" style="335" customWidth="1"/>
    <col min="2" max="2" width="65" style="22" customWidth="1"/>
    <col min="3" max="3" width="13.75" style="334" bestFit="1" customWidth="1"/>
    <col min="4" max="4" width="14" style="23" bestFit="1" customWidth="1"/>
    <col min="5" max="5" width="14" style="334" bestFit="1" customWidth="1"/>
    <col min="6" max="6" width="14" style="334" customWidth="1"/>
    <col min="7" max="7" width="14.5" style="23" customWidth="1"/>
    <col min="8" max="8" width="12.25" style="22" bestFit="1" customWidth="1"/>
    <col min="9" max="16384" width="8.75" style="22"/>
  </cols>
  <sheetData>
    <row r="1" spans="1:7" s="247" customFormat="1" ht="72" x14ac:dyDescent="0.2">
      <c r="A1" s="381" t="s">
        <v>1381</v>
      </c>
      <c r="B1" s="382" t="s">
        <v>1382</v>
      </c>
      <c r="C1" s="383" t="s">
        <v>1383</v>
      </c>
      <c r="D1" s="384" t="s">
        <v>1419</v>
      </c>
      <c r="E1" s="385" t="s">
        <v>1418</v>
      </c>
      <c r="F1" s="386" t="s">
        <v>1421</v>
      </c>
      <c r="G1" s="425" t="s">
        <v>1420</v>
      </c>
    </row>
    <row r="2" spans="1:7" x14ac:dyDescent="0.55000000000000004">
      <c r="A2" s="335" t="s">
        <v>140</v>
      </c>
      <c r="B2" s="22" t="s">
        <v>141</v>
      </c>
      <c r="C2" s="334">
        <v>0</v>
      </c>
      <c r="D2" s="334">
        <v>0</v>
      </c>
      <c r="E2" s="334">
        <v>0</v>
      </c>
      <c r="F2" s="334">
        <f>E2*2</f>
        <v>0</v>
      </c>
      <c r="G2" s="334">
        <f>F2*2</f>
        <v>0</v>
      </c>
    </row>
    <row r="3" spans="1:7" x14ac:dyDescent="0.55000000000000004">
      <c r="A3" s="335" t="s">
        <v>142</v>
      </c>
      <c r="B3" s="22" t="s">
        <v>143</v>
      </c>
      <c r="C3" s="334">
        <v>0</v>
      </c>
      <c r="D3" s="334">
        <v>0</v>
      </c>
      <c r="E3" s="334">
        <v>0</v>
      </c>
      <c r="F3" s="334">
        <f t="shared" ref="F3:G48" si="0">E3*2</f>
        <v>0</v>
      </c>
      <c r="G3" s="334">
        <f t="shared" si="0"/>
        <v>0</v>
      </c>
    </row>
    <row r="4" spans="1:7" x14ac:dyDescent="0.55000000000000004">
      <c r="A4" s="335" t="s">
        <v>144</v>
      </c>
      <c r="B4" s="22" t="s">
        <v>145</v>
      </c>
      <c r="C4" s="334">
        <v>0</v>
      </c>
      <c r="D4" s="334">
        <v>0</v>
      </c>
      <c r="E4" s="334">
        <v>0</v>
      </c>
      <c r="F4" s="334">
        <f t="shared" si="0"/>
        <v>0</v>
      </c>
      <c r="G4" s="334">
        <f t="shared" si="0"/>
        <v>0</v>
      </c>
    </row>
    <row r="5" spans="1:7" x14ac:dyDescent="0.55000000000000004">
      <c r="A5" s="335" t="s">
        <v>146</v>
      </c>
      <c r="B5" s="22" t="s">
        <v>147</v>
      </c>
      <c r="C5" s="334">
        <v>0</v>
      </c>
      <c r="D5" s="334">
        <v>0</v>
      </c>
      <c r="E5" s="334">
        <v>0</v>
      </c>
      <c r="F5" s="334">
        <f t="shared" si="0"/>
        <v>0</v>
      </c>
      <c r="G5" s="334">
        <f t="shared" si="0"/>
        <v>0</v>
      </c>
    </row>
    <row r="6" spans="1:7" x14ac:dyDescent="0.55000000000000004">
      <c r="A6" s="335" t="s">
        <v>148</v>
      </c>
      <c r="B6" s="22" t="s">
        <v>1046</v>
      </c>
      <c r="C6" s="334">
        <v>0</v>
      </c>
      <c r="D6" s="334">
        <v>0</v>
      </c>
      <c r="E6" s="334">
        <v>0</v>
      </c>
      <c r="F6" s="334">
        <f t="shared" si="0"/>
        <v>0</v>
      </c>
      <c r="G6" s="334">
        <f t="shared" si="0"/>
        <v>0</v>
      </c>
    </row>
    <row r="7" spans="1:7" x14ac:dyDescent="0.55000000000000004">
      <c r="A7" s="335" t="s">
        <v>149</v>
      </c>
      <c r="B7" s="22" t="s">
        <v>150</v>
      </c>
      <c r="C7" s="334">
        <v>0</v>
      </c>
      <c r="D7" s="334">
        <v>0</v>
      </c>
      <c r="E7" s="334">
        <v>0</v>
      </c>
      <c r="F7" s="334">
        <f t="shared" si="0"/>
        <v>0</v>
      </c>
      <c r="G7" s="334">
        <f t="shared" si="0"/>
        <v>0</v>
      </c>
    </row>
    <row r="8" spans="1:7" x14ac:dyDescent="0.55000000000000004">
      <c r="A8" s="335" t="s">
        <v>151</v>
      </c>
      <c r="B8" s="22" t="s">
        <v>172</v>
      </c>
      <c r="C8" s="334">
        <v>0</v>
      </c>
      <c r="D8" s="334">
        <v>0</v>
      </c>
      <c r="E8" s="334">
        <v>0</v>
      </c>
      <c r="F8" s="334">
        <f t="shared" si="0"/>
        <v>0</v>
      </c>
      <c r="G8" s="334">
        <f t="shared" si="0"/>
        <v>0</v>
      </c>
    </row>
    <row r="9" spans="1:7" x14ac:dyDescent="0.55000000000000004">
      <c r="A9" s="335" t="s">
        <v>152</v>
      </c>
      <c r="B9" s="22" t="s">
        <v>174</v>
      </c>
      <c r="C9" s="334">
        <v>0</v>
      </c>
      <c r="D9" s="334">
        <v>0</v>
      </c>
      <c r="E9" s="334">
        <v>0</v>
      </c>
      <c r="F9" s="334">
        <f t="shared" si="0"/>
        <v>0</v>
      </c>
      <c r="G9" s="334">
        <f t="shared" si="0"/>
        <v>0</v>
      </c>
    </row>
    <row r="10" spans="1:7" x14ac:dyDescent="0.55000000000000004">
      <c r="A10" s="335" t="s">
        <v>153</v>
      </c>
      <c r="B10" s="22" t="s">
        <v>154</v>
      </c>
      <c r="C10" s="334">
        <v>0</v>
      </c>
      <c r="D10" s="334">
        <v>0</v>
      </c>
      <c r="E10" s="334">
        <v>0</v>
      </c>
      <c r="F10" s="334">
        <f t="shared" si="0"/>
        <v>0</v>
      </c>
      <c r="G10" s="334">
        <f t="shared" si="0"/>
        <v>0</v>
      </c>
    </row>
    <row r="11" spans="1:7" x14ac:dyDescent="0.55000000000000004">
      <c r="A11" s="335" t="s">
        <v>155</v>
      </c>
      <c r="B11" s="22" t="s">
        <v>156</v>
      </c>
      <c r="C11" s="334">
        <v>0</v>
      </c>
      <c r="D11" s="334">
        <v>0</v>
      </c>
      <c r="E11" s="334">
        <v>0</v>
      </c>
      <c r="F11" s="334">
        <f t="shared" si="0"/>
        <v>0</v>
      </c>
      <c r="G11" s="334">
        <f t="shared" si="0"/>
        <v>0</v>
      </c>
    </row>
    <row r="12" spans="1:7" x14ac:dyDescent="0.55000000000000004">
      <c r="A12" s="335" t="s">
        <v>113</v>
      </c>
      <c r="B12" s="22" t="s">
        <v>114</v>
      </c>
      <c r="C12" s="334">
        <v>0</v>
      </c>
      <c r="D12" s="334">
        <v>0</v>
      </c>
      <c r="E12" s="334">
        <v>0</v>
      </c>
      <c r="F12" s="334">
        <f t="shared" si="0"/>
        <v>0</v>
      </c>
      <c r="G12" s="334">
        <f t="shared" si="0"/>
        <v>0</v>
      </c>
    </row>
    <row r="13" spans="1:7" x14ac:dyDescent="0.55000000000000004">
      <c r="A13" s="335" t="s">
        <v>115</v>
      </c>
      <c r="B13" s="22" t="s">
        <v>116</v>
      </c>
      <c r="C13" s="334">
        <v>0</v>
      </c>
      <c r="D13" s="334">
        <v>0</v>
      </c>
      <c r="E13" s="334">
        <v>0</v>
      </c>
      <c r="F13" s="334">
        <f t="shared" si="0"/>
        <v>0</v>
      </c>
      <c r="G13" s="334">
        <f t="shared" si="0"/>
        <v>0</v>
      </c>
    </row>
    <row r="14" spans="1:7" x14ac:dyDescent="0.55000000000000004">
      <c r="A14" s="335" t="s">
        <v>796</v>
      </c>
      <c r="B14" s="22" t="s">
        <v>118</v>
      </c>
      <c r="C14" s="334">
        <v>0</v>
      </c>
      <c r="D14" s="334">
        <v>0</v>
      </c>
      <c r="E14" s="334">
        <v>0</v>
      </c>
      <c r="F14" s="334">
        <f t="shared" si="0"/>
        <v>0</v>
      </c>
      <c r="G14" s="334">
        <f t="shared" si="0"/>
        <v>0</v>
      </c>
    </row>
    <row r="15" spans="1:7" x14ac:dyDescent="0.55000000000000004">
      <c r="A15" s="335" t="s">
        <v>797</v>
      </c>
      <c r="B15" s="22" t="s">
        <v>119</v>
      </c>
      <c r="C15" s="334">
        <v>0</v>
      </c>
      <c r="D15" s="334">
        <v>0</v>
      </c>
      <c r="E15" s="334">
        <v>0</v>
      </c>
      <c r="F15" s="334">
        <f t="shared" si="0"/>
        <v>0</v>
      </c>
      <c r="G15" s="334">
        <f t="shared" si="0"/>
        <v>0</v>
      </c>
    </row>
    <row r="16" spans="1:7" x14ac:dyDescent="0.55000000000000004">
      <c r="A16" s="335" t="s">
        <v>120</v>
      </c>
      <c r="B16" s="22" t="s">
        <v>121</v>
      </c>
      <c r="C16" s="334">
        <v>0</v>
      </c>
      <c r="D16" s="334">
        <v>0</v>
      </c>
      <c r="E16" s="334">
        <v>0</v>
      </c>
      <c r="F16" s="334">
        <f t="shared" si="0"/>
        <v>0</v>
      </c>
      <c r="G16" s="334">
        <f t="shared" si="0"/>
        <v>0</v>
      </c>
    </row>
    <row r="17" spans="1:7" x14ac:dyDescent="0.55000000000000004">
      <c r="A17" s="335" t="s">
        <v>122</v>
      </c>
      <c r="B17" s="22" t="s">
        <v>123</v>
      </c>
      <c r="C17" s="334">
        <v>0</v>
      </c>
      <c r="D17" s="334">
        <v>0</v>
      </c>
      <c r="E17" s="334">
        <v>0</v>
      </c>
      <c r="F17" s="334">
        <f t="shared" si="0"/>
        <v>0</v>
      </c>
      <c r="G17" s="334">
        <f t="shared" si="0"/>
        <v>0</v>
      </c>
    </row>
    <row r="18" spans="1:7" x14ac:dyDescent="0.55000000000000004">
      <c r="A18" s="335" t="s">
        <v>798</v>
      </c>
      <c r="B18" s="22" t="s">
        <v>117</v>
      </c>
      <c r="C18" s="334">
        <v>167640</v>
      </c>
      <c r="D18" s="23">
        <v>90024</v>
      </c>
      <c r="E18" s="334">
        <v>83820</v>
      </c>
      <c r="F18" s="334">
        <f t="shared" si="0"/>
        <v>167640</v>
      </c>
      <c r="G18" s="334">
        <v>167640</v>
      </c>
    </row>
    <row r="19" spans="1:7" x14ac:dyDescent="0.55000000000000004">
      <c r="A19" s="335" t="s">
        <v>799</v>
      </c>
      <c r="B19" s="22" t="s">
        <v>80</v>
      </c>
      <c r="C19" s="334">
        <v>232740</v>
      </c>
      <c r="D19" s="23">
        <v>90300</v>
      </c>
      <c r="E19" s="334">
        <v>116370</v>
      </c>
      <c r="F19" s="334">
        <f t="shared" si="0"/>
        <v>232740</v>
      </c>
      <c r="G19" s="334">
        <v>232740</v>
      </c>
    </row>
    <row r="20" spans="1:7" x14ac:dyDescent="0.55000000000000004">
      <c r="A20" s="335" t="s">
        <v>800</v>
      </c>
      <c r="B20" s="22" t="s">
        <v>801</v>
      </c>
      <c r="C20" s="334">
        <v>240000</v>
      </c>
      <c r="D20" s="23">
        <v>240000</v>
      </c>
      <c r="E20" s="334">
        <v>118800</v>
      </c>
      <c r="F20" s="334">
        <f t="shared" si="0"/>
        <v>237600</v>
      </c>
      <c r="G20" s="334">
        <v>240000</v>
      </c>
    </row>
    <row r="21" spans="1:7" x14ac:dyDescent="0.55000000000000004">
      <c r="A21" s="335" t="s">
        <v>802</v>
      </c>
      <c r="B21" s="22" t="s">
        <v>803</v>
      </c>
      <c r="C21" s="334">
        <v>3317363.24</v>
      </c>
      <c r="D21" s="23">
        <v>0</v>
      </c>
      <c r="E21" s="334">
        <v>1658681.62</v>
      </c>
      <c r="F21" s="334">
        <f t="shared" si="0"/>
        <v>3317363.24</v>
      </c>
      <c r="G21" s="334">
        <v>3317363.24</v>
      </c>
    </row>
    <row r="22" spans="1:7" x14ac:dyDescent="0.55000000000000004">
      <c r="A22" s="335" t="s">
        <v>72</v>
      </c>
      <c r="B22" s="22" t="s">
        <v>1048</v>
      </c>
      <c r="C22" s="334">
        <v>0</v>
      </c>
      <c r="D22" s="23">
        <v>0</v>
      </c>
      <c r="E22" s="334">
        <v>0</v>
      </c>
      <c r="F22" s="334">
        <f t="shared" si="0"/>
        <v>0</v>
      </c>
      <c r="G22" s="334">
        <f t="shared" si="0"/>
        <v>0</v>
      </c>
    </row>
    <row r="23" spans="1:7" x14ac:dyDescent="0.55000000000000004">
      <c r="A23" s="335" t="s">
        <v>73</v>
      </c>
      <c r="B23" s="22" t="s">
        <v>1049</v>
      </c>
      <c r="C23" s="334">
        <v>485000</v>
      </c>
      <c r="D23" s="23">
        <v>596963</v>
      </c>
      <c r="E23" s="334">
        <v>246757</v>
      </c>
      <c r="F23" s="334">
        <f t="shared" si="0"/>
        <v>493514</v>
      </c>
      <c r="G23" s="23">
        <v>493514</v>
      </c>
    </row>
    <row r="24" spans="1:7" x14ac:dyDescent="0.55000000000000004">
      <c r="A24" s="335" t="s">
        <v>124</v>
      </c>
      <c r="B24" s="22" t="s">
        <v>1050</v>
      </c>
      <c r="C24" s="334">
        <v>15646729.18</v>
      </c>
      <c r="D24" s="23">
        <v>17505387.539999999</v>
      </c>
      <c r="E24" s="334">
        <v>7823364.5899999999</v>
      </c>
      <c r="F24" s="334">
        <f t="shared" si="0"/>
        <v>15646729.18</v>
      </c>
      <c r="G24" s="23">
        <v>15646729.18</v>
      </c>
    </row>
    <row r="25" spans="1:7" x14ac:dyDescent="0.55000000000000004">
      <c r="A25" s="335" t="s">
        <v>125</v>
      </c>
      <c r="B25" s="22" t="s">
        <v>1051</v>
      </c>
      <c r="C25" s="334">
        <v>19098710.539999999</v>
      </c>
      <c r="D25" s="23">
        <v>19098710.539999999</v>
      </c>
      <c r="E25" s="334">
        <v>10300122.41</v>
      </c>
      <c r="F25" s="334">
        <f t="shared" si="0"/>
        <v>20600244.82</v>
      </c>
      <c r="G25" s="23">
        <v>20600244.82</v>
      </c>
    </row>
    <row r="26" spans="1:7" x14ac:dyDescent="0.55000000000000004">
      <c r="A26" s="335" t="s">
        <v>1328</v>
      </c>
      <c r="B26" s="22" t="s">
        <v>1279</v>
      </c>
      <c r="C26" s="334">
        <v>0</v>
      </c>
      <c r="D26" s="334">
        <v>0</v>
      </c>
      <c r="E26" s="334">
        <v>0</v>
      </c>
      <c r="F26" s="334">
        <f t="shared" si="0"/>
        <v>0</v>
      </c>
      <c r="G26" s="334">
        <f t="shared" ref="G26" si="1">F26*2</f>
        <v>0</v>
      </c>
    </row>
    <row r="27" spans="1:7" x14ac:dyDescent="0.55000000000000004">
      <c r="A27" s="335" t="s">
        <v>1329</v>
      </c>
      <c r="B27" s="22" t="s">
        <v>1280</v>
      </c>
      <c r="C27" s="334">
        <v>0</v>
      </c>
      <c r="D27" s="334">
        <v>0</v>
      </c>
      <c r="E27" s="334">
        <v>0</v>
      </c>
      <c r="F27" s="334">
        <f t="shared" si="0"/>
        <v>0</v>
      </c>
      <c r="G27" s="334">
        <f t="shared" ref="G27" si="2">F27*2</f>
        <v>0</v>
      </c>
    </row>
    <row r="28" spans="1:7" x14ac:dyDescent="0.55000000000000004">
      <c r="A28" s="335" t="s">
        <v>1330</v>
      </c>
      <c r="B28" s="22" t="s">
        <v>1281</v>
      </c>
      <c r="C28" s="334">
        <v>0</v>
      </c>
      <c r="D28" s="334">
        <v>0</v>
      </c>
      <c r="E28" s="334">
        <v>0</v>
      </c>
      <c r="F28" s="334">
        <f t="shared" si="0"/>
        <v>0</v>
      </c>
      <c r="G28" s="334">
        <f t="shared" ref="G28" si="3">F28*2</f>
        <v>0</v>
      </c>
    </row>
    <row r="29" spans="1:7" x14ac:dyDescent="0.55000000000000004">
      <c r="A29" s="335" t="s">
        <v>1331</v>
      </c>
      <c r="B29" s="22" t="s">
        <v>1282</v>
      </c>
      <c r="C29" s="334">
        <v>0</v>
      </c>
      <c r="D29" s="334">
        <v>0</v>
      </c>
      <c r="E29" s="334">
        <v>0</v>
      </c>
      <c r="F29" s="334">
        <f t="shared" si="0"/>
        <v>0</v>
      </c>
      <c r="G29" s="334">
        <f t="shared" ref="G29" si="4">F29*2</f>
        <v>0</v>
      </c>
    </row>
    <row r="30" spans="1:7" x14ac:dyDescent="0.55000000000000004">
      <c r="A30" s="335" t="s">
        <v>81</v>
      </c>
      <c r="B30" s="22" t="s">
        <v>1052</v>
      </c>
      <c r="C30" s="334">
        <v>23011017.530000001</v>
      </c>
      <c r="D30" s="378">
        <v>23011017.530000001</v>
      </c>
      <c r="E30" s="334">
        <v>11307677.66</v>
      </c>
      <c r="F30" s="334">
        <f t="shared" si="0"/>
        <v>22615355.32</v>
      </c>
      <c r="G30" s="23">
        <v>22615355.32</v>
      </c>
    </row>
    <row r="31" spans="1:7" x14ac:dyDescent="0.55000000000000004">
      <c r="A31" s="335" t="s">
        <v>82</v>
      </c>
      <c r="B31" s="22" t="s">
        <v>1053</v>
      </c>
      <c r="C31" s="334">
        <v>14005158</v>
      </c>
      <c r="D31" s="23">
        <v>14005158</v>
      </c>
      <c r="E31" s="334">
        <v>7936723.21</v>
      </c>
      <c r="F31" s="334">
        <f t="shared" si="0"/>
        <v>15873446.42</v>
      </c>
      <c r="G31" s="23">
        <v>15873446.42</v>
      </c>
    </row>
    <row r="32" spans="1:7" x14ac:dyDescent="0.55000000000000004">
      <c r="A32" s="335" t="s">
        <v>83</v>
      </c>
      <c r="B32" s="22" t="s">
        <v>84</v>
      </c>
      <c r="C32" s="334">
        <v>-2137438.88</v>
      </c>
      <c r="D32" s="379">
        <v>-5379143.5899999999</v>
      </c>
      <c r="E32" s="334">
        <v>-1068719.44</v>
      </c>
      <c r="F32" s="334">
        <f t="shared" si="0"/>
        <v>-2137438.88</v>
      </c>
      <c r="G32" s="379">
        <v>-2137438.88</v>
      </c>
    </row>
    <row r="33" spans="1:7" x14ac:dyDescent="0.55000000000000004">
      <c r="A33" s="335" t="s">
        <v>85</v>
      </c>
      <c r="B33" s="22" t="s">
        <v>86</v>
      </c>
      <c r="C33" s="334">
        <v>1495980.18</v>
      </c>
      <c r="D33" s="23">
        <v>3178629.96</v>
      </c>
      <c r="E33" s="334">
        <v>747990.09</v>
      </c>
      <c r="F33" s="334">
        <f t="shared" si="0"/>
        <v>1495980.18</v>
      </c>
      <c r="G33" s="23">
        <v>1495980.18</v>
      </c>
    </row>
    <row r="34" spans="1:7" x14ac:dyDescent="0.55000000000000004">
      <c r="A34" s="335" t="s">
        <v>126</v>
      </c>
      <c r="B34" s="22" t="s">
        <v>1054</v>
      </c>
      <c r="C34" s="334">
        <v>66994.399999999994</v>
      </c>
      <c r="D34" s="23">
        <v>66994.399999999994</v>
      </c>
      <c r="E34" s="334">
        <v>15767</v>
      </c>
      <c r="F34" s="334">
        <f t="shared" si="0"/>
        <v>31534</v>
      </c>
      <c r="G34" s="23">
        <v>31534</v>
      </c>
    </row>
    <row r="35" spans="1:7" x14ac:dyDescent="0.55000000000000004">
      <c r="A35" s="335" t="s">
        <v>127</v>
      </c>
      <c r="B35" s="22" t="s">
        <v>1055</v>
      </c>
      <c r="C35" s="334">
        <v>3185215.2</v>
      </c>
      <c r="D35" s="23">
        <v>3185215.2</v>
      </c>
      <c r="E35" s="334">
        <v>1216182</v>
      </c>
      <c r="F35" s="334">
        <f t="shared" si="0"/>
        <v>2432364</v>
      </c>
      <c r="G35" s="23">
        <v>2432364</v>
      </c>
    </row>
    <row r="36" spans="1:7" x14ac:dyDescent="0.55000000000000004">
      <c r="A36" s="335" t="s">
        <v>74</v>
      </c>
      <c r="B36" s="22" t="s">
        <v>1056</v>
      </c>
      <c r="C36" s="334">
        <v>2381322.69</v>
      </c>
      <c r="D36" s="23">
        <v>2381322.69</v>
      </c>
      <c r="E36" s="334">
        <v>1165608.29</v>
      </c>
      <c r="F36" s="334">
        <f t="shared" si="0"/>
        <v>2331216.58</v>
      </c>
      <c r="G36" s="23">
        <v>2331216.58</v>
      </c>
    </row>
    <row r="37" spans="1:7" x14ac:dyDescent="0.55000000000000004">
      <c r="A37" s="335" t="s">
        <v>75</v>
      </c>
      <c r="B37" s="22" t="s">
        <v>1285</v>
      </c>
      <c r="C37" s="334">
        <v>1187224.55</v>
      </c>
      <c r="D37" s="23">
        <v>1187224.55</v>
      </c>
      <c r="E37" s="334">
        <v>614702.18000000005</v>
      </c>
      <c r="F37" s="334">
        <f t="shared" si="0"/>
        <v>1229404.3600000001</v>
      </c>
      <c r="G37" s="23">
        <v>1229404.3600000001</v>
      </c>
    </row>
    <row r="38" spans="1:7" x14ac:dyDescent="0.55000000000000004">
      <c r="A38" s="335" t="s">
        <v>76</v>
      </c>
      <c r="B38" s="22" t="s">
        <v>77</v>
      </c>
      <c r="C38" s="334">
        <v>-134686.57999999999</v>
      </c>
      <c r="D38" s="379">
        <v>-261216.3</v>
      </c>
      <c r="E38" s="334">
        <v>-67343.289999999994</v>
      </c>
      <c r="F38" s="334">
        <f t="shared" si="0"/>
        <v>-134686.57999999999</v>
      </c>
      <c r="G38" s="379">
        <v>-134686.57999999999</v>
      </c>
    </row>
    <row r="39" spans="1:7" x14ac:dyDescent="0.55000000000000004">
      <c r="A39" s="335" t="s">
        <v>78</v>
      </c>
      <c r="B39" s="22" t="s">
        <v>79</v>
      </c>
      <c r="C39" s="334">
        <v>347158.89</v>
      </c>
      <c r="D39" s="23">
        <v>347158.89</v>
      </c>
      <c r="E39" s="334">
        <v>80160.94</v>
      </c>
      <c r="F39" s="334">
        <f t="shared" si="0"/>
        <v>160321.88</v>
      </c>
      <c r="G39" s="23">
        <v>160321.88</v>
      </c>
    </row>
    <row r="40" spans="1:7" x14ac:dyDescent="0.55000000000000004">
      <c r="A40" s="335" t="s">
        <v>804</v>
      </c>
      <c r="B40" s="22" t="s">
        <v>1283</v>
      </c>
      <c r="C40" s="334">
        <v>218158.89</v>
      </c>
      <c r="D40" s="23">
        <v>218158.89</v>
      </c>
      <c r="E40" s="334">
        <v>237374.94</v>
      </c>
      <c r="F40" s="334">
        <f t="shared" si="0"/>
        <v>474749.88</v>
      </c>
      <c r="G40" s="23">
        <v>474749.88</v>
      </c>
    </row>
    <row r="41" spans="1:7" x14ac:dyDescent="0.55000000000000004">
      <c r="A41" s="335" t="s">
        <v>805</v>
      </c>
      <c r="B41" s="22" t="s">
        <v>1284</v>
      </c>
      <c r="C41" s="334">
        <v>65287.59</v>
      </c>
      <c r="D41" s="23">
        <v>65287.59</v>
      </c>
      <c r="E41" s="334">
        <v>96320.83</v>
      </c>
      <c r="F41" s="334">
        <f t="shared" si="0"/>
        <v>192641.66</v>
      </c>
      <c r="G41" s="23">
        <v>192641.66</v>
      </c>
    </row>
    <row r="42" spans="1:7" x14ac:dyDescent="0.55000000000000004">
      <c r="A42" s="335" t="s">
        <v>806</v>
      </c>
      <c r="B42" s="22" t="s">
        <v>1286</v>
      </c>
      <c r="C42" s="334">
        <v>-6407</v>
      </c>
      <c r="D42" s="379">
        <v>-6407</v>
      </c>
      <c r="E42" s="334">
        <v>-22360.62</v>
      </c>
      <c r="F42" s="334">
        <f t="shared" si="0"/>
        <v>-44721.24</v>
      </c>
      <c r="G42" s="379">
        <v>-44721.24</v>
      </c>
    </row>
    <row r="43" spans="1:7" x14ac:dyDescent="0.55000000000000004">
      <c r="A43" s="335" t="s">
        <v>807</v>
      </c>
      <c r="B43" s="22" t="s">
        <v>1287</v>
      </c>
      <c r="C43" s="334">
        <v>51389.120000000003</v>
      </c>
      <c r="D43" s="23">
        <v>51389.120000000003</v>
      </c>
      <c r="E43" s="334">
        <v>9066.32</v>
      </c>
      <c r="F43" s="334">
        <f t="shared" si="0"/>
        <v>18132.64</v>
      </c>
      <c r="G43" s="23">
        <v>18132.64</v>
      </c>
    </row>
    <row r="44" spans="1:7" x14ac:dyDescent="0.55000000000000004">
      <c r="A44" s="335" t="s">
        <v>45</v>
      </c>
      <c r="B44" s="22" t="s">
        <v>1057</v>
      </c>
      <c r="C44" s="334">
        <v>57609399</v>
      </c>
      <c r="D44" s="23">
        <v>57609399</v>
      </c>
      <c r="E44" s="334">
        <v>33970516</v>
      </c>
      <c r="F44" s="334">
        <f t="shared" si="0"/>
        <v>67941032</v>
      </c>
      <c r="G44" s="23">
        <v>67941032</v>
      </c>
    </row>
    <row r="45" spans="1:7" x14ac:dyDescent="0.55000000000000004">
      <c r="A45" s="335" t="s">
        <v>46</v>
      </c>
      <c r="B45" s="22" t="s">
        <v>1058</v>
      </c>
      <c r="C45" s="334">
        <v>68906403.760000005</v>
      </c>
      <c r="D45" s="23">
        <v>100214847.2</v>
      </c>
      <c r="E45" s="334">
        <v>34453201.880000003</v>
      </c>
      <c r="F45" s="334">
        <f t="shared" si="0"/>
        <v>68906403.760000005</v>
      </c>
      <c r="G45" s="23">
        <v>68906403.760000005</v>
      </c>
    </row>
    <row r="46" spans="1:7" x14ac:dyDescent="0.55000000000000004">
      <c r="A46" s="335" t="s">
        <v>47</v>
      </c>
      <c r="B46" s="22" t="s">
        <v>1059</v>
      </c>
      <c r="C46" s="334">
        <v>8550960</v>
      </c>
      <c r="D46" s="23">
        <v>8550960</v>
      </c>
      <c r="E46" s="334">
        <v>5178697</v>
      </c>
      <c r="F46" s="334">
        <f t="shared" si="0"/>
        <v>10357394</v>
      </c>
      <c r="G46" s="23">
        <v>10357394</v>
      </c>
    </row>
    <row r="47" spans="1:7" x14ac:dyDescent="0.55000000000000004">
      <c r="A47" s="335" t="s">
        <v>48</v>
      </c>
      <c r="B47" s="22" t="s">
        <v>1060</v>
      </c>
      <c r="C47" s="334">
        <v>0</v>
      </c>
      <c r="D47" s="23">
        <v>1181774</v>
      </c>
      <c r="E47" s="334">
        <v>0</v>
      </c>
      <c r="F47" s="334">
        <f t="shared" si="0"/>
        <v>0</v>
      </c>
      <c r="G47" s="334">
        <f t="shared" si="0"/>
        <v>0</v>
      </c>
    </row>
    <row r="48" spans="1:7" x14ac:dyDescent="0.55000000000000004">
      <c r="A48" s="335" t="s">
        <v>49</v>
      </c>
      <c r="B48" s="22" t="s">
        <v>1061</v>
      </c>
      <c r="C48" s="334">
        <v>0</v>
      </c>
      <c r="D48" s="23">
        <v>42086</v>
      </c>
      <c r="E48" s="334">
        <v>89755</v>
      </c>
      <c r="F48" s="334">
        <f t="shared" si="0"/>
        <v>179510</v>
      </c>
      <c r="G48" s="23">
        <v>179510</v>
      </c>
    </row>
    <row r="49" spans="1:7" x14ac:dyDescent="0.55000000000000004">
      <c r="A49" s="335" t="s">
        <v>210</v>
      </c>
      <c r="B49" s="22" t="s">
        <v>211</v>
      </c>
      <c r="C49" s="334">
        <v>128499929.3</v>
      </c>
      <c r="D49" s="23">
        <v>126824929.3</v>
      </c>
      <c r="E49" s="334">
        <v>6258529.2800000003</v>
      </c>
      <c r="F49" s="334">
        <v>126824929.3</v>
      </c>
      <c r="G49" s="23">
        <v>128499929.3</v>
      </c>
    </row>
    <row r="50" spans="1:7" x14ac:dyDescent="0.55000000000000004">
      <c r="A50" s="335" t="s">
        <v>50</v>
      </c>
      <c r="B50" s="22" t="s">
        <v>1062</v>
      </c>
      <c r="C50" s="334">
        <v>0</v>
      </c>
      <c r="D50" s="23">
        <v>0</v>
      </c>
      <c r="E50" s="334">
        <v>15106581.869999999</v>
      </c>
      <c r="F50" s="334">
        <v>0</v>
      </c>
      <c r="G50" s="334">
        <v>0</v>
      </c>
    </row>
    <row r="51" spans="1:7" x14ac:dyDescent="0.55000000000000004">
      <c r="A51" s="335" t="s">
        <v>51</v>
      </c>
      <c r="B51" s="22" t="s">
        <v>1063</v>
      </c>
      <c r="C51" s="334">
        <v>0</v>
      </c>
      <c r="D51" s="23">
        <v>206773.9</v>
      </c>
      <c r="E51" s="334">
        <v>0</v>
      </c>
      <c r="F51" s="334">
        <v>206773.9</v>
      </c>
    </row>
    <row r="52" spans="1:7" x14ac:dyDescent="0.55000000000000004">
      <c r="A52" s="335" t="s">
        <v>52</v>
      </c>
      <c r="B52" s="22" t="s">
        <v>1064</v>
      </c>
      <c r="C52" s="380">
        <v>4310386.59</v>
      </c>
      <c r="D52" s="23">
        <v>6550123.5999999996</v>
      </c>
      <c r="E52" s="334">
        <v>7699511.0599999996</v>
      </c>
      <c r="F52" s="334">
        <v>6550123.5999999996</v>
      </c>
    </row>
    <row r="53" spans="1:7" x14ac:dyDescent="0.55000000000000004">
      <c r="A53" s="335" t="s">
        <v>53</v>
      </c>
      <c r="B53" s="22" t="s">
        <v>54</v>
      </c>
      <c r="C53" s="334">
        <v>3110878.63</v>
      </c>
      <c r="D53" s="23">
        <v>3110878.63</v>
      </c>
      <c r="E53" s="334">
        <v>1047216.99</v>
      </c>
      <c r="F53" s="334">
        <v>3110878.63</v>
      </c>
    </row>
    <row r="54" spans="1:7" x14ac:dyDescent="0.55000000000000004">
      <c r="A54" s="335" t="s">
        <v>55</v>
      </c>
      <c r="B54" s="22" t="s">
        <v>1065</v>
      </c>
      <c r="C54" s="334">
        <v>0</v>
      </c>
      <c r="D54" s="23">
        <v>0</v>
      </c>
      <c r="E54" s="334">
        <v>412900</v>
      </c>
      <c r="F54" s="334">
        <v>0</v>
      </c>
    </row>
    <row r="55" spans="1:7" x14ac:dyDescent="0.55000000000000004">
      <c r="A55" s="335" t="s">
        <v>56</v>
      </c>
      <c r="B55" s="22" t="s">
        <v>57</v>
      </c>
      <c r="C55" s="334">
        <v>0</v>
      </c>
      <c r="D55" s="23">
        <v>4979811.66</v>
      </c>
      <c r="E55" s="334">
        <v>104162</v>
      </c>
      <c r="F55" s="334">
        <v>4979811.66</v>
      </c>
    </row>
    <row r="56" spans="1:7" x14ac:dyDescent="0.55000000000000004">
      <c r="A56" s="335" t="s">
        <v>58</v>
      </c>
      <c r="B56" s="22" t="s">
        <v>1066</v>
      </c>
      <c r="C56" s="334">
        <v>0</v>
      </c>
      <c r="D56" s="379">
        <v>-6530110.7199999997</v>
      </c>
      <c r="E56" s="334">
        <v>0</v>
      </c>
      <c r="F56" s="334">
        <v>-6530110.7199999997</v>
      </c>
    </row>
    <row r="57" spans="1:7" x14ac:dyDescent="0.55000000000000004">
      <c r="A57" s="335" t="s">
        <v>59</v>
      </c>
      <c r="B57" s="22" t="s">
        <v>1067</v>
      </c>
      <c r="C57" s="334">
        <v>0</v>
      </c>
      <c r="D57" s="379">
        <v>-21497482.539999999</v>
      </c>
      <c r="E57" s="334">
        <v>-8295538.5700000003</v>
      </c>
      <c r="F57" s="334">
        <f>E57*2</f>
        <v>-16591077.140000001</v>
      </c>
    </row>
    <row r="58" spans="1:7" x14ac:dyDescent="0.55000000000000004">
      <c r="A58" s="335" t="s">
        <v>60</v>
      </c>
      <c r="B58" s="22" t="s">
        <v>1068</v>
      </c>
      <c r="C58" s="334">
        <v>0</v>
      </c>
      <c r="D58" s="23">
        <v>0</v>
      </c>
      <c r="E58" s="334">
        <v>1802675.04</v>
      </c>
      <c r="F58" s="334">
        <f t="shared" ref="F58:F61" si="5">E58*2</f>
        <v>3605350.08</v>
      </c>
    </row>
    <row r="59" spans="1:7" x14ac:dyDescent="0.55000000000000004">
      <c r="A59" s="335" t="s">
        <v>61</v>
      </c>
      <c r="B59" s="22" t="s">
        <v>1069</v>
      </c>
      <c r="C59" s="334">
        <v>0</v>
      </c>
      <c r="D59" s="379">
        <v>-2995396</v>
      </c>
      <c r="E59" s="334">
        <v>-1194327</v>
      </c>
      <c r="F59" s="334">
        <f t="shared" si="5"/>
        <v>-2388654</v>
      </c>
    </row>
    <row r="60" spans="1:7" x14ac:dyDescent="0.55000000000000004">
      <c r="A60" s="335" t="s">
        <v>62</v>
      </c>
      <c r="B60" s="22" t="s">
        <v>1070</v>
      </c>
      <c r="C60" s="334">
        <v>0</v>
      </c>
      <c r="D60" s="23">
        <v>1820474</v>
      </c>
      <c r="E60" s="334">
        <v>1756518</v>
      </c>
      <c r="F60" s="334">
        <f t="shared" si="5"/>
        <v>3513036</v>
      </c>
    </row>
    <row r="61" spans="1:7" x14ac:dyDescent="0.55000000000000004">
      <c r="A61" s="335" t="s">
        <v>63</v>
      </c>
      <c r="B61" s="22" t="s">
        <v>1071</v>
      </c>
      <c r="C61" s="334">
        <v>0</v>
      </c>
      <c r="D61" s="23">
        <v>681500</v>
      </c>
      <c r="E61" s="334">
        <v>1468900.01</v>
      </c>
      <c r="F61" s="334">
        <f t="shared" si="5"/>
        <v>2937800.02</v>
      </c>
    </row>
    <row r="62" spans="1:7" x14ac:dyDescent="0.55000000000000004">
      <c r="A62" s="335" t="s">
        <v>64</v>
      </c>
      <c r="B62" s="22" t="s">
        <v>65</v>
      </c>
      <c r="C62" s="334">
        <v>6402396.7699999996</v>
      </c>
      <c r="D62" s="23">
        <v>6402396.7699999996</v>
      </c>
      <c r="E62" s="334">
        <v>6402396.7699999996</v>
      </c>
      <c r="F62" s="334">
        <v>6402396.7699999996</v>
      </c>
    </row>
    <row r="63" spans="1:7" x14ac:dyDescent="0.55000000000000004">
      <c r="A63" s="335" t="s">
        <v>66</v>
      </c>
      <c r="B63" s="22" t="s">
        <v>67</v>
      </c>
      <c r="C63" s="334">
        <v>22048642.440000001</v>
      </c>
      <c r="D63" s="23">
        <v>0</v>
      </c>
      <c r="E63" s="334">
        <v>21956860.73</v>
      </c>
      <c r="F63" s="334">
        <v>21956860.73</v>
      </c>
    </row>
    <row r="64" spans="1:7" x14ac:dyDescent="0.55000000000000004">
      <c r="A64" s="335" t="s">
        <v>68</v>
      </c>
      <c r="B64" s="22" t="s">
        <v>1288</v>
      </c>
      <c r="C64" s="334">
        <v>7839977.2199999997</v>
      </c>
      <c r="D64" s="23">
        <v>7103493.4699999997</v>
      </c>
      <c r="E64" s="334">
        <v>3919988.61</v>
      </c>
      <c r="F64" s="334">
        <f>E64*2</f>
        <v>7839977.2199999997</v>
      </c>
    </row>
    <row r="65" spans="1:7" x14ac:dyDescent="0.55000000000000004">
      <c r="A65" s="335" t="s">
        <v>69</v>
      </c>
      <c r="B65" s="22" t="s">
        <v>1289</v>
      </c>
      <c r="C65" s="334">
        <v>8865014.0600000005</v>
      </c>
      <c r="D65" s="23">
        <v>6744789.0499999998</v>
      </c>
      <c r="E65" s="334">
        <v>4432507.03</v>
      </c>
      <c r="F65" s="334">
        <f>E65*2</f>
        <v>8865014.0600000005</v>
      </c>
    </row>
    <row r="66" spans="1:7" x14ac:dyDescent="0.55000000000000004">
      <c r="A66" s="335" t="s">
        <v>70</v>
      </c>
      <c r="B66" s="22" t="s">
        <v>1072</v>
      </c>
      <c r="C66" s="334">
        <v>-14620.8</v>
      </c>
      <c r="D66" s="379">
        <v>-14620.8</v>
      </c>
      <c r="E66" s="334">
        <v>0</v>
      </c>
      <c r="F66" s="334">
        <v>-14620.8</v>
      </c>
    </row>
    <row r="67" spans="1:7" x14ac:dyDescent="0.55000000000000004">
      <c r="A67" s="335" t="s">
        <v>71</v>
      </c>
      <c r="B67" s="22" t="s">
        <v>1073</v>
      </c>
      <c r="C67" s="334">
        <v>51196</v>
      </c>
      <c r="D67" s="23">
        <v>51196</v>
      </c>
      <c r="E67" s="334">
        <v>5855.13</v>
      </c>
      <c r="F67" s="334">
        <v>51196</v>
      </c>
    </row>
    <row r="68" spans="1:7" x14ac:dyDescent="0.55000000000000004">
      <c r="A68" s="335" t="s">
        <v>808</v>
      </c>
      <c r="B68" s="22" t="s">
        <v>809</v>
      </c>
      <c r="C68" s="334">
        <v>0</v>
      </c>
      <c r="D68" s="334">
        <v>0</v>
      </c>
      <c r="E68" s="334">
        <v>0</v>
      </c>
      <c r="F68" s="334">
        <v>0</v>
      </c>
    </row>
    <row r="69" spans="1:7" x14ac:dyDescent="0.55000000000000004">
      <c r="A69" s="335" t="s">
        <v>810</v>
      </c>
      <c r="B69" s="22" t="s">
        <v>811</v>
      </c>
      <c r="C69" s="334">
        <v>0</v>
      </c>
      <c r="D69" s="334">
        <v>0</v>
      </c>
      <c r="E69" s="334">
        <v>0</v>
      </c>
      <c r="F69" s="334">
        <v>0</v>
      </c>
    </row>
    <row r="70" spans="1:7" x14ac:dyDescent="0.55000000000000004">
      <c r="A70" s="335" t="s">
        <v>812</v>
      </c>
      <c r="B70" s="22" t="s">
        <v>813</v>
      </c>
      <c r="C70" s="334">
        <v>0</v>
      </c>
      <c r="D70" s="334">
        <v>0</v>
      </c>
      <c r="E70" s="334">
        <v>0</v>
      </c>
      <c r="F70" s="334">
        <v>0</v>
      </c>
    </row>
    <row r="71" spans="1:7" x14ac:dyDescent="0.55000000000000004">
      <c r="A71" s="335" t="s">
        <v>814</v>
      </c>
      <c r="B71" s="22" t="s">
        <v>815</v>
      </c>
      <c r="C71" s="334">
        <v>-87735</v>
      </c>
      <c r="D71" s="379">
        <v>-35024.83</v>
      </c>
      <c r="E71" s="334">
        <v>-87735</v>
      </c>
      <c r="F71" s="334">
        <f>E71*2</f>
        <v>-175470</v>
      </c>
    </row>
    <row r="72" spans="1:7" x14ac:dyDescent="0.55000000000000004">
      <c r="A72" s="335" t="s">
        <v>787</v>
      </c>
      <c r="B72" s="22" t="s">
        <v>1074</v>
      </c>
      <c r="C72" s="334">
        <v>0</v>
      </c>
      <c r="D72" s="334">
        <v>0</v>
      </c>
      <c r="E72" s="334">
        <v>0</v>
      </c>
      <c r="F72" s="334">
        <v>0</v>
      </c>
    </row>
    <row r="73" spans="1:7" x14ac:dyDescent="0.55000000000000004">
      <c r="A73" s="335" t="s">
        <v>788</v>
      </c>
      <c r="B73" s="22" t="s">
        <v>789</v>
      </c>
      <c r="C73" s="334">
        <v>0</v>
      </c>
      <c r="D73" s="334">
        <v>0</v>
      </c>
      <c r="E73" s="334">
        <v>0</v>
      </c>
      <c r="F73" s="334">
        <v>0</v>
      </c>
    </row>
    <row r="74" spans="1:7" x14ac:dyDescent="0.55000000000000004">
      <c r="A74" s="335" t="s">
        <v>790</v>
      </c>
      <c r="B74" s="22" t="s">
        <v>791</v>
      </c>
      <c r="C74" s="334">
        <v>-29767540.32</v>
      </c>
      <c r="D74" s="379">
        <v>-31226010.77</v>
      </c>
      <c r="E74" s="334">
        <v>-29767540.32</v>
      </c>
      <c r="F74" s="334">
        <v>-29767540.32</v>
      </c>
      <c r="G74" s="379">
        <v>-29767540.32</v>
      </c>
    </row>
    <row r="75" spans="1:7" x14ac:dyDescent="0.55000000000000004">
      <c r="A75" s="335" t="s">
        <v>792</v>
      </c>
      <c r="B75" s="22" t="s">
        <v>793</v>
      </c>
      <c r="C75" s="334">
        <v>-21632100.489999998</v>
      </c>
      <c r="D75" s="379">
        <v>-21899146.059999999</v>
      </c>
      <c r="E75" s="334">
        <v>-9013375.1999999993</v>
      </c>
      <c r="F75" s="334">
        <v>-21632100.489999998</v>
      </c>
      <c r="G75" s="379">
        <v>-21632100.489999998</v>
      </c>
    </row>
    <row r="76" spans="1:7" x14ac:dyDescent="0.55000000000000004">
      <c r="A76" s="335" t="s">
        <v>794</v>
      </c>
      <c r="B76" s="22" t="s">
        <v>795</v>
      </c>
      <c r="C76" s="334">
        <v>-5332854.5599999996</v>
      </c>
      <c r="D76" s="379">
        <v>-6206043.5599999996</v>
      </c>
      <c r="E76" s="334">
        <v>-5332854.5599999996</v>
      </c>
      <c r="F76" s="334">
        <v>-5332854.5599999996</v>
      </c>
      <c r="G76" s="379">
        <v>-5332854.5599999996</v>
      </c>
    </row>
    <row r="77" spans="1:7" x14ac:dyDescent="0.55000000000000004">
      <c r="A77" s="335" t="s">
        <v>87</v>
      </c>
      <c r="B77" s="22" t="s">
        <v>88</v>
      </c>
      <c r="C77" s="334">
        <v>0</v>
      </c>
      <c r="D77" s="334">
        <v>0</v>
      </c>
      <c r="E77" s="334">
        <v>0</v>
      </c>
      <c r="F77" s="334">
        <v>0</v>
      </c>
      <c r="G77" s="23">
        <v>0</v>
      </c>
    </row>
    <row r="78" spans="1:7" x14ac:dyDescent="0.55000000000000004">
      <c r="A78" s="335" t="s">
        <v>89</v>
      </c>
      <c r="B78" s="22" t="s">
        <v>1075</v>
      </c>
      <c r="C78" s="334">
        <v>4924649</v>
      </c>
      <c r="D78" s="23">
        <v>3824649</v>
      </c>
      <c r="E78" s="334">
        <v>2535952</v>
      </c>
      <c r="F78" s="334">
        <f>E78*2</f>
        <v>5071904</v>
      </c>
    </row>
    <row r="79" spans="1:7" x14ac:dyDescent="0.55000000000000004">
      <c r="A79" s="335" t="s">
        <v>90</v>
      </c>
      <c r="B79" s="22" t="s">
        <v>1076</v>
      </c>
      <c r="C79" s="334">
        <v>2589258</v>
      </c>
      <c r="D79" s="23">
        <v>2589258</v>
      </c>
      <c r="E79" s="334">
        <v>1484948</v>
      </c>
      <c r="F79" s="334">
        <f>E79*2</f>
        <v>2969896</v>
      </c>
    </row>
    <row r="80" spans="1:7" x14ac:dyDescent="0.55000000000000004">
      <c r="A80" s="335" t="s">
        <v>91</v>
      </c>
      <c r="B80" s="22" t="s">
        <v>1077</v>
      </c>
      <c r="C80" s="334">
        <v>0</v>
      </c>
      <c r="D80" s="334">
        <v>0</v>
      </c>
      <c r="E80" s="334">
        <v>0</v>
      </c>
      <c r="F80" s="334">
        <v>0</v>
      </c>
    </row>
    <row r="81" spans="1:6" x14ac:dyDescent="0.55000000000000004">
      <c r="A81" s="335" t="s">
        <v>92</v>
      </c>
      <c r="B81" s="22" t="s">
        <v>1078</v>
      </c>
      <c r="C81" s="334">
        <v>115328</v>
      </c>
      <c r="D81" s="23">
        <v>378711</v>
      </c>
      <c r="E81" s="334">
        <v>57664</v>
      </c>
      <c r="F81" s="334">
        <f>E81*2</f>
        <v>115328</v>
      </c>
    </row>
    <row r="82" spans="1:6" x14ac:dyDescent="0.55000000000000004">
      <c r="A82" s="335" t="s">
        <v>93</v>
      </c>
      <c r="B82" s="22" t="s">
        <v>94</v>
      </c>
      <c r="C82" s="334">
        <v>325148.76</v>
      </c>
      <c r="D82" s="23">
        <v>343028.45</v>
      </c>
      <c r="E82" s="334">
        <v>162574.38</v>
      </c>
      <c r="F82" s="334">
        <f t="shared" ref="F82:F84" si="6">E82*2</f>
        <v>325148.76</v>
      </c>
    </row>
    <row r="83" spans="1:6" x14ac:dyDescent="0.55000000000000004">
      <c r="A83" s="335" t="s">
        <v>95</v>
      </c>
      <c r="B83" s="22" t="s">
        <v>96</v>
      </c>
      <c r="C83" s="334">
        <v>647347</v>
      </c>
      <c r="D83" s="23">
        <v>647347</v>
      </c>
      <c r="E83" s="334">
        <v>372571.46</v>
      </c>
      <c r="F83" s="334">
        <f t="shared" si="6"/>
        <v>745142.92</v>
      </c>
    </row>
    <row r="84" spans="1:6" x14ac:dyDescent="0.55000000000000004">
      <c r="A84" s="335" t="s">
        <v>97</v>
      </c>
      <c r="B84" s="22" t="s">
        <v>1079</v>
      </c>
      <c r="C84" s="334">
        <v>1782201</v>
      </c>
      <c r="D84" s="23">
        <v>1782201</v>
      </c>
      <c r="E84" s="334">
        <v>1171841</v>
      </c>
      <c r="F84" s="334">
        <f t="shared" si="6"/>
        <v>2343682</v>
      </c>
    </row>
    <row r="85" spans="1:6" x14ac:dyDescent="0.55000000000000004">
      <c r="A85" s="335" t="s">
        <v>98</v>
      </c>
      <c r="B85" s="22" t="s">
        <v>1080</v>
      </c>
      <c r="C85" s="334">
        <v>0</v>
      </c>
      <c r="D85" s="23">
        <v>43042</v>
      </c>
      <c r="E85" s="334">
        <v>0</v>
      </c>
      <c r="F85" s="334">
        <v>0</v>
      </c>
    </row>
    <row r="86" spans="1:6" x14ac:dyDescent="0.55000000000000004">
      <c r="A86" s="335" t="s">
        <v>99</v>
      </c>
      <c r="B86" s="22" t="s">
        <v>1081</v>
      </c>
      <c r="C86" s="334">
        <v>-292326.65000000002</v>
      </c>
      <c r="D86" s="379">
        <v>-310313.15999999997</v>
      </c>
      <c r="E86" s="334">
        <v>-292326.65000000002</v>
      </c>
      <c r="F86" s="334">
        <v>-292326.65000000002</v>
      </c>
    </row>
    <row r="87" spans="1:6" x14ac:dyDescent="0.55000000000000004">
      <c r="A87" s="335" t="s">
        <v>100</v>
      </c>
      <c r="B87" s="22" t="s">
        <v>1082</v>
      </c>
      <c r="C87" s="334">
        <v>-434594.4</v>
      </c>
      <c r="D87" s="379">
        <v>-434594.4</v>
      </c>
      <c r="E87" s="334">
        <v>-544038.66</v>
      </c>
      <c r="F87" s="334">
        <v>-544038.66</v>
      </c>
    </row>
    <row r="88" spans="1:6" x14ac:dyDescent="0.55000000000000004">
      <c r="A88" s="335" t="s">
        <v>101</v>
      </c>
      <c r="B88" s="22" t="s">
        <v>1083</v>
      </c>
      <c r="C88" s="334">
        <v>0</v>
      </c>
      <c r="D88" s="379">
        <v>-15077.4</v>
      </c>
      <c r="E88" s="334">
        <v>0</v>
      </c>
      <c r="F88" s="334">
        <v>0</v>
      </c>
    </row>
    <row r="89" spans="1:6" x14ac:dyDescent="0.55000000000000004">
      <c r="A89" s="335" t="s">
        <v>102</v>
      </c>
      <c r="B89" s="22" t="s">
        <v>1084</v>
      </c>
      <c r="C89" s="334">
        <v>0</v>
      </c>
      <c r="D89" s="23">
        <v>20658.2</v>
      </c>
      <c r="E89" s="334">
        <v>0</v>
      </c>
      <c r="F89" s="334">
        <v>0</v>
      </c>
    </row>
    <row r="90" spans="1:6" x14ac:dyDescent="0.55000000000000004">
      <c r="A90" s="335" t="s">
        <v>816</v>
      </c>
      <c r="B90" s="22" t="s">
        <v>103</v>
      </c>
      <c r="C90" s="334">
        <v>0</v>
      </c>
      <c r="D90" s="334">
        <v>0</v>
      </c>
      <c r="E90" s="334">
        <v>0</v>
      </c>
      <c r="F90" s="334">
        <v>0</v>
      </c>
    </row>
    <row r="91" spans="1:6" x14ac:dyDescent="0.55000000000000004">
      <c r="A91" s="335" t="s">
        <v>817</v>
      </c>
      <c r="B91" s="22" t="s">
        <v>104</v>
      </c>
      <c r="C91" s="334">
        <v>0</v>
      </c>
      <c r="D91" s="334">
        <v>0</v>
      </c>
      <c r="E91" s="334">
        <v>0</v>
      </c>
      <c r="F91" s="334">
        <v>0</v>
      </c>
    </row>
    <row r="92" spans="1:6" x14ac:dyDescent="0.55000000000000004">
      <c r="A92" s="335" t="s">
        <v>1375</v>
      </c>
      <c r="B92" s="22" t="s">
        <v>1376</v>
      </c>
      <c r="C92" s="334">
        <v>0</v>
      </c>
      <c r="D92" s="334">
        <v>0</v>
      </c>
      <c r="E92" s="334">
        <v>0</v>
      </c>
      <c r="F92" s="334">
        <v>0</v>
      </c>
    </row>
    <row r="93" spans="1:6" x14ac:dyDescent="0.55000000000000004">
      <c r="A93" s="335" t="s">
        <v>105</v>
      </c>
      <c r="B93" s="22" t="s">
        <v>1085</v>
      </c>
      <c r="C93" s="334">
        <v>709696</v>
      </c>
      <c r="D93" s="23">
        <v>581131</v>
      </c>
      <c r="E93" s="334">
        <v>354848</v>
      </c>
      <c r="F93" s="334">
        <f>E93*2</f>
        <v>709696</v>
      </c>
    </row>
    <row r="94" spans="1:6" x14ac:dyDescent="0.55000000000000004">
      <c r="A94" s="335" t="s">
        <v>106</v>
      </c>
      <c r="B94" s="22" t="s">
        <v>1086</v>
      </c>
      <c r="C94" s="334">
        <v>1118810</v>
      </c>
      <c r="D94" s="23">
        <v>863852</v>
      </c>
      <c r="E94" s="334">
        <v>559405</v>
      </c>
      <c r="F94" s="334">
        <f>E94*2</f>
        <v>1118810</v>
      </c>
    </row>
    <row r="95" spans="1:6" x14ac:dyDescent="0.55000000000000004">
      <c r="A95" s="335" t="s">
        <v>107</v>
      </c>
      <c r="B95" s="22" t="s">
        <v>1087</v>
      </c>
      <c r="C95" s="334">
        <v>0</v>
      </c>
      <c r="D95" s="334">
        <v>0</v>
      </c>
      <c r="E95" s="334">
        <v>0</v>
      </c>
      <c r="F95" s="334">
        <v>0</v>
      </c>
    </row>
    <row r="96" spans="1:6" x14ac:dyDescent="0.55000000000000004">
      <c r="A96" s="335" t="s">
        <v>108</v>
      </c>
      <c r="B96" s="22" t="s">
        <v>1088</v>
      </c>
      <c r="C96" s="334">
        <v>0</v>
      </c>
      <c r="D96" s="334">
        <v>0</v>
      </c>
      <c r="E96" s="334">
        <v>0</v>
      </c>
      <c r="F96" s="334">
        <v>0</v>
      </c>
    </row>
    <row r="97" spans="1:6" x14ac:dyDescent="0.55000000000000004">
      <c r="A97" s="335" t="s">
        <v>109</v>
      </c>
      <c r="B97" s="22" t="s">
        <v>1089</v>
      </c>
      <c r="C97" s="334">
        <v>0</v>
      </c>
      <c r="D97" s="334">
        <v>0</v>
      </c>
      <c r="E97" s="334">
        <v>0</v>
      </c>
      <c r="F97" s="334">
        <v>0</v>
      </c>
    </row>
    <row r="98" spans="1:6" x14ac:dyDescent="0.55000000000000004">
      <c r="A98" s="335" t="s">
        <v>110</v>
      </c>
      <c r="B98" s="22" t="s">
        <v>1090</v>
      </c>
      <c r="C98" s="334">
        <v>0</v>
      </c>
      <c r="D98" s="334">
        <v>0</v>
      </c>
      <c r="E98" s="334">
        <v>0</v>
      </c>
      <c r="F98" s="334">
        <v>0</v>
      </c>
    </row>
    <row r="99" spans="1:6" x14ac:dyDescent="0.55000000000000004">
      <c r="A99" s="335" t="s">
        <v>111</v>
      </c>
      <c r="B99" s="22" t="s">
        <v>1091</v>
      </c>
      <c r="C99" s="334">
        <v>0</v>
      </c>
      <c r="D99" s="334">
        <v>0</v>
      </c>
      <c r="E99" s="334">
        <v>181477.83</v>
      </c>
      <c r="F99" s="334">
        <f>E99*2</f>
        <v>362955.66</v>
      </c>
    </row>
    <row r="100" spans="1:6" x14ac:dyDescent="0.55000000000000004">
      <c r="A100" s="335" t="s">
        <v>818</v>
      </c>
      <c r="B100" s="22" t="s">
        <v>819</v>
      </c>
      <c r="C100" s="334">
        <v>0</v>
      </c>
      <c r="D100" s="334">
        <v>0</v>
      </c>
      <c r="E100" s="334">
        <v>1835</v>
      </c>
      <c r="F100" s="334">
        <f t="shared" ref="F100:F106" si="7">E100*2</f>
        <v>3670</v>
      </c>
    </row>
    <row r="101" spans="1:6" x14ac:dyDescent="0.55000000000000004">
      <c r="A101" s="335" t="s">
        <v>820</v>
      </c>
      <c r="B101" s="22" t="s">
        <v>821</v>
      </c>
      <c r="C101" s="334">
        <v>0</v>
      </c>
      <c r="D101" s="334">
        <v>0</v>
      </c>
      <c r="E101" s="334">
        <v>94633</v>
      </c>
      <c r="F101" s="334">
        <f t="shared" si="7"/>
        <v>189266</v>
      </c>
    </row>
    <row r="102" spans="1:6" x14ac:dyDescent="0.55000000000000004">
      <c r="A102" s="335" t="s">
        <v>822</v>
      </c>
      <c r="B102" s="22" t="s">
        <v>823</v>
      </c>
      <c r="C102" s="334">
        <v>0</v>
      </c>
      <c r="D102" s="334">
        <v>0</v>
      </c>
      <c r="E102" s="334">
        <v>0</v>
      </c>
      <c r="F102" s="334">
        <f t="shared" si="7"/>
        <v>0</v>
      </c>
    </row>
    <row r="103" spans="1:6" x14ac:dyDescent="0.55000000000000004">
      <c r="A103" s="335" t="s">
        <v>824</v>
      </c>
      <c r="B103" s="22" t="s">
        <v>825</v>
      </c>
      <c r="C103" s="334">
        <v>0</v>
      </c>
      <c r="D103" s="334">
        <v>0</v>
      </c>
      <c r="E103" s="334">
        <v>0</v>
      </c>
      <c r="F103" s="334">
        <f t="shared" si="7"/>
        <v>0</v>
      </c>
    </row>
    <row r="104" spans="1:6" x14ac:dyDescent="0.55000000000000004">
      <c r="A104" s="335" t="s">
        <v>826</v>
      </c>
      <c r="B104" s="22" t="s">
        <v>827</v>
      </c>
      <c r="C104" s="334">
        <v>3500000</v>
      </c>
      <c r="D104" s="23">
        <v>3127120</v>
      </c>
      <c r="E104" s="334">
        <v>1542770</v>
      </c>
      <c r="F104" s="334">
        <f t="shared" si="7"/>
        <v>3085540</v>
      </c>
    </row>
    <row r="105" spans="1:6" x14ac:dyDescent="0.55000000000000004">
      <c r="A105" s="335" t="s">
        <v>828</v>
      </c>
      <c r="B105" s="22" t="s">
        <v>112</v>
      </c>
      <c r="C105" s="334">
        <v>0</v>
      </c>
      <c r="D105" s="23">
        <v>1696719.9</v>
      </c>
      <c r="E105" s="334">
        <v>0</v>
      </c>
      <c r="F105" s="334">
        <f t="shared" si="7"/>
        <v>0</v>
      </c>
    </row>
    <row r="106" spans="1:6" x14ac:dyDescent="0.55000000000000004">
      <c r="A106" s="335" t="s">
        <v>829</v>
      </c>
      <c r="B106" s="22" t="s">
        <v>830</v>
      </c>
      <c r="C106" s="334">
        <v>0</v>
      </c>
      <c r="D106" s="23">
        <v>0</v>
      </c>
      <c r="E106" s="334">
        <v>0</v>
      </c>
      <c r="F106" s="334">
        <f t="shared" si="7"/>
        <v>0</v>
      </c>
    </row>
    <row r="107" spans="1:6" x14ac:dyDescent="0.55000000000000004">
      <c r="A107" s="335" t="s">
        <v>1332</v>
      </c>
      <c r="B107" s="22" t="s">
        <v>1337</v>
      </c>
      <c r="C107" s="334">
        <v>6728</v>
      </c>
      <c r="D107" s="23">
        <v>0</v>
      </c>
      <c r="E107" s="334">
        <v>3364</v>
      </c>
      <c r="F107" s="334">
        <f>E107*2</f>
        <v>6728</v>
      </c>
    </row>
    <row r="108" spans="1:6" x14ac:dyDescent="0.55000000000000004">
      <c r="A108" s="335" t="s">
        <v>128</v>
      </c>
      <c r="B108" s="22" t="s">
        <v>1092</v>
      </c>
      <c r="C108" s="334">
        <v>5668</v>
      </c>
      <c r="D108" s="23">
        <v>0</v>
      </c>
      <c r="E108" s="334">
        <v>2834</v>
      </c>
      <c r="F108" s="334">
        <f t="shared" ref="F108:F116" si="8">E108*2</f>
        <v>5668</v>
      </c>
    </row>
    <row r="109" spans="1:6" x14ac:dyDescent="0.55000000000000004">
      <c r="A109" s="335" t="s">
        <v>129</v>
      </c>
      <c r="B109" s="22" t="s">
        <v>1093</v>
      </c>
      <c r="C109" s="334">
        <v>375490</v>
      </c>
      <c r="D109" s="23">
        <v>217794</v>
      </c>
      <c r="E109" s="334">
        <v>187745</v>
      </c>
      <c r="F109" s="334">
        <f t="shared" si="8"/>
        <v>375490</v>
      </c>
    </row>
    <row r="110" spans="1:6" x14ac:dyDescent="0.55000000000000004">
      <c r="A110" s="335" t="s">
        <v>130</v>
      </c>
      <c r="B110" s="22" t="s">
        <v>1094</v>
      </c>
      <c r="C110" s="334">
        <v>0</v>
      </c>
      <c r="D110" s="379">
        <v>-12460.36</v>
      </c>
      <c r="E110" s="334">
        <v>0</v>
      </c>
      <c r="F110" s="334">
        <f t="shared" si="8"/>
        <v>0</v>
      </c>
    </row>
    <row r="111" spans="1:6" x14ac:dyDescent="0.55000000000000004">
      <c r="A111" s="335" t="s">
        <v>131</v>
      </c>
      <c r="B111" s="22" t="s">
        <v>132</v>
      </c>
      <c r="C111" s="334">
        <v>-82854.720000000001</v>
      </c>
      <c r="D111" s="23">
        <v>0</v>
      </c>
      <c r="E111" s="334">
        <v>-41427.360000000001</v>
      </c>
      <c r="F111" s="334">
        <f t="shared" si="8"/>
        <v>-82854.720000000001</v>
      </c>
    </row>
    <row r="112" spans="1:6" x14ac:dyDescent="0.55000000000000004">
      <c r="A112" s="335" t="s">
        <v>133</v>
      </c>
      <c r="B112" s="22" t="s">
        <v>134</v>
      </c>
      <c r="C112" s="334">
        <v>160.63999999999999</v>
      </c>
      <c r="D112" s="23">
        <v>5439.41</v>
      </c>
      <c r="E112" s="334">
        <v>80.319999999999993</v>
      </c>
      <c r="F112" s="334">
        <f t="shared" si="8"/>
        <v>160.63999999999999</v>
      </c>
    </row>
    <row r="113" spans="1:6" x14ac:dyDescent="0.55000000000000004">
      <c r="A113" s="335" t="s">
        <v>831</v>
      </c>
      <c r="B113" s="22" t="s">
        <v>832</v>
      </c>
      <c r="C113" s="334">
        <v>0</v>
      </c>
      <c r="D113" s="23">
        <v>0</v>
      </c>
      <c r="E113" s="334">
        <v>0</v>
      </c>
      <c r="F113" s="334">
        <f t="shared" si="8"/>
        <v>0</v>
      </c>
    </row>
    <row r="114" spans="1:6" x14ac:dyDescent="0.55000000000000004">
      <c r="A114" s="335" t="s">
        <v>833</v>
      </c>
      <c r="B114" s="22" t="s">
        <v>834</v>
      </c>
      <c r="C114" s="334">
        <v>349384</v>
      </c>
      <c r="D114" s="23">
        <v>0</v>
      </c>
      <c r="E114" s="334">
        <v>174692</v>
      </c>
      <c r="F114" s="334">
        <f t="shared" si="8"/>
        <v>349384</v>
      </c>
    </row>
    <row r="115" spans="1:6" x14ac:dyDescent="0.55000000000000004">
      <c r="A115" s="335" t="s">
        <v>835</v>
      </c>
      <c r="B115" s="22" t="s">
        <v>836</v>
      </c>
      <c r="C115" s="334">
        <v>0</v>
      </c>
      <c r="D115" s="23">
        <v>0</v>
      </c>
      <c r="E115" s="334">
        <v>0</v>
      </c>
      <c r="F115" s="334">
        <f t="shared" si="8"/>
        <v>0</v>
      </c>
    </row>
    <row r="116" spans="1:6" x14ac:dyDescent="0.55000000000000004">
      <c r="A116" s="335" t="s">
        <v>837</v>
      </c>
      <c r="B116" s="22" t="s">
        <v>838</v>
      </c>
      <c r="C116" s="334">
        <v>217794</v>
      </c>
      <c r="D116" s="23">
        <v>217794</v>
      </c>
      <c r="E116" s="334">
        <v>84230.16</v>
      </c>
      <c r="F116" s="334">
        <f t="shared" si="8"/>
        <v>168460.32</v>
      </c>
    </row>
    <row r="117" spans="1:6" x14ac:dyDescent="0.55000000000000004">
      <c r="A117" s="335" t="s">
        <v>157</v>
      </c>
      <c r="B117" s="22" t="s">
        <v>158</v>
      </c>
      <c r="C117" s="334">
        <v>0</v>
      </c>
      <c r="D117" s="23">
        <v>0</v>
      </c>
      <c r="E117" s="334">
        <v>0</v>
      </c>
      <c r="F117" s="334">
        <v>0</v>
      </c>
    </row>
    <row r="118" spans="1:6" x14ac:dyDescent="0.55000000000000004">
      <c r="A118" s="335" t="s">
        <v>159</v>
      </c>
      <c r="B118" s="22" t="s">
        <v>1095</v>
      </c>
      <c r="C118" s="334">
        <v>0</v>
      </c>
      <c r="D118" s="23">
        <v>0</v>
      </c>
      <c r="E118" s="334">
        <v>0</v>
      </c>
      <c r="F118" s="334">
        <v>0</v>
      </c>
    </row>
    <row r="119" spans="1:6" x14ac:dyDescent="0.55000000000000004">
      <c r="A119" s="335" t="s">
        <v>160</v>
      </c>
      <c r="B119" s="22" t="s">
        <v>1096</v>
      </c>
      <c r="C119" s="334">
        <v>5160</v>
      </c>
      <c r="D119" s="23">
        <v>0</v>
      </c>
      <c r="E119" s="334">
        <v>5160</v>
      </c>
      <c r="F119" s="334">
        <f>E119*2</f>
        <v>10320</v>
      </c>
    </row>
    <row r="120" spans="1:6" x14ac:dyDescent="0.55000000000000004">
      <c r="A120" s="335" t="s">
        <v>161</v>
      </c>
      <c r="B120" s="22" t="s">
        <v>162</v>
      </c>
      <c r="C120" s="334">
        <v>0</v>
      </c>
      <c r="D120" s="23">
        <v>0</v>
      </c>
      <c r="E120" s="334">
        <v>0</v>
      </c>
      <c r="F120" s="334">
        <v>0</v>
      </c>
    </row>
    <row r="121" spans="1:6" x14ac:dyDescent="0.55000000000000004">
      <c r="A121" s="335" t="s">
        <v>163</v>
      </c>
      <c r="B121" s="22" t="s">
        <v>164</v>
      </c>
      <c r="C121" s="334">
        <v>0</v>
      </c>
      <c r="D121" s="23">
        <v>0</v>
      </c>
      <c r="E121" s="334">
        <v>0</v>
      </c>
      <c r="F121" s="334">
        <v>0</v>
      </c>
    </row>
    <row r="122" spans="1:6" x14ac:dyDescent="0.55000000000000004">
      <c r="A122" s="335" t="s">
        <v>165</v>
      </c>
      <c r="B122" s="22" t="s">
        <v>166</v>
      </c>
      <c r="C122" s="334">
        <v>0</v>
      </c>
      <c r="D122" s="23">
        <v>0</v>
      </c>
      <c r="E122" s="334">
        <v>0</v>
      </c>
      <c r="F122" s="334">
        <v>0</v>
      </c>
    </row>
    <row r="123" spans="1:6" x14ac:dyDescent="0.55000000000000004">
      <c r="A123" s="335" t="s">
        <v>167</v>
      </c>
      <c r="B123" s="22" t="s">
        <v>168</v>
      </c>
      <c r="C123" s="334">
        <v>0</v>
      </c>
      <c r="D123" s="23">
        <v>0</v>
      </c>
      <c r="E123" s="334">
        <v>0</v>
      </c>
      <c r="F123" s="334">
        <v>0</v>
      </c>
    </row>
    <row r="124" spans="1:6" x14ac:dyDescent="0.55000000000000004">
      <c r="A124" s="335" t="s">
        <v>169</v>
      </c>
      <c r="B124" s="22" t="s">
        <v>1097</v>
      </c>
      <c r="C124" s="334">
        <v>2864540</v>
      </c>
      <c r="D124" s="23">
        <v>3778958.8</v>
      </c>
      <c r="E124" s="334">
        <v>1432270</v>
      </c>
      <c r="F124" s="334">
        <f>E124*2</f>
        <v>2864540</v>
      </c>
    </row>
    <row r="125" spans="1:6" x14ac:dyDescent="0.55000000000000004">
      <c r="A125" s="335" t="s">
        <v>839</v>
      </c>
      <c r="B125" s="22" t="s">
        <v>840</v>
      </c>
      <c r="C125" s="334">
        <v>650000</v>
      </c>
      <c r="D125" s="23">
        <v>650000</v>
      </c>
      <c r="E125" s="334">
        <v>0</v>
      </c>
      <c r="F125" s="334">
        <v>3000000</v>
      </c>
    </row>
    <row r="126" spans="1:6" x14ac:dyDescent="0.55000000000000004">
      <c r="A126" s="335" t="s">
        <v>841</v>
      </c>
      <c r="B126" s="22" t="s">
        <v>842</v>
      </c>
      <c r="C126" s="334">
        <v>0</v>
      </c>
      <c r="D126" s="23">
        <v>0</v>
      </c>
      <c r="E126" s="334">
        <v>0</v>
      </c>
      <c r="F126" s="334">
        <v>0</v>
      </c>
    </row>
    <row r="127" spans="1:6" x14ac:dyDescent="0.55000000000000004">
      <c r="A127" s="335" t="s">
        <v>170</v>
      </c>
      <c r="B127" s="22" t="s">
        <v>1098</v>
      </c>
      <c r="C127" s="334">
        <v>413236.5</v>
      </c>
      <c r="D127" s="23">
        <v>170375.14</v>
      </c>
      <c r="E127" s="334">
        <v>206618.25</v>
      </c>
      <c r="F127" s="334">
        <f>E127*2</f>
        <v>413236.5</v>
      </c>
    </row>
    <row r="128" spans="1:6" x14ac:dyDescent="0.55000000000000004">
      <c r="A128" s="335" t="s">
        <v>171</v>
      </c>
      <c r="B128" s="22" t="s">
        <v>172</v>
      </c>
      <c r="C128" s="334">
        <v>0</v>
      </c>
      <c r="D128" s="23">
        <v>0</v>
      </c>
      <c r="E128" s="334">
        <v>0</v>
      </c>
      <c r="F128" s="334">
        <v>0</v>
      </c>
    </row>
    <row r="129" spans="1:6" x14ac:dyDescent="0.55000000000000004">
      <c r="A129" s="335" t="s">
        <v>173</v>
      </c>
      <c r="B129" s="22" t="s">
        <v>174</v>
      </c>
      <c r="C129" s="334">
        <v>100000</v>
      </c>
      <c r="D129" s="23">
        <v>0</v>
      </c>
      <c r="E129" s="334">
        <v>100000</v>
      </c>
      <c r="F129" s="334">
        <v>100000</v>
      </c>
    </row>
    <row r="130" spans="1:6" x14ac:dyDescent="0.55000000000000004">
      <c r="A130" s="335" t="s">
        <v>843</v>
      </c>
      <c r="B130" s="22" t="s">
        <v>844</v>
      </c>
      <c r="C130" s="334">
        <v>0</v>
      </c>
      <c r="D130" s="23">
        <v>0</v>
      </c>
      <c r="E130" s="334">
        <v>0</v>
      </c>
      <c r="F130" s="334">
        <v>0</v>
      </c>
    </row>
    <row r="131" spans="1:6" x14ac:dyDescent="0.55000000000000004">
      <c r="A131" s="335" t="s">
        <v>139</v>
      </c>
      <c r="B131" s="22" t="s">
        <v>1099</v>
      </c>
      <c r="C131" s="334">
        <v>78217554.730000004</v>
      </c>
      <c r="D131" s="23">
        <v>78217554.730000004</v>
      </c>
      <c r="E131" s="334">
        <v>40701449.409999996</v>
      </c>
      <c r="F131" s="334">
        <f>E131*2</f>
        <v>81402898.819999993</v>
      </c>
    </row>
    <row r="132" spans="1:6" x14ac:dyDescent="0.55000000000000004">
      <c r="A132" s="335" t="s">
        <v>212</v>
      </c>
      <c r="B132" s="22" t="s">
        <v>1100</v>
      </c>
      <c r="C132" s="334">
        <v>0</v>
      </c>
      <c r="D132" s="23">
        <v>0</v>
      </c>
      <c r="E132" s="334">
        <v>0</v>
      </c>
      <c r="F132" s="334">
        <v>0</v>
      </c>
    </row>
    <row r="133" spans="1:6" x14ac:dyDescent="0.55000000000000004">
      <c r="A133" s="335" t="s">
        <v>175</v>
      </c>
      <c r="B133" s="22" t="s">
        <v>1101</v>
      </c>
      <c r="C133" s="334">
        <v>11984.52</v>
      </c>
      <c r="D133" s="23">
        <v>11984.52</v>
      </c>
      <c r="E133" s="334">
        <v>0</v>
      </c>
      <c r="F133" s="334">
        <v>0</v>
      </c>
    </row>
    <row r="134" spans="1:6" x14ac:dyDescent="0.55000000000000004">
      <c r="A134" s="335" t="s">
        <v>176</v>
      </c>
      <c r="B134" s="22" t="s">
        <v>1102</v>
      </c>
      <c r="C134" s="334">
        <v>0</v>
      </c>
      <c r="D134" s="23">
        <v>0</v>
      </c>
      <c r="E134" s="334">
        <v>0</v>
      </c>
      <c r="F134" s="334">
        <v>0</v>
      </c>
    </row>
    <row r="135" spans="1:6" x14ac:dyDescent="0.55000000000000004">
      <c r="A135" s="335" t="s">
        <v>177</v>
      </c>
      <c r="B135" s="22" t="s">
        <v>1103</v>
      </c>
      <c r="C135" s="334">
        <v>0</v>
      </c>
      <c r="D135" s="23">
        <v>0</v>
      </c>
      <c r="E135" s="334">
        <v>0</v>
      </c>
      <c r="F135" s="334">
        <v>0</v>
      </c>
    </row>
    <row r="136" spans="1:6" x14ac:dyDescent="0.55000000000000004">
      <c r="A136" s="335" t="s">
        <v>178</v>
      </c>
      <c r="B136" s="22" t="s">
        <v>1104</v>
      </c>
      <c r="C136" s="334">
        <v>2431247.46</v>
      </c>
      <c r="D136" s="23">
        <v>2431247.46</v>
      </c>
      <c r="E136" s="334">
        <v>1330294.29</v>
      </c>
      <c r="F136" s="334">
        <f>E136*2</f>
        <v>2660588.58</v>
      </c>
    </row>
    <row r="137" spans="1:6" x14ac:dyDescent="0.55000000000000004">
      <c r="A137" s="335" t="s">
        <v>179</v>
      </c>
      <c r="B137" s="22" t="s">
        <v>1105</v>
      </c>
      <c r="C137" s="334">
        <v>0</v>
      </c>
      <c r="D137" s="334">
        <v>0</v>
      </c>
      <c r="E137" s="334">
        <v>0</v>
      </c>
      <c r="F137" s="334">
        <v>0</v>
      </c>
    </row>
    <row r="138" spans="1:6" x14ac:dyDescent="0.55000000000000004">
      <c r="A138" s="335" t="s">
        <v>845</v>
      </c>
      <c r="B138" s="22" t="s">
        <v>846</v>
      </c>
      <c r="C138" s="334">
        <v>0</v>
      </c>
      <c r="D138" s="334">
        <v>0</v>
      </c>
      <c r="E138" s="334">
        <v>0</v>
      </c>
      <c r="F138" s="334">
        <v>0</v>
      </c>
    </row>
    <row r="139" spans="1:6" x14ac:dyDescent="0.55000000000000004">
      <c r="A139" s="335" t="s">
        <v>847</v>
      </c>
      <c r="B139" s="22" t="s">
        <v>848</v>
      </c>
      <c r="C139" s="334">
        <v>0</v>
      </c>
      <c r="D139" s="334">
        <v>0</v>
      </c>
      <c r="E139" s="334">
        <v>0</v>
      </c>
      <c r="F139" s="334">
        <v>0</v>
      </c>
    </row>
    <row r="140" spans="1:6" x14ac:dyDescent="0.55000000000000004">
      <c r="A140" s="335" t="s">
        <v>849</v>
      </c>
      <c r="B140" s="22" t="s">
        <v>850</v>
      </c>
      <c r="C140" s="334">
        <v>0</v>
      </c>
      <c r="D140" s="334">
        <v>0</v>
      </c>
      <c r="E140" s="334">
        <v>0</v>
      </c>
      <c r="F140" s="334">
        <v>0</v>
      </c>
    </row>
    <row r="141" spans="1:6" x14ac:dyDescent="0.55000000000000004">
      <c r="A141" s="335" t="s">
        <v>180</v>
      </c>
      <c r="B141" s="22" t="s">
        <v>1106</v>
      </c>
      <c r="C141" s="334">
        <v>0</v>
      </c>
      <c r="D141" s="334">
        <v>0</v>
      </c>
      <c r="E141" s="334">
        <v>0</v>
      </c>
      <c r="F141" s="334">
        <v>0</v>
      </c>
    </row>
    <row r="142" spans="1:6" x14ac:dyDescent="0.55000000000000004">
      <c r="A142" s="335" t="s">
        <v>851</v>
      </c>
      <c r="B142" s="22" t="s">
        <v>852</v>
      </c>
      <c r="C142" s="334">
        <v>0</v>
      </c>
      <c r="D142" s="334">
        <v>0</v>
      </c>
      <c r="E142" s="334">
        <v>0</v>
      </c>
      <c r="F142" s="334">
        <v>0</v>
      </c>
    </row>
    <row r="143" spans="1:6" x14ac:dyDescent="0.55000000000000004">
      <c r="A143" s="335" t="s">
        <v>181</v>
      </c>
      <c r="B143" s="22" t="s">
        <v>1107</v>
      </c>
      <c r="C143" s="334">
        <v>0</v>
      </c>
      <c r="D143" s="334">
        <v>0</v>
      </c>
      <c r="E143" s="334">
        <v>0</v>
      </c>
      <c r="F143" s="334">
        <v>0</v>
      </c>
    </row>
    <row r="144" spans="1:6" x14ac:dyDescent="0.55000000000000004">
      <c r="A144" s="335" t="s">
        <v>182</v>
      </c>
      <c r="B144" s="22" t="s">
        <v>183</v>
      </c>
      <c r="C144" s="334">
        <v>0</v>
      </c>
      <c r="D144" s="334">
        <v>0</v>
      </c>
      <c r="E144" s="334">
        <v>0</v>
      </c>
      <c r="F144" s="334">
        <v>0</v>
      </c>
    </row>
    <row r="145" spans="1:6" x14ac:dyDescent="0.55000000000000004">
      <c r="A145" s="335" t="s">
        <v>184</v>
      </c>
      <c r="B145" s="22" t="s">
        <v>185</v>
      </c>
      <c r="C145" s="334">
        <v>119505</v>
      </c>
      <c r="D145" s="23">
        <v>0</v>
      </c>
      <c r="E145" s="334">
        <v>119505</v>
      </c>
      <c r="F145" s="334">
        <v>119505</v>
      </c>
    </row>
    <row r="146" spans="1:6" x14ac:dyDescent="0.55000000000000004">
      <c r="A146" s="335" t="s">
        <v>135</v>
      </c>
      <c r="B146" s="22" t="s">
        <v>136</v>
      </c>
      <c r="C146" s="334">
        <v>0</v>
      </c>
      <c r="D146" s="23">
        <v>0</v>
      </c>
      <c r="E146" s="334">
        <v>0</v>
      </c>
      <c r="F146" s="334">
        <v>0</v>
      </c>
    </row>
    <row r="147" spans="1:6" x14ac:dyDescent="0.55000000000000004">
      <c r="A147" s="335" t="s">
        <v>137</v>
      </c>
      <c r="B147" s="22" t="s">
        <v>138</v>
      </c>
      <c r="C147" s="334">
        <v>0</v>
      </c>
      <c r="D147" s="23">
        <v>0</v>
      </c>
      <c r="E147" s="334">
        <v>0</v>
      </c>
      <c r="F147" s="334">
        <v>0</v>
      </c>
    </row>
    <row r="148" spans="1:6" x14ac:dyDescent="0.55000000000000004">
      <c r="A148" s="335" t="s">
        <v>186</v>
      </c>
      <c r="B148" s="22" t="s">
        <v>187</v>
      </c>
      <c r="C148" s="334">
        <v>0</v>
      </c>
      <c r="D148" s="23">
        <v>0</v>
      </c>
      <c r="E148" s="334">
        <v>0</v>
      </c>
      <c r="F148" s="334">
        <v>0</v>
      </c>
    </row>
    <row r="149" spans="1:6" x14ac:dyDescent="0.55000000000000004">
      <c r="A149" s="335" t="s">
        <v>188</v>
      </c>
      <c r="B149" s="22" t="s">
        <v>189</v>
      </c>
      <c r="C149" s="334">
        <v>2500</v>
      </c>
      <c r="D149" s="23">
        <v>0</v>
      </c>
      <c r="E149" s="334">
        <v>2500</v>
      </c>
      <c r="F149" s="334">
        <v>2500</v>
      </c>
    </row>
    <row r="150" spans="1:6" x14ac:dyDescent="0.55000000000000004">
      <c r="A150" s="335" t="s">
        <v>190</v>
      </c>
      <c r="B150" s="22" t="s">
        <v>191</v>
      </c>
      <c r="C150" s="334">
        <v>0</v>
      </c>
      <c r="D150" s="23">
        <v>0</v>
      </c>
      <c r="E150" s="334">
        <v>0</v>
      </c>
      <c r="F150" s="334">
        <v>0</v>
      </c>
    </row>
    <row r="151" spans="1:6" x14ac:dyDescent="0.55000000000000004">
      <c r="A151" s="335" t="s">
        <v>192</v>
      </c>
      <c r="B151" s="22" t="s">
        <v>193</v>
      </c>
      <c r="C151" s="334">
        <v>23582</v>
      </c>
      <c r="D151" s="23">
        <v>2716750.8</v>
      </c>
      <c r="E151" s="334">
        <v>11791</v>
      </c>
      <c r="F151" s="334">
        <f>E151*2</f>
        <v>23582</v>
      </c>
    </row>
    <row r="152" spans="1:6" x14ac:dyDescent="0.55000000000000004">
      <c r="A152" s="335" t="s">
        <v>194</v>
      </c>
      <c r="B152" s="22" t="s">
        <v>195</v>
      </c>
      <c r="C152" s="334">
        <v>70800</v>
      </c>
      <c r="D152" s="23">
        <v>55000</v>
      </c>
      <c r="E152" s="334">
        <v>35439</v>
      </c>
      <c r="F152" s="334">
        <v>70800</v>
      </c>
    </row>
    <row r="153" spans="1:6" x14ac:dyDescent="0.55000000000000004">
      <c r="A153" s="335" t="s">
        <v>196</v>
      </c>
      <c r="B153" s="22" t="s">
        <v>1108</v>
      </c>
      <c r="C153" s="334">
        <v>0</v>
      </c>
      <c r="D153" s="23">
        <v>0</v>
      </c>
      <c r="E153" s="334">
        <v>0</v>
      </c>
      <c r="F153" s="334">
        <v>0</v>
      </c>
    </row>
    <row r="154" spans="1:6" x14ac:dyDescent="0.55000000000000004">
      <c r="A154" s="335" t="s">
        <v>197</v>
      </c>
      <c r="B154" s="22" t="s">
        <v>1109</v>
      </c>
      <c r="C154" s="334">
        <v>0</v>
      </c>
      <c r="D154" s="23">
        <v>0</v>
      </c>
      <c r="E154" s="334">
        <v>0</v>
      </c>
      <c r="F154" s="334">
        <v>0</v>
      </c>
    </row>
    <row r="155" spans="1:6" x14ac:dyDescent="0.55000000000000004">
      <c r="A155" s="335" t="s">
        <v>198</v>
      </c>
      <c r="B155" s="22" t="s">
        <v>199</v>
      </c>
      <c r="C155" s="334">
        <v>0</v>
      </c>
      <c r="D155" s="23">
        <v>0</v>
      </c>
      <c r="E155" s="334">
        <v>0</v>
      </c>
      <c r="F155" s="334">
        <v>0</v>
      </c>
    </row>
    <row r="156" spans="1:6" x14ac:dyDescent="0.55000000000000004">
      <c r="A156" s="335" t="s">
        <v>200</v>
      </c>
      <c r="B156" s="22" t="s">
        <v>201</v>
      </c>
      <c r="C156" s="334">
        <v>172172</v>
      </c>
      <c r="D156" s="23">
        <v>0</v>
      </c>
      <c r="E156" s="334">
        <v>86086</v>
      </c>
      <c r="F156" s="334">
        <f>E156*2</f>
        <v>172172</v>
      </c>
    </row>
    <row r="157" spans="1:6" x14ac:dyDescent="0.55000000000000004">
      <c r="A157" s="335" t="s">
        <v>213</v>
      </c>
      <c r="B157" s="22" t="s">
        <v>214</v>
      </c>
      <c r="C157" s="334">
        <v>0</v>
      </c>
      <c r="D157" s="23">
        <v>0</v>
      </c>
      <c r="E157" s="334">
        <v>0</v>
      </c>
      <c r="F157" s="334">
        <v>0</v>
      </c>
    </row>
    <row r="158" spans="1:6" x14ac:dyDescent="0.55000000000000004">
      <c r="A158" s="335" t="s">
        <v>202</v>
      </c>
      <c r="B158" s="22" t="s">
        <v>1110</v>
      </c>
      <c r="C158" s="334">
        <v>7990832.71</v>
      </c>
      <c r="D158" s="23">
        <v>7990832.71</v>
      </c>
      <c r="E158" s="334">
        <v>2469293</v>
      </c>
      <c r="F158" s="334">
        <v>7990832.71</v>
      </c>
    </row>
    <row r="159" spans="1:6" x14ac:dyDescent="0.55000000000000004">
      <c r="A159" s="335" t="s">
        <v>203</v>
      </c>
      <c r="B159" s="22" t="s">
        <v>204</v>
      </c>
      <c r="C159" s="334">
        <v>0</v>
      </c>
      <c r="D159" s="23">
        <v>0</v>
      </c>
      <c r="E159" s="334">
        <v>0</v>
      </c>
      <c r="F159" s="334">
        <v>0</v>
      </c>
    </row>
    <row r="160" spans="1:6" x14ac:dyDescent="0.55000000000000004">
      <c r="A160" s="335" t="s">
        <v>205</v>
      </c>
      <c r="B160" s="22" t="s">
        <v>1111</v>
      </c>
      <c r="C160" s="334">
        <v>0</v>
      </c>
      <c r="D160" s="23">
        <v>0</v>
      </c>
      <c r="E160" s="334">
        <v>0</v>
      </c>
      <c r="F160" s="334">
        <v>0</v>
      </c>
    </row>
    <row r="161" spans="1:6" x14ac:dyDescent="0.55000000000000004">
      <c r="A161" s="335" t="s">
        <v>206</v>
      </c>
      <c r="B161" s="22" t="s">
        <v>207</v>
      </c>
      <c r="C161" s="334">
        <v>746323.25</v>
      </c>
      <c r="D161" s="23">
        <v>746323.25</v>
      </c>
      <c r="E161" s="334">
        <v>146486.41</v>
      </c>
      <c r="F161" s="334">
        <v>746323.25</v>
      </c>
    </row>
    <row r="162" spans="1:6" x14ac:dyDescent="0.55000000000000004">
      <c r="A162" s="335" t="s">
        <v>208</v>
      </c>
      <c r="B162" s="22" t="s">
        <v>209</v>
      </c>
      <c r="C162" s="334">
        <v>917400</v>
      </c>
      <c r="D162" s="23">
        <v>917304</v>
      </c>
      <c r="E162" s="334">
        <v>440020</v>
      </c>
      <c r="F162" s="334">
        <v>917400</v>
      </c>
    </row>
    <row r="163" spans="1:6" x14ac:dyDescent="0.55000000000000004">
      <c r="A163" s="335" t="s">
        <v>224</v>
      </c>
      <c r="B163" s="22" t="s">
        <v>225</v>
      </c>
      <c r="C163" s="334">
        <v>64443428.240000002</v>
      </c>
      <c r="D163" s="23">
        <v>64443428.240000002</v>
      </c>
      <c r="E163" s="334">
        <v>33630074.689999998</v>
      </c>
      <c r="F163" s="334">
        <f>E163*2</f>
        <v>67260149.379999995</v>
      </c>
    </row>
    <row r="164" spans="1:6" x14ac:dyDescent="0.55000000000000004">
      <c r="A164" s="335" t="s">
        <v>226</v>
      </c>
      <c r="B164" s="22" t="s">
        <v>227</v>
      </c>
      <c r="C164" s="334">
        <v>3710699.22</v>
      </c>
      <c r="D164" s="23">
        <v>3710699.22</v>
      </c>
      <c r="E164" s="334">
        <v>2006244.07</v>
      </c>
      <c r="F164" s="334">
        <f t="shared" ref="F164:F168" si="9">E164*2</f>
        <v>4012488.14</v>
      </c>
    </row>
    <row r="165" spans="1:6" x14ac:dyDescent="0.55000000000000004">
      <c r="A165" s="335" t="s">
        <v>228</v>
      </c>
      <c r="B165" s="22" t="s">
        <v>229</v>
      </c>
      <c r="C165" s="334">
        <v>0</v>
      </c>
      <c r="D165" s="23">
        <v>0</v>
      </c>
      <c r="E165" s="334">
        <v>0</v>
      </c>
      <c r="F165" s="334">
        <f t="shared" si="9"/>
        <v>0</v>
      </c>
    </row>
    <row r="166" spans="1:6" x14ac:dyDescent="0.55000000000000004">
      <c r="A166" s="335" t="s">
        <v>230</v>
      </c>
      <c r="B166" s="22" t="s">
        <v>231</v>
      </c>
      <c r="C166" s="334">
        <v>3037746.62</v>
      </c>
      <c r="D166" s="23">
        <v>3037746.62</v>
      </c>
      <c r="E166" s="334">
        <v>1536025.81</v>
      </c>
      <c r="F166" s="334">
        <f t="shared" si="9"/>
        <v>3072051.62</v>
      </c>
    </row>
    <row r="167" spans="1:6" x14ac:dyDescent="0.55000000000000004">
      <c r="A167" s="335" t="s">
        <v>232</v>
      </c>
      <c r="B167" s="22" t="s">
        <v>233</v>
      </c>
      <c r="C167" s="334">
        <v>237600</v>
      </c>
      <c r="D167" s="23">
        <v>237600</v>
      </c>
      <c r="E167" s="334">
        <v>118800</v>
      </c>
      <c r="F167" s="334">
        <f t="shared" si="9"/>
        <v>237600</v>
      </c>
    </row>
    <row r="168" spans="1:6" x14ac:dyDescent="0.55000000000000004">
      <c r="A168" s="335" t="s">
        <v>234</v>
      </c>
      <c r="B168" s="22" t="s">
        <v>235</v>
      </c>
      <c r="C168" s="334">
        <v>1156500</v>
      </c>
      <c r="D168" s="23">
        <v>0</v>
      </c>
      <c r="E168" s="334">
        <v>578250</v>
      </c>
      <c r="F168" s="334">
        <f t="shared" si="9"/>
        <v>1156500</v>
      </c>
    </row>
    <row r="169" spans="1:6" x14ac:dyDescent="0.55000000000000004">
      <c r="A169" s="335" t="s">
        <v>236</v>
      </c>
      <c r="B169" s="22" t="s">
        <v>237</v>
      </c>
      <c r="C169" s="334">
        <v>0</v>
      </c>
      <c r="D169" s="23">
        <v>0</v>
      </c>
      <c r="E169" s="334">
        <v>0</v>
      </c>
      <c r="F169" s="334">
        <v>0</v>
      </c>
    </row>
    <row r="170" spans="1:6" x14ac:dyDescent="0.55000000000000004">
      <c r="A170" s="335" t="s">
        <v>238</v>
      </c>
      <c r="B170" s="22" t="s">
        <v>239</v>
      </c>
      <c r="C170" s="334">
        <v>0</v>
      </c>
      <c r="D170" s="23">
        <v>0</v>
      </c>
      <c r="E170" s="334">
        <v>0</v>
      </c>
      <c r="F170" s="334">
        <v>0</v>
      </c>
    </row>
    <row r="171" spans="1:6" x14ac:dyDescent="0.55000000000000004">
      <c r="A171" s="335" t="s">
        <v>240</v>
      </c>
      <c r="B171" s="22" t="s">
        <v>241</v>
      </c>
      <c r="C171" s="334">
        <v>0</v>
      </c>
      <c r="D171" s="23">
        <v>0</v>
      </c>
      <c r="E171" s="334">
        <v>0</v>
      </c>
      <c r="F171" s="334">
        <v>0</v>
      </c>
    </row>
    <row r="172" spans="1:6" x14ac:dyDescent="0.55000000000000004">
      <c r="A172" s="335" t="s">
        <v>242</v>
      </c>
      <c r="B172" s="22" t="s">
        <v>243</v>
      </c>
      <c r="C172" s="334">
        <v>0</v>
      </c>
      <c r="D172" s="23">
        <v>0</v>
      </c>
      <c r="E172" s="334">
        <v>0</v>
      </c>
      <c r="F172" s="334">
        <v>0</v>
      </c>
    </row>
    <row r="173" spans="1:6" x14ac:dyDescent="0.55000000000000004">
      <c r="A173" s="335" t="s">
        <v>244</v>
      </c>
      <c r="B173" s="22" t="s">
        <v>245</v>
      </c>
      <c r="C173" s="334">
        <v>2275032</v>
      </c>
      <c r="D173" s="23">
        <v>2275032</v>
      </c>
      <c r="E173" s="334">
        <v>1049640</v>
      </c>
      <c r="F173" s="334">
        <f>E173*2</f>
        <v>2099280</v>
      </c>
    </row>
    <row r="174" spans="1:6" x14ac:dyDescent="0.55000000000000004">
      <c r="A174" s="335" t="s">
        <v>246</v>
      </c>
      <c r="B174" s="22" t="s">
        <v>247</v>
      </c>
      <c r="C174" s="334">
        <v>527496</v>
      </c>
      <c r="D174" s="23">
        <v>527496</v>
      </c>
      <c r="E174" s="334">
        <v>276180</v>
      </c>
      <c r="F174" s="334">
        <f t="shared" ref="F174:F182" si="10">E174*2</f>
        <v>552360</v>
      </c>
    </row>
    <row r="175" spans="1:6" x14ac:dyDescent="0.55000000000000004">
      <c r="A175" s="335" t="s">
        <v>256</v>
      </c>
      <c r="B175" s="22" t="s">
        <v>257</v>
      </c>
      <c r="C175" s="334">
        <v>15386229.6</v>
      </c>
      <c r="D175" s="23">
        <v>15386229.6</v>
      </c>
      <c r="E175" s="334">
        <v>6370995.7999999998</v>
      </c>
      <c r="F175" s="334">
        <f t="shared" si="10"/>
        <v>12741991.6</v>
      </c>
    </row>
    <row r="176" spans="1:6" x14ac:dyDescent="0.55000000000000004">
      <c r="A176" s="335" t="s">
        <v>258</v>
      </c>
      <c r="B176" s="22" t="s">
        <v>259</v>
      </c>
      <c r="C176" s="334">
        <v>1099016.3999999999</v>
      </c>
      <c r="D176" s="23">
        <v>1099016.3999999999</v>
      </c>
      <c r="E176" s="334">
        <v>286967</v>
      </c>
      <c r="F176" s="334">
        <f t="shared" si="10"/>
        <v>573934</v>
      </c>
    </row>
    <row r="177" spans="1:6" x14ac:dyDescent="0.55000000000000004">
      <c r="A177" s="335" t="s">
        <v>260</v>
      </c>
      <c r="B177" s="22" t="s">
        <v>1112</v>
      </c>
      <c r="C177" s="334">
        <v>8603946</v>
      </c>
      <c r="D177" s="23">
        <v>8603946</v>
      </c>
      <c r="E177" s="334">
        <v>5667173.2000000002</v>
      </c>
      <c r="F177" s="334">
        <f t="shared" si="10"/>
        <v>11334346.4</v>
      </c>
    </row>
    <row r="178" spans="1:6" x14ac:dyDescent="0.55000000000000004">
      <c r="A178" s="335" t="s">
        <v>261</v>
      </c>
      <c r="B178" s="22" t="s">
        <v>262</v>
      </c>
      <c r="C178" s="334">
        <v>2244754.7999999998</v>
      </c>
      <c r="D178" s="23">
        <v>2244754.7999999998</v>
      </c>
      <c r="E178" s="334">
        <v>1036101</v>
      </c>
      <c r="F178" s="334">
        <f t="shared" si="10"/>
        <v>2072202</v>
      </c>
    </row>
    <row r="179" spans="1:6" x14ac:dyDescent="0.55000000000000004">
      <c r="A179" s="335" t="s">
        <v>263</v>
      </c>
      <c r="B179" s="22" t="s">
        <v>264</v>
      </c>
      <c r="C179" s="334">
        <v>287050</v>
      </c>
      <c r="D179" s="23">
        <v>0</v>
      </c>
      <c r="E179" s="334">
        <v>143525</v>
      </c>
      <c r="F179" s="334">
        <f t="shared" si="10"/>
        <v>287050</v>
      </c>
    </row>
    <row r="180" spans="1:6" x14ac:dyDescent="0.55000000000000004">
      <c r="A180" s="335" t="s">
        <v>265</v>
      </c>
      <c r="B180" s="22" t="s">
        <v>607</v>
      </c>
      <c r="C180" s="334">
        <v>0</v>
      </c>
      <c r="D180" s="23">
        <v>0</v>
      </c>
      <c r="E180" s="334">
        <v>0</v>
      </c>
      <c r="F180" s="334">
        <f t="shared" si="10"/>
        <v>0</v>
      </c>
    </row>
    <row r="181" spans="1:6" x14ac:dyDescent="0.55000000000000004">
      <c r="A181" s="335" t="s">
        <v>248</v>
      </c>
      <c r="B181" s="22" t="s">
        <v>1113</v>
      </c>
      <c r="C181" s="334">
        <v>0</v>
      </c>
      <c r="D181" s="23">
        <v>0</v>
      </c>
      <c r="E181" s="334">
        <v>0</v>
      </c>
      <c r="F181" s="334">
        <f t="shared" si="10"/>
        <v>0</v>
      </c>
    </row>
    <row r="182" spans="1:6" x14ac:dyDescent="0.55000000000000004">
      <c r="A182" s="335" t="s">
        <v>249</v>
      </c>
      <c r="B182" s="22" t="s">
        <v>1114</v>
      </c>
      <c r="C182" s="334">
        <v>3468852.65</v>
      </c>
      <c r="D182" s="23">
        <v>3468852.65</v>
      </c>
      <c r="E182" s="334">
        <v>1846697.42</v>
      </c>
      <c r="F182" s="334">
        <f t="shared" si="10"/>
        <v>3693394.84</v>
      </c>
    </row>
    <row r="183" spans="1:6" x14ac:dyDescent="0.55000000000000004">
      <c r="A183" s="335" t="s">
        <v>250</v>
      </c>
      <c r="B183" s="22" t="s">
        <v>1115</v>
      </c>
      <c r="C183" s="334">
        <v>21000</v>
      </c>
      <c r="D183" s="23">
        <v>21000</v>
      </c>
      <c r="E183" s="334">
        <v>0</v>
      </c>
      <c r="F183" s="334">
        <v>0</v>
      </c>
    </row>
    <row r="184" spans="1:6" x14ac:dyDescent="0.55000000000000004">
      <c r="A184" s="335" t="s">
        <v>251</v>
      </c>
      <c r="B184" s="22" t="s">
        <v>1116</v>
      </c>
      <c r="C184" s="334">
        <v>19900</v>
      </c>
      <c r="D184" s="23">
        <v>19900</v>
      </c>
      <c r="E184" s="334">
        <v>18187.419999999998</v>
      </c>
      <c r="F184" s="334">
        <f>E184*2</f>
        <v>36374.839999999997</v>
      </c>
    </row>
    <row r="185" spans="1:6" x14ac:dyDescent="0.55000000000000004">
      <c r="A185" s="335" t="s">
        <v>252</v>
      </c>
      <c r="B185" s="22" t="s">
        <v>1117</v>
      </c>
      <c r="C185" s="334">
        <v>0</v>
      </c>
      <c r="D185" s="334">
        <v>0</v>
      </c>
      <c r="E185" s="334">
        <v>0</v>
      </c>
      <c r="F185" s="334">
        <v>0</v>
      </c>
    </row>
    <row r="186" spans="1:6" x14ac:dyDescent="0.55000000000000004">
      <c r="A186" s="335" t="s">
        <v>253</v>
      </c>
      <c r="B186" s="22" t="s">
        <v>1118</v>
      </c>
      <c r="C186" s="334">
        <v>0</v>
      </c>
      <c r="D186" s="334">
        <v>0</v>
      </c>
      <c r="E186" s="334">
        <v>0</v>
      </c>
      <c r="F186" s="334">
        <v>0</v>
      </c>
    </row>
    <row r="187" spans="1:6" x14ac:dyDescent="0.55000000000000004">
      <c r="A187" s="335" t="s">
        <v>254</v>
      </c>
      <c r="B187" s="22" t="s">
        <v>1119</v>
      </c>
      <c r="C187" s="334">
        <v>0</v>
      </c>
      <c r="D187" s="334">
        <v>0</v>
      </c>
      <c r="E187" s="334">
        <v>0</v>
      </c>
      <c r="F187" s="334">
        <v>0</v>
      </c>
    </row>
    <row r="188" spans="1:6" x14ac:dyDescent="0.55000000000000004">
      <c r="A188" s="335" t="s">
        <v>255</v>
      </c>
      <c r="B188" s="22" t="s">
        <v>1120</v>
      </c>
      <c r="C188" s="334">
        <v>0</v>
      </c>
      <c r="D188" s="334">
        <v>0</v>
      </c>
      <c r="E188" s="334">
        <v>0</v>
      </c>
      <c r="F188" s="334">
        <v>0</v>
      </c>
    </row>
    <row r="189" spans="1:6" x14ac:dyDescent="0.55000000000000004">
      <c r="A189" s="335" t="s">
        <v>853</v>
      </c>
      <c r="B189" s="22" t="s">
        <v>854</v>
      </c>
      <c r="C189" s="334">
        <v>475800</v>
      </c>
      <c r="D189" s="23">
        <v>475800</v>
      </c>
      <c r="E189" s="334">
        <v>219600</v>
      </c>
      <c r="F189" s="334">
        <f>E189*2</f>
        <v>439200</v>
      </c>
    </row>
    <row r="190" spans="1:6" x14ac:dyDescent="0.55000000000000004">
      <c r="A190" s="335" t="s">
        <v>855</v>
      </c>
      <c r="B190" s="22" t="s">
        <v>856</v>
      </c>
      <c r="C190" s="334">
        <v>0</v>
      </c>
      <c r="D190" s="23">
        <v>0</v>
      </c>
      <c r="E190" s="334">
        <v>0</v>
      </c>
      <c r="F190" s="334">
        <v>0</v>
      </c>
    </row>
    <row r="191" spans="1:6" x14ac:dyDescent="0.55000000000000004">
      <c r="A191" s="335" t="s">
        <v>857</v>
      </c>
      <c r="B191" s="22" t="s">
        <v>1149</v>
      </c>
      <c r="C191" s="334">
        <v>3700000</v>
      </c>
      <c r="D191" s="23">
        <v>3700000</v>
      </c>
      <c r="E191" s="334">
        <v>2193083</v>
      </c>
      <c r="F191" s="334">
        <v>4386000</v>
      </c>
    </row>
    <row r="192" spans="1:6" x14ac:dyDescent="0.55000000000000004">
      <c r="A192" s="335" t="s">
        <v>276</v>
      </c>
      <c r="B192" s="22" t="s">
        <v>277</v>
      </c>
      <c r="C192" s="334">
        <v>0</v>
      </c>
      <c r="D192" s="23">
        <v>0</v>
      </c>
      <c r="E192" s="334">
        <v>0</v>
      </c>
      <c r="F192" s="334">
        <v>0</v>
      </c>
    </row>
    <row r="193" spans="1:6" x14ac:dyDescent="0.55000000000000004">
      <c r="A193" s="335" t="s">
        <v>278</v>
      </c>
      <c r="B193" s="22" t="s">
        <v>279</v>
      </c>
      <c r="C193" s="334">
        <v>0</v>
      </c>
      <c r="D193" s="23">
        <v>0</v>
      </c>
      <c r="E193" s="334">
        <v>0</v>
      </c>
      <c r="F193" s="334">
        <v>0</v>
      </c>
    </row>
    <row r="194" spans="1:6" x14ac:dyDescent="0.55000000000000004">
      <c r="A194" s="335" t="s">
        <v>280</v>
      </c>
      <c r="B194" s="22" t="s">
        <v>281</v>
      </c>
      <c r="C194" s="334">
        <v>950209.09</v>
      </c>
      <c r="D194" s="23">
        <v>950209.09</v>
      </c>
      <c r="E194" s="334">
        <v>517560.76</v>
      </c>
      <c r="F194" s="334">
        <f>E194*2</f>
        <v>1035121.52</v>
      </c>
    </row>
    <row r="195" spans="1:6" x14ac:dyDescent="0.55000000000000004">
      <c r="A195" s="335" t="s">
        <v>282</v>
      </c>
      <c r="B195" s="22" t="s">
        <v>283</v>
      </c>
      <c r="C195" s="334">
        <v>1425313.62</v>
      </c>
      <c r="D195" s="23">
        <v>1425313.62</v>
      </c>
      <c r="E195" s="334">
        <v>776341.13</v>
      </c>
      <c r="F195" s="334">
        <f t="shared" ref="F195:F196" si="11">E195*2</f>
        <v>1552682.26</v>
      </c>
    </row>
    <row r="196" spans="1:6" x14ac:dyDescent="0.55000000000000004">
      <c r="A196" s="335" t="s">
        <v>284</v>
      </c>
      <c r="B196" s="22" t="s">
        <v>285</v>
      </c>
      <c r="C196" s="334">
        <v>76381.2</v>
      </c>
      <c r="D196" s="23">
        <v>76381.2</v>
      </c>
      <c r="E196" s="334">
        <v>36392.400000000001</v>
      </c>
      <c r="F196" s="334">
        <f t="shared" si="11"/>
        <v>72784.800000000003</v>
      </c>
    </row>
    <row r="197" spans="1:6" x14ac:dyDescent="0.55000000000000004">
      <c r="A197" s="335" t="s">
        <v>1333</v>
      </c>
      <c r="B197" s="22" t="s">
        <v>1291</v>
      </c>
      <c r="C197" s="334">
        <v>0</v>
      </c>
      <c r="D197" s="23">
        <v>0</v>
      </c>
      <c r="E197" s="334">
        <v>0</v>
      </c>
      <c r="F197" s="334">
        <v>0</v>
      </c>
    </row>
    <row r="198" spans="1:6" x14ac:dyDescent="0.55000000000000004">
      <c r="A198" s="335" t="s">
        <v>1334</v>
      </c>
      <c r="B198" s="22" t="s">
        <v>1292</v>
      </c>
      <c r="C198" s="334">
        <v>1259569.2</v>
      </c>
      <c r="D198" s="23">
        <v>1259569.2</v>
      </c>
      <c r="E198" s="334">
        <v>666648</v>
      </c>
      <c r="F198" s="334">
        <f>E198*2</f>
        <v>1333296</v>
      </c>
    </row>
    <row r="199" spans="1:6" x14ac:dyDescent="0.55000000000000004">
      <c r="A199" s="335" t="s">
        <v>286</v>
      </c>
      <c r="B199" s="22" t="s">
        <v>287</v>
      </c>
      <c r="C199" s="334">
        <v>0</v>
      </c>
      <c r="D199" s="23">
        <v>0</v>
      </c>
      <c r="E199" s="334">
        <v>0</v>
      </c>
      <c r="F199" s="334">
        <v>0</v>
      </c>
    </row>
    <row r="200" spans="1:6" x14ac:dyDescent="0.55000000000000004">
      <c r="A200" s="335" t="s">
        <v>288</v>
      </c>
      <c r="B200" s="22" t="s">
        <v>289</v>
      </c>
      <c r="C200" s="334">
        <v>140224.79999999999</v>
      </c>
      <c r="D200" s="23">
        <v>140224.79999999999</v>
      </c>
      <c r="E200" s="334">
        <v>71215</v>
      </c>
      <c r="F200" s="334">
        <f>E200*2</f>
        <v>142430</v>
      </c>
    </row>
    <row r="201" spans="1:6" x14ac:dyDescent="0.55000000000000004">
      <c r="A201" s="335" t="s">
        <v>269</v>
      </c>
      <c r="B201" s="22" t="s">
        <v>270</v>
      </c>
      <c r="C201" s="334">
        <v>4874085.71</v>
      </c>
      <c r="D201" s="23">
        <v>4874085.71</v>
      </c>
      <c r="E201" s="334">
        <v>1249863</v>
      </c>
      <c r="F201" s="334">
        <f>E201*2</f>
        <v>2499726</v>
      </c>
    </row>
    <row r="202" spans="1:6" x14ac:dyDescent="0.55000000000000004">
      <c r="A202" s="335" t="s">
        <v>272</v>
      </c>
      <c r="B202" s="22" t="s">
        <v>273</v>
      </c>
      <c r="C202" s="334">
        <v>606000</v>
      </c>
      <c r="D202" s="23">
        <v>1427334</v>
      </c>
      <c r="E202" s="334">
        <v>303000</v>
      </c>
      <c r="F202" s="334">
        <f>E202*2</f>
        <v>606000</v>
      </c>
    </row>
    <row r="203" spans="1:6" x14ac:dyDescent="0.55000000000000004">
      <c r="A203" s="335" t="s">
        <v>274</v>
      </c>
      <c r="B203" s="22" t="s">
        <v>1338</v>
      </c>
      <c r="C203" s="334">
        <v>0</v>
      </c>
      <c r="D203" s="23">
        <v>0</v>
      </c>
      <c r="E203" s="334">
        <v>0</v>
      </c>
      <c r="F203" s="334">
        <v>0</v>
      </c>
    </row>
    <row r="204" spans="1:6" x14ac:dyDescent="0.55000000000000004">
      <c r="A204" s="335" t="s">
        <v>275</v>
      </c>
      <c r="B204" s="22" t="s">
        <v>1339</v>
      </c>
      <c r="C204" s="334">
        <v>0</v>
      </c>
      <c r="D204" s="23">
        <v>0</v>
      </c>
      <c r="E204" s="334">
        <v>0</v>
      </c>
      <c r="F204" s="334">
        <v>0</v>
      </c>
    </row>
    <row r="205" spans="1:6" x14ac:dyDescent="0.55000000000000004">
      <c r="A205" s="335" t="s">
        <v>858</v>
      </c>
      <c r="B205" s="22" t="s">
        <v>1340</v>
      </c>
      <c r="C205" s="334">
        <v>2395740</v>
      </c>
      <c r="D205" s="23">
        <v>0</v>
      </c>
      <c r="E205" s="334">
        <v>757000</v>
      </c>
      <c r="F205" s="380">
        <f>E205+1638740</f>
        <v>2395740</v>
      </c>
    </row>
    <row r="206" spans="1:6" x14ac:dyDescent="0.55000000000000004">
      <c r="A206" s="335" t="s">
        <v>859</v>
      </c>
      <c r="B206" s="22" t="s">
        <v>1341</v>
      </c>
      <c r="C206" s="334">
        <v>0</v>
      </c>
      <c r="D206" s="23">
        <v>0</v>
      </c>
      <c r="E206" s="334">
        <v>0</v>
      </c>
      <c r="F206" s="334">
        <v>0</v>
      </c>
    </row>
    <row r="207" spans="1:6" x14ac:dyDescent="0.55000000000000004">
      <c r="A207" s="335" t="s">
        <v>1297</v>
      </c>
      <c r="B207" s="22" t="s">
        <v>1342</v>
      </c>
      <c r="C207" s="334">
        <v>0</v>
      </c>
      <c r="D207" s="23">
        <v>0</v>
      </c>
      <c r="E207" s="334">
        <v>0</v>
      </c>
      <c r="F207" s="334">
        <v>0</v>
      </c>
    </row>
    <row r="208" spans="1:6" x14ac:dyDescent="0.55000000000000004">
      <c r="A208" s="335" t="s">
        <v>1298</v>
      </c>
      <c r="B208" s="22" t="s">
        <v>1343</v>
      </c>
      <c r="C208" s="334">
        <v>0</v>
      </c>
      <c r="D208" s="23">
        <v>0</v>
      </c>
      <c r="E208" s="334">
        <v>0</v>
      </c>
      <c r="F208" s="334">
        <v>0</v>
      </c>
    </row>
    <row r="209" spans="1:6" x14ac:dyDescent="0.55000000000000004">
      <c r="A209" s="335" t="s">
        <v>1299</v>
      </c>
      <c r="B209" s="22" t="s">
        <v>1344</v>
      </c>
      <c r="C209" s="334">
        <v>7254260</v>
      </c>
      <c r="D209" s="23">
        <v>9650000</v>
      </c>
      <c r="E209" s="334">
        <v>4502973</v>
      </c>
      <c r="F209" s="334">
        <f>E209*2</f>
        <v>9005946</v>
      </c>
    </row>
    <row r="210" spans="1:6" x14ac:dyDescent="0.55000000000000004">
      <c r="A210" s="335" t="s">
        <v>1302</v>
      </c>
      <c r="B210" s="22" t="s">
        <v>1345</v>
      </c>
      <c r="C210" s="334">
        <v>0</v>
      </c>
      <c r="D210" s="23">
        <v>0</v>
      </c>
      <c r="E210" s="334">
        <v>0</v>
      </c>
      <c r="F210" s="334">
        <v>0</v>
      </c>
    </row>
    <row r="211" spans="1:6" x14ac:dyDescent="0.55000000000000004">
      <c r="A211" s="335" t="s">
        <v>860</v>
      </c>
      <c r="B211" s="22" t="s">
        <v>861</v>
      </c>
      <c r="C211" s="334">
        <v>0</v>
      </c>
      <c r="D211" s="23">
        <v>0</v>
      </c>
      <c r="E211" s="334">
        <v>0</v>
      </c>
      <c r="F211" s="334">
        <v>0</v>
      </c>
    </row>
    <row r="212" spans="1:6" x14ac:dyDescent="0.55000000000000004">
      <c r="A212" s="335" t="s">
        <v>1371</v>
      </c>
      <c r="B212" s="22" t="s">
        <v>1372</v>
      </c>
      <c r="C212" s="334">
        <v>0</v>
      </c>
      <c r="D212" s="23">
        <v>0</v>
      </c>
      <c r="E212" s="334">
        <v>0</v>
      </c>
      <c r="F212" s="334">
        <v>0</v>
      </c>
    </row>
    <row r="213" spans="1:6" x14ac:dyDescent="0.55000000000000004">
      <c r="A213" s="335" t="s">
        <v>1373</v>
      </c>
      <c r="B213" s="22" t="s">
        <v>1374</v>
      </c>
      <c r="C213" s="334">
        <v>123160</v>
      </c>
      <c r="D213" s="23">
        <v>0</v>
      </c>
      <c r="E213" s="334">
        <v>61580</v>
      </c>
      <c r="F213" s="334">
        <f>E213*2</f>
        <v>123160</v>
      </c>
    </row>
    <row r="214" spans="1:6" x14ac:dyDescent="0.55000000000000004">
      <c r="A214" s="335" t="s">
        <v>862</v>
      </c>
      <c r="B214" s="22" t="s">
        <v>863</v>
      </c>
      <c r="C214" s="334">
        <v>0</v>
      </c>
      <c r="D214" s="23">
        <v>0</v>
      </c>
      <c r="E214" s="334">
        <v>0</v>
      </c>
      <c r="F214" s="334">
        <v>0</v>
      </c>
    </row>
    <row r="215" spans="1:6" x14ac:dyDescent="0.55000000000000004">
      <c r="A215" s="335" t="s">
        <v>864</v>
      </c>
      <c r="B215" s="22" t="s">
        <v>865</v>
      </c>
      <c r="C215" s="334">
        <v>0</v>
      </c>
      <c r="D215" s="23">
        <v>0</v>
      </c>
      <c r="E215" s="334">
        <v>0</v>
      </c>
      <c r="F215" s="334">
        <v>0</v>
      </c>
    </row>
    <row r="216" spans="1:6" x14ac:dyDescent="0.55000000000000004">
      <c r="A216" s="335" t="s">
        <v>290</v>
      </c>
      <c r="B216" s="22" t="s">
        <v>291</v>
      </c>
      <c r="C216" s="334">
        <v>300000</v>
      </c>
      <c r="D216" s="23">
        <v>300000</v>
      </c>
      <c r="E216" s="334">
        <v>39730</v>
      </c>
      <c r="F216" s="334">
        <f>E216*2</f>
        <v>79460</v>
      </c>
    </row>
    <row r="217" spans="1:6" x14ac:dyDescent="0.55000000000000004">
      <c r="A217" s="335" t="s">
        <v>292</v>
      </c>
      <c r="B217" s="22" t="s">
        <v>293</v>
      </c>
      <c r="C217" s="334">
        <v>195000</v>
      </c>
      <c r="D217" s="23">
        <v>195000</v>
      </c>
      <c r="E217" s="334">
        <v>22856.41</v>
      </c>
      <c r="F217" s="334">
        <f>E217*2</f>
        <v>45712.82</v>
      </c>
    </row>
    <row r="218" spans="1:6" x14ac:dyDescent="0.55000000000000004">
      <c r="A218" s="335" t="s">
        <v>866</v>
      </c>
      <c r="B218" s="22" t="s">
        <v>867</v>
      </c>
      <c r="C218" s="334">
        <v>0</v>
      </c>
      <c r="D218" s="334">
        <v>0</v>
      </c>
      <c r="E218" s="334">
        <v>0</v>
      </c>
      <c r="F218" s="334">
        <v>0</v>
      </c>
    </row>
    <row r="219" spans="1:6" x14ac:dyDescent="0.55000000000000004">
      <c r="A219" s="335" t="s">
        <v>294</v>
      </c>
      <c r="B219" s="22" t="s">
        <v>295</v>
      </c>
      <c r="C219" s="334">
        <v>0</v>
      </c>
      <c r="D219" s="334">
        <v>0</v>
      </c>
      <c r="E219" s="334">
        <v>0</v>
      </c>
      <c r="F219" s="334">
        <v>0</v>
      </c>
    </row>
    <row r="220" spans="1:6" x14ac:dyDescent="0.55000000000000004">
      <c r="A220" s="335" t="s">
        <v>296</v>
      </c>
      <c r="B220" s="22" t="s">
        <v>297</v>
      </c>
      <c r="C220" s="334">
        <v>0</v>
      </c>
      <c r="D220" s="334">
        <v>0</v>
      </c>
      <c r="E220" s="334">
        <v>0</v>
      </c>
      <c r="F220" s="334">
        <v>0</v>
      </c>
    </row>
    <row r="221" spans="1:6" x14ac:dyDescent="0.55000000000000004">
      <c r="A221" s="335" t="s">
        <v>298</v>
      </c>
      <c r="B221" s="22" t="s">
        <v>1121</v>
      </c>
      <c r="C221" s="334">
        <v>0</v>
      </c>
      <c r="D221" s="334">
        <v>0</v>
      </c>
      <c r="E221" s="334">
        <v>0</v>
      </c>
      <c r="F221" s="334">
        <v>0</v>
      </c>
    </row>
    <row r="222" spans="1:6" x14ac:dyDescent="0.55000000000000004">
      <c r="A222" s="335" t="s">
        <v>299</v>
      </c>
      <c r="B222" s="22" t="s">
        <v>300</v>
      </c>
      <c r="C222" s="334">
        <v>0</v>
      </c>
      <c r="D222" s="334">
        <v>0</v>
      </c>
      <c r="E222" s="334">
        <v>0</v>
      </c>
      <c r="F222" s="334">
        <v>0</v>
      </c>
    </row>
    <row r="223" spans="1:6" x14ac:dyDescent="0.55000000000000004">
      <c r="A223" s="335" t="s">
        <v>301</v>
      </c>
      <c r="B223" s="22" t="s">
        <v>302</v>
      </c>
      <c r="C223" s="334">
        <v>0</v>
      </c>
      <c r="D223" s="334">
        <v>0</v>
      </c>
      <c r="E223" s="334">
        <v>0</v>
      </c>
      <c r="F223" s="334">
        <v>0</v>
      </c>
    </row>
    <row r="224" spans="1:6" x14ac:dyDescent="0.55000000000000004">
      <c r="A224" s="335" t="s">
        <v>303</v>
      </c>
      <c r="B224" s="22" t="s">
        <v>304</v>
      </c>
      <c r="C224" s="334">
        <v>0</v>
      </c>
      <c r="D224" s="334">
        <v>0</v>
      </c>
      <c r="E224" s="334">
        <v>0</v>
      </c>
      <c r="F224" s="334">
        <v>0</v>
      </c>
    </row>
    <row r="225" spans="1:6" x14ac:dyDescent="0.55000000000000004">
      <c r="A225" s="335" t="s">
        <v>305</v>
      </c>
      <c r="B225" s="22" t="s">
        <v>291</v>
      </c>
      <c r="C225" s="334">
        <v>0</v>
      </c>
      <c r="D225" s="334">
        <v>0</v>
      </c>
      <c r="E225" s="334">
        <v>0</v>
      </c>
      <c r="F225" s="334">
        <v>0</v>
      </c>
    </row>
    <row r="226" spans="1:6" x14ac:dyDescent="0.55000000000000004">
      <c r="A226" s="335" t="s">
        <v>306</v>
      </c>
      <c r="B226" s="22" t="s">
        <v>307</v>
      </c>
      <c r="C226" s="334">
        <v>0</v>
      </c>
      <c r="D226" s="334">
        <v>0</v>
      </c>
      <c r="E226" s="334">
        <v>0</v>
      </c>
      <c r="F226" s="334">
        <v>0</v>
      </c>
    </row>
    <row r="227" spans="1:6" x14ac:dyDescent="0.55000000000000004">
      <c r="A227" s="335" t="s">
        <v>868</v>
      </c>
      <c r="B227" s="22" t="s">
        <v>869</v>
      </c>
      <c r="C227" s="334">
        <v>0</v>
      </c>
      <c r="D227" s="334">
        <v>0</v>
      </c>
      <c r="E227" s="334">
        <v>0</v>
      </c>
      <c r="F227" s="334">
        <v>0</v>
      </c>
    </row>
    <row r="228" spans="1:6" x14ac:dyDescent="0.55000000000000004">
      <c r="A228" s="335" t="s">
        <v>308</v>
      </c>
      <c r="B228" s="22" t="s">
        <v>309</v>
      </c>
      <c r="C228" s="334">
        <v>0</v>
      </c>
      <c r="D228" s="334">
        <v>0</v>
      </c>
      <c r="E228" s="334">
        <v>0</v>
      </c>
      <c r="F228" s="334">
        <v>0</v>
      </c>
    </row>
    <row r="229" spans="1:6" x14ac:dyDescent="0.55000000000000004">
      <c r="A229" s="335" t="s">
        <v>310</v>
      </c>
      <c r="B229" s="22" t="s">
        <v>311</v>
      </c>
      <c r="C229" s="334">
        <v>0</v>
      </c>
      <c r="D229" s="334">
        <v>0</v>
      </c>
      <c r="E229" s="334">
        <v>0</v>
      </c>
      <c r="F229" s="334">
        <v>0</v>
      </c>
    </row>
    <row r="230" spans="1:6" x14ac:dyDescent="0.55000000000000004">
      <c r="A230" s="335" t="s">
        <v>312</v>
      </c>
      <c r="B230" s="22" t="s">
        <v>313</v>
      </c>
      <c r="C230" s="334">
        <v>0</v>
      </c>
      <c r="D230" s="334">
        <v>0</v>
      </c>
      <c r="E230" s="334">
        <v>0</v>
      </c>
      <c r="F230" s="334">
        <v>0</v>
      </c>
    </row>
    <row r="231" spans="1:6" x14ac:dyDescent="0.55000000000000004">
      <c r="A231" s="335" t="s">
        <v>314</v>
      </c>
      <c r="B231" s="22" t="s">
        <v>1310</v>
      </c>
      <c r="C231" s="334">
        <v>0</v>
      </c>
      <c r="D231" s="334">
        <v>0</v>
      </c>
      <c r="E231" s="334">
        <v>0</v>
      </c>
      <c r="F231" s="334">
        <v>0</v>
      </c>
    </row>
    <row r="232" spans="1:6" x14ac:dyDescent="0.55000000000000004">
      <c r="A232" s="335" t="s">
        <v>1305</v>
      </c>
      <c r="B232" s="22" t="s">
        <v>1308</v>
      </c>
      <c r="C232" s="334">
        <v>500000</v>
      </c>
      <c r="D232" s="23">
        <v>1307803</v>
      </c>
      <c r="E232" s="334">
        <v>221962</v>
      </c>
      <c r="F232" s="334">
        <f>E232*2</f>
        <v>443924</v>
      </c>
    </row>
    <row r="233" spans="1:6" x14ac:dyDescent="0.55000000000000004">
      <c r="A233" s="335" t="s">
        <v>315</v>
      </c>
      <c r="B233" s="22" t="s">
        <v>1309</v>
      </c>
      <c r="C233" s="334">
        <v>0</v>
      </c>
      <c r="D233" s="23">
        <v>0</v>
      </c>
      <c r="E233" s="334">
        <v>0</v>
      </c>
      <c r="F233" s="334">
        <v>0</v>
      </c>
    </row>
    <row r="234" spans="1:6" x14ac:dyDescent="0.55000000000000004">
      <c r="A234" s="335" t="s">
        <v>1306</v>
      </c>
      <c r="B234" s="22" t="s">
        <v>1311</v>
      </c>
      <c r="C234" s="334">
        <v>0</v>
      </c>
      <c r="D234" s="23">
        <v>0</v>
      </c>
      <c r="E234" s="334">
        <v>0</v>
      </c>
      <c r="F234" s="334">
        <v>0</v>
      </c>
    </row>
    <row r="235" spans="1:6" x14ac:dyDescent="0.55000000000000004">
      <c r="A235" s="335" t="s">
        <v>316</v>
      </c>
      <c r="B235" s="22" t="s">
        <v>1314</v>
      </c>
      <c r="C235" s="334">
        <v>0</v>
      </c>
      <c r="D235" s="23">
        <v>0</v>
      </c>
      <c r="E235" s="334">
        <v>0</v>
      </c>
      <c r="F235" s="334">
        <v>0</v>
      </c>
    </row>
    <row r="236" spans="1:6" x14ac:dyDescent="0.55000000000000004">
      <c r="A236" s="335" t="s">
        <v>1307</v>
      </c>
      <c r="B236" s="22" t="s">
        <v>1315</v>
      </c>
      <c r="C236" s="334">
        <v>250300</v>
      </c>
      <c r="D236" s="23">
        <v>250300</v>
      </c>
      <c r="E236" s="334">
        <v>41820</v>
      </c>
      <c r="F236" s="334">
        <f>E236*2</f>
        <v>83640</v>
      </c>
    </row>
    <row r="237" spans="1:6" x14ac:dyDescent="0.55000000000000004">
      <c r="A237" s="335" t="s">
        <v>317</v>
      </c>
      <c r="B237" s="22" t="s">
        <v>1316</v>
      </c>
      <c r="C237" s="334">
        <v>0</v>
      </c>
      <c r="D237" s="23">
        <v>0</v>
      </c>
      <c r="E237" s="334">
        <v>0</v>
      </c>
      <c r="F237" s="334">
        <v>0</v>
      </c>
    </row>
    <row r="238" spans="1:6" x14ac:dyDescent="0.55000000000000004">
      <c r="A238" s="335" t="s">
        <v>1312</v>
      </c>
      <c r="B238" s="22" t="s">
        <v>1317</v>
      </c>
      <c r="C238" s="334">
        <v>150000</v>
      </c>
      <c r="D238" s="23">
        <v>324334</v>
      </c>
      <c r="E238" s="334">
        <v>70170</v>
      </c>
      <c r="F238" s="334">
        <f>E238*2</f>
        <v>140340</v>
      </c>
    </row>
    <row r="239" spans="1:6" x14ac:dyDescent="0.55000000000000004">
      <c r="A239" s="335" t="s">
        <v>318</v>
      </c>
      <c r="B239" s="22" t="s">
        <v>1318</v>
      </c>
      <c r="C239" s="334">
        <v>0</v>
      </c>
      <c r="D239" s="23">
        <v>0</v>
      </c>
      <c r="E239" s="334">
        <v>0</v>
      </c>
      <c r="F239" s="334">
        <v>0</v>
      </c>
    </row>
    <row r="240" spans="1:6" x14ac:dyDescent="0.55000000000000004">
      <c r="A240" s="335" t="s">
        <v>1313</v>
      </c>
      <c r="B240" s="22" t="s">
        <v>1319</v>
      </c>
      <c r="C240" s="334">
        <v>228721</v>
      </c>
      <c r="D240" s="23">
        <v>228721</v>
      </c>
      <c r="E240" s="334">
        <v>55314</v>
      </c>
      <c r="F240" s="334">
        <f>E240*2</f>
        <v>110628</v>
      </c>
    </row>
    <row r="241" spans="1:6" x14ac:dyDescent="0.55000000000000004">
      <c r="A241" s="335" t="s">
        <v>870</v>
      </c>
      <c r="B241" s="22" t="s">
        <v>384</v>
      </c>
      <c r="C241" s="334">
        <v>600000</v>
      </c>
      <c r="D241" s="23">
        <v>600000</v>
      </c>
      <c r="E241" s="334">
        <v>711751.07</v>
      </c>
      <c r="F241" s="334">
        <f t="shared" ref="F241:F260" si="12">E241*2</f>
        <v>1423502.14</v>
      </c>
    </row>
    <row r="242" spans="1:6" x14ac:dyDescent="0.55000000000000004">
      <c r="A242" s="335" t="s">
        <v>871</v>
      </c>
      <c r="B242" s="22" t="s">
        <v>385</v>
      </c>
      <c r="C242" s="334">
        <v>30000</v>
      </c>
      <c r="D242" s="23">
        <v>30000</v>
      </c>
      <c r="E242" s="334">
        <v>2990</v>
      </c>
      <c r="F242" s="334">
        <f t="shared" si="12"/>
        <v>5980</v>
      </c>
    </row>
    <row r="243" spans="1:6" x14ac:dyDescent="0.55000000000000004">
      <c r="A243" s="335" t="s">
        <v>872</v>
      </c>
      <c r="B243" s="22" t="s">
        <v>386</v>
      </c>
      <c r="C243" s="334">
        <v>300000</v>
      </c>
      <c r="D243" s="23">
        <v>700000</v>
      </c>
      <c r="E243" s="334">
        <v>126066.26</v>
      </c>
      <c r="F243" s="334">
        <f t="shared" si="12"/>
        <v>252132.52</v>
      </c>
    </row>
    <row r="244" spans="1:6" x14ac:dyDescent="0.55000000000000004">
      <c r="A244" s="335" t="s">
        <v>873</v>
      </c>
      <c r="B244" s="22" t="s">
        <v>387</v>
      </c>
      <c r="C244" s="334">
        <v>20000</v>
      </c>
      <c r="D244" s="23">
        <v>25000</v>
      </c>
      <c r="E244" s="334">
        <v>7411</v>
      </c>
      <c r="F244" s="334">
        <f t="shared" si="12"/>
        <v>14822</v>
      </c>
    </row>
    <row r="245" spans="1:6" x14ac:dyDescent="0.55000000000000004">
      <c r="A245" s="335" t="s">
        <v>874</v>
      </c>
      <c r="B245" s="22" t="s">
        <v>388</v>
      </c>
      <c r="C245" s="334">
        <v>500000</v>
      </c>
      <c r="D245" s="23">
        <v>500000</v>
      </c>
      <c r="E245" s="334">
        <v>183520</v>
      </c>
      <c r="F245" s="334">
        <f>E245*2</f>
        <v>367040</v>
      </c>
    </row>
    <row r="246" spans="1:6" x14ac:dyDescent="0.55000000000000004">
      <c r="A246" s="335" t="s">
        <v>875</v>
      </c>
      <c r="B246" s="22" t="s">
        <v>389</v>
      </c>
      <c r="C246" s="334">
        <v>1500000</v>
      </c>
      <c r="D246" s="23">
        <v>1200000</v>
      </c>
      <c r="E246" s="334">
        <v>1470673.72</v>
      </c>
      <c r="F246" s="334">
        <f t="shared" si="12"/>
        <v>2941347.44</v>
      </c>
    </row>
    <row r="247" spans="1:6" x14ac:dyDescent="0.55000000000000004">
      <c r="A247" s="335" t="s">
        <v>876</v>
      </c>
      <c r="B247" s="22" t="s">
        <v>394</v>
      </c>
      <c r="C247" s="334">
        <v>400000</v>
      </c>
      <c r="D247" s="23">
        <v>400000</v>
      </c>
      <c r="E247" s="334">
        <v>231341.5</v>
      </c>
      <c r="F247" s="334">
        <f t="shared" si="12"/>
        <v>462683</v>
      </c>
    </row>
    <row r="248" spans="1:6" x14ac:dyDescent="0.55000000000000004">
      <c r="A248" s="335" t="s">
        <v>877</v>
      </c>
      <c r="B248" s="22" t="s">
        <v>395</v>
      </c>
      <c r="C248" s="334">
        <v>1200000</v>
      </c>
      <c r="D248" s="23">
        <v>1200000</v>
      </c>
      <c r="E248" s="334">
        <v>516044</v>
      </c>
      <c r="F248" s="334">
        <f t="shared" si="12"/>
        <v>1032088</v>
      </c>
    </row>
    <row r="249" spans="1:6" x14ac:dyDescent="0.55000000000000004">
      <c r="A249" s="335" t="s">
        <v>878</v>
      </c>
      <c r="B249" s="22" t="s">
        <v>396</v>
      </c>
      <c r="C249" s="334">
        <v>0</v>
      </c>
      <c r="D249" s="23">
        <v>0</v>
      </c>
      <c r="E249" s="334">
        <v>0</v>
      </c>
      <c r="F249" s="334">
        <f>E249*2</f>
        <v>0</v>
      </c>
    </row>
    <row r="250" spans="1:6" x14ac:dyDescent="0.55000000000000004">
      <c r="A250" s="335" t="s">
        <v>319</v>
      </c>
      <c r="B250" s="22" t="s">
        <v>320</v>
      </c>
      <c r="C250" s="334">
        <v>63301.2</v>
      </c>
      <c r="D250" s="23">
        <v>63301.2</v>
      </c>
      <c r="E250" s="334">
        <v>52930</v>
      </c>
      <c r="F250" s="334">
        <f t="shared" si="12"/>
        <v>105860</v>
      </c>
    </row>
    <row r="251" spans="1:6" x14ac:dyDescent="0.55000000000000004">
      <c r="A251" s="335" t="s">
        <v>321</v>
      </c>
      <c r="B251" s="22" t="s">
        <v>322</v>
      </c>
      <c r="C251" s="334">
        <v>37750</v>
      </c>
      <c r="D251" s="23">
        <v>37750</v>
      </c>
      <c r="E251" s="334">
        <v>0</v>
      </c>
      <c r="F251" s="334">
        <f t="shared" si="12"/>
        <v>0</v>
      </c>
    </row>
    <row r="252" spans="1:6" x14ac:dyDescent="0.55000000000000004">
      <c r="A252" s="335" t="s">
        <v>323</v>
      </c>
      <c r="B252" s="22" t="s">
        <v>324</v>
      </c>
      <c r="C252" s="334">
        <v>530057.77</v>
      </c>
      <c r="D252" s="23">
        <v>530057.77</v>
      </c>
      <c r="E252" s="334">
        <v>121451</v>
      </c>
      <c r="F252" s="334">
        <f t="shared" si="12"/>
        <v>242902</v>
      </c>
    </row>
    <row r="253" spans="1:6" x14ac:dyDescent="0.55000000000000004">
      <c r="A253" s="335" t="s">
        <v>325</v>
      </c>
      <c r="B253" s="22" t="s">
        <v>326</v>
      </c>
      <c r="C253" s="334">
        <v>196115.3</v>
      </c>
      <c r="D253" s="23">
        <v>196115.3</v>
      </c>
      <c r="E253" s="334">
        <v>27338.400000000001</v>
      </c>
      <c r="F253" s="334">
        <f t="shared" si="12"/>
        <v>54676.800000000003</v>
      </c>
    </row>
    <row r="254" spans="1:6" x14ac:dyDescent="0.55000000000000004">
      <c r="A254" s="335" t="s">
        <v>327</v>
      </c>
      <c r="B254" s="22" t="s">
        <v>328</v>
      </c>
      <c r="C254" s="334">
        <v>12187.3</v>
      </c>
      <c r="D254" s="23">
        <v>12187.3</v>
      </c>
      <c r="E254" s="334">
        <v>43540</v>
      </c>
      <c r="F254" s="334">
        <f>E254*2</f>
        <v>87080</v>
      </c>
    </row>
    <row r="255" spans="1:6" x14ac:dyDescent="0.55000000000000004">
      <c r="A255" s="335" t="s">
        <v>329</v>
      </c>
      <c r="B255" s="22" t="s">
        <v>330</v>
      </c>
      <c r="C255" s="334">
        <v>1500000</v>
      </c>
      <c r="D255" s="23">
        <v>1683792.58</v>
      </c>
      <c r="E255" s="334">
        <v>381920.5</v>
      </c>
      <c r="F255" s="334">
        <f t="shared" si="12"/>
        <v>763841</v>
      </c>
    </row>
    <row r="256" spans="1:6" x14ac:dyDescent="0.55000000000000004">
      <c r="A256" s="335" t="s">
        <v>331</v>
      </c>
      <c r="B256" s="22" t="s">
        <v>332</v>
      </c>
      <c r="C256" s="334">
        <v>0</v>
      </c>
      <c r="D256" s="23">
        <v>0</v>
      </c>
      <c r="E256" s="334">
        <v>0</v>
      </c>
      <c r="F256" s="334">
        <f t="shared" si="12"/>
        <v>0</v>
      </c>
    </row>
    <row r="257" spans="1:6" x14ac:dyDescent="0.55000000000000004">
      <c r="A257" s="335" t="s">
        <v>333</v>
      </c>
      <c r="B257" s="22" t="s">
        <v>334</v>
      </c>
      <c r="C257" s="334">
        <v>0</v>
      </c>
      <c r="D257" s="23">
        <v>87530.5</v>
      </c>
      <c r="E257" s="334">
        <v>0</v>
      </c>
      <c r="F257" s="334">
        <f t="shared" si="12"/>
        <v>0</v>
      </c>
    </row>
    <row r="258" spans="1:6" x14ac:dyDescent="0.55000000000000004">
      <c r="A258" s="335" t="s">
        <v>335</v>
      </c>
      <c r="B258" s="22" t="s">
        <v>336</v>
      </c>
      <c r="C258" s="334">
        <v>560298.6</v>
      </c>
      <c r="D258" s="23">
        <v>560298.6</v>
      </c>
      <c r="E258" s="334">
        <v>402648.49</v>
      </c>
      <c r="F258" s="334">
        <f>E258*2</f>
        <v>805296.98</v>
      </c>
    </row>
    <row r="259" spans="1:6" x14ac:dyDescent="0.55000000000000004">
      <c r="A259" s="335" t="s">
        <v>337</v>
      </c>
      <c r="B259" s="22" t="s">
        <v>338</v>
      </c>
      <c r="C259" s="334">
        <v>0</v>
      </c>
      <c r="D259" s="23">
        <v>0</v>
      </c>
      <c r="E259" s="334">
        <v>0</v>
      </c>
      <c r="F259" s="334">
        <f t="shared" si="12"/>
        <v>0</v>
      </c>
    </row>
    <row r="260" spans="1:6" x14ac:dyDescent="0.55000000000000004">
      <c r="A260" s="335" t="s">
        <v>339</v>
      </c>
      <c r="B260" s="22" t="s">
        <v>1122</v>
      </c>
      <c r="C260" s="334">
        <v>219564</v>
      </c>
      <c r="D260" s="23">
        <v>0</v>
      </c>
      <c r="E260" s="334">
        <v>109782</v>
      </c>
      <c r="F260" s="334">
        <f t="shared" si="12"/>
        <v>219564</v>
      </c>
    </row>
    <row r="261" spans="1:6" x14ac:dyDescent="0.55000000000000004">
      <c r="A261" s="335" t="s">
        <v>340</v>
      </c>
      <c r="B261" s="22" t="s">
        <v>341</v>
      </c>
      <c r="C261" s="334">
        <v>0</v>
      </c>
      <c r="D261" s="23">
        <v>0</v>
      </c>
      <c r="E261" s="334">
        <v>0</v>
      </c>
      <c r="F261" s="334">
        <v>0</v>
      </c>
    </row>
    <row r="262" spans="1:6" x14ac:dyDescent="0.55000000000000004">
      <c r="A262" s="335" t="s">
        <v>342</v>
      </c>
      <c r="B262" s="22" t="s">
        <v>343</v>
      </c>
      <c r="C262" s="334">
        <v>0</v>
      </c>
      <c r="D262" s="23">
        <v>0</v>
      </c>
      <c r="E262" s="334">
        <v>0</v>
      </c>
      <c r="F262" s="334">
        <v>0</v>
      </c>
    </row>
    <row r="263" spans="1:6" x14ac:dyDescent="0.55000000000000004">
      <c r="A263" s="335" t="s">
        <v>879</v>
      </c>
      <c r="B263" s="22" t="s">
        <v>880</v>
      </c>
      <c r="C263" s="334">
        <v>700000</v>
      </c>
      <c r="D263" s="23">
        <v>400000</v>
      </c>
      <c r="E263" s="380">
        <v>516044</v>
      </c>
      <c r="F263" s="380">
        <f>E263*2</f>
        <v>1032088</v>
      </c>
    </row>
    <row r="264" spans="1:6" x14ac:dyDescent="0.55000000000000004">
      <c r="A264" s="335" t="s">
        <v>344</v>
      </c>
      <c r="B264" s="22" t="s">
        <v>345</v>
      </c>
      <c r="C264" s="334">
        <v>0</v>
      </c>
      <c r="D264" s="23">
        <v>496908</v>
      </c>
      <c r="E264" s="334">
        <v>0</v>
      </c>
      <c r="F264" s="334">
        <v>0</v>
      </c>
    </row>
    <row r="265" spans="1:6" x14ac:dyDescent="0.55000000000000004">
      <c r="A265" s="335" t="s">
        <v>346</v>
      </c>
      <c r="B265" s="22" t="s">
        <v>347</v>
      </c>
      <c r="C265" s="334">
        <v>0</v>
      </c>
      <c r="D265" s="23">
        <v>0</v>
      </c>
      <c r="E265" s="334">
        <v>0</v>
      </c>
      <c r="F265" s="334">
        <v>0</v>
      </c>
    </row>
    <row r="266" spans="1:6" x14ac:dyDescent="0.55000000000000004">
      <c r="A266" s="335" t="s">
        <v>348</v>
      </c>
      <c r="B266" s="22" t="s">
        <v>349</v>
      </c>
      <c r="C266" s="334">
        <v>0</v>
      </c>
      <c r="D266" s="23">
        <v>0</v>
      </c>
      <c r="E266" s="334">
        <v>0</v>
      </c>
      <c r="F266" s="334">
        <v>0</v>
      </c>
    </row>
    <row r="267" spans="1:6" x14ac:dyDescent="0.55000000000000004">
      <c r="A267" s="335" t="s">
        <v>350</v>
      </c>
      <c r="B267" s="22" t="s">
        <v>351</v>
      </c>
      <c r="C267" s="334">
        <v>440280</v>
      </c>
      <c r="D267" s="23">
        <v>440280</v>
      </c>
      <c r="E267" s="334">
        <v>217082.8</v>
      </c>
      <c r="F267" s="334">
        <f>E267*2</f>
        <v>434165.6</v>
      </c>
    </row>
    <row r="268" spans="1:6" x14ac:dyDescent="0.55000000000000004">
      <c r="A268" s="335" t="s">
        <v>352</v>
      </c>
      <c r="B268" s="22" t="s">
        <v>353</v>
      </c>
      <c r="C268" s="334">
        <v>0</v>
      </c>
      <c r="D268" s="23">
        <v>0</v>
      </c>
      <c r="E268" s="334">
        <v>0</v>
      </c>
      <c r="F268" s="334">
        <f t="shared" ref="F268:F333" si="13">E268*2</f>
        <v>0</v>
      </c>
    </row>
    <row r="269" spans="1:6" x14ac:dyDescent="0.55000000000000004">
      <c r="A269" s="335" t="s">
        <v>354</v>
      </c>
      <c r="B269" s="22" t="s">
        <v>355</v>
      </c>
      <c r="C269" s="334">
        <v>300000</v>
      </c>
      <c r="D269" s="23">
        <v>300000</v>
      </c>
      <c r="E269" s="334">
        <v>257316</v>
      </c>
      <c r="F269" s="334">
        <f t="shared" si="13"/>
        <v>514632</v>
      </c>
    </row>
    <row r="270" spans="1:6" x14ac:dyDescent="0.55000000000000004">
      <c r="A270" s="335" t="s">
        <v>356</v>
      </c>
      <c r="B270" s="22" t="s">
        <v>1123</v>
      </c>
      <c r="C270" s="334">
        <v>12218950</v>
      </c>
      <c r="D270" s="23">
        <v>12218950</v>
      </c>
      <c r="E270" s="334">
        <v>8000135</v>
      </c>
      <c r="F270" s="334">
        <f t="shared" si="13"/>
        <v>16000270</v>
      </c>
    </row>
    <row r="271" spans="1:6" x14ac:dyDescent="0.55000000000000004">
      <c r="A271" s="335" t="s">
        <v>358</v>
      </c>
      <c r="B271" s="22" t="s">
        <v>1124</v>
      </c>
      <c r="C271" s="334">
        <v>1152757.5</v>
      </c>
      <c r="D271" s="23">
        <v>1152757.5</v>
      </c>
      <c r="E271" s="334">
        <v>296319.55</v>
      </c>
      <c r="F271" s="334">
        <f t="shared" si="13"/>
        <v>592639.1</v>
      </c>
    </row>
    <row r="272" spans="1:6" x14ac:dyDescent="0.55000000000000004">
      <c r="A272" s="335" t="s">
        <v>359</v>
      </c>
      <c r="B272" s="22" t="s">
        <v>360</v>
      </c>
      <c r="C272" s="334">
        <v>4023700</v>
      </c>
      <c r="D272" s="23">
        <v>4023700</v>
      </c>
      <c r="E272" s="334">
        <v>2061010.8</v>
      </c>
      <c r="F272" s="334">
        <f t="shared" si="13"/>
        <v>4122021.6</v>
      </c>
    </row>
    <row r="273" spans="1:7" x14ac:dyDescent="0.55000000000000004">
      <c r="A273" s="335" t="s">
        <v>361</v>
      </c>
      <c r="B273" s="22" t="s">
        <v>362</v>
      </c>
      <c r="C273" s="334">
        <v>2500000</v>
      </c>
      <c r="D273" s="23">
        <v>5000000</v>
      </c>
      <c r="E273" s="334">
        <v>203300</v>
      </c>
      <c r="F273" s="334">
        <f t="shared" si="13"/>
        <v>406600</v>
      </c>
    </row>
    <row r="274" spans="1:7" x14ac:dyDescent="0.55000000000000004">
      <c r="A274" s="335" t="s">
        <v>363</v>
      </c>
      <c r="B274" s="22" t="s">
        <v>364</v>
      </c>
      <c r="C274" s="334">
        <v>0</v>
      </c>
      <c r="D274" s="23">
        <v>0</v>
      </c>
      <c r="E274" s="334">
        <v>0</v>
      </c>
      <c r="F274" s="334">
        <f t="shared" si="13"/>
        <v>0</v>
      </c>
    </row>
    <row r="275" spans="1:7" x14ac:dyDescent="0.55000000000000004">
      <c r="A275" s="335" t="s">
        <v>365</v>
      </c>
      <c r="B275" s="22" t="s">
        <v>366</v>
      </c>
      <c r="C275" s="334">
        <v>1000</v>
      </c>
      <c r="D275" s="23">
        <v>1000</v>
      </c>
      <c r="E275" s="334">
        <v>132</v>
      </c>
      <c r="F275" s="334">
        <f t="shared" si="13"/>
        <v>264</v>
      </c>
    </row>
    <row r="276" spans="1:7" x14ac:dyDescent="0.55000000000000004">
      <c r="A276" s="335" t="s">
        <v>375</v>
      </c>
      <c r="B276" s="22" t="s">
        <v>376</v>
      </c>
      <c r="C276" s="334">
        <v>6981133.4699999997</v>
      </c>
      <c r="D276" s="23">
        <v>6981133.4699999997</v>
      </c>
      <c r="E276" s="334">
        <v>3633963.82</v>
      </c>
      <c r="F276" s="334">
        <f t="shared" si="13"/>
        <v>7267927.6399999997</v>
      </c>
    </row>
    <row r="277" spans="1:7" x14ac:dyDescent="0.55000000000000004">
      <c r="A277" s="335" t="s">
        <v>377</v>
      </c>
      <c r="B277" s="22" t="s">
        <v>1125</v>
      </c>
      <c r="C277" s="334">
        <v>2351873.9</v>
      </c>
      <c r="D277" s="23">
        <v>2351873.9</v>
      </c>
      <c r="E277" s="334">
        <v>1084255.17</v>
      </c>
      <c r="F277" s="334">
        <f t="shared" si="13"/>
        <v>2168510.34</v>
      </c>
    </row>
    <row r="278" spans="1:7" x14ac:dyDescent="0.55000000000000004">
      <c r="A278" s="335" t="s">
        <v>378</v>
      </c>
      <c r="B278" s="22" t="s">
        <v>379</v>
      </c>
      <c r="C278" s="334">
        <v>85670.03</v>
      </c>
      <c r="D278" s="23">
        <v>85670.03</v>
      </c>
      <c r="E278" s="334">
        <v>51033.66</v>
      </c>
      <c r="F278" s="334">
        <f t="shared" si="13"/>
        <v>102067.32</v>
      </c>
    </row>
    <row r="279" spans="1:7" x14ac:dyDescent="0.55000000000000004">
      <c r="A279" s="335" t="s">
        <v>380</v>
      </c>
      <c r="B279" s="22" t="s">
        <v>381</v>
      </c>
      <c r="C279" s="334">
        <v>60702.38</v>
      </c>
      <c r="D279" s="23">
        <v>60702.38</v>
      </c>
      <c r="E279" s="334">
        <v>30174</v>
      </c>
      <c r="F279" s="334">
        <f t="shared" si="13"/>
        <v>60348</v>
      </c>
    </row>
    <row r="280" spans="1:7" x14ac:dyDescent="0.55000000000000004">
      <c r="A280" s="335" t="s">
        <v>382</v>
      </c>
      <c r="B280" s="22" t="s">
        <v>383</v>
      </c>
      <c r="C280" s="334">
        <v>40411</v>
      </c>
      <c r="D280" s="23">
        <v>40411</v>
      </c>
      <c r="E280" s="334">
        <v>19352</v>
      </c>
      <c r="F280" s="334">
        <f t="shared" si="13"/>
        <v>38704</v>
      </c>
    </row>
    <row r="281" spans="1:7" x14ac:dyDescent="0.55000000000000004">
      <c r="A281" s="335" t="s">
        <v>367</v>
      </c>
      <c r="B281" s="22" t="s">
        <v>368</v>
      </c>
      <c r="C281" s="334">
        <v>0</v>
      </c>
      <c r="D281" s="23">
        <v>0</v>
      </c>
      <c r="E281" s="334">
        <v>0</v>
      </c>
      <c r="F281" s="334">
        <f t="shared" si="13"/>
        <v>0</v>
      </c>
    </row>
    <row r="282" spans="1:7" x14ac:dyDescent="0.55000000000000004">
      <c r="A282" s="335" t="s">
        <v>369</v>
      </c>
      <c r="B282" s="22" t="s">
        <v>370</v>
      </c>
      <c r="C282" s="334">
        <v>139929.25</v>
      </c>
      <c r="D282" s="23">
        <v>0</v>
      </c>
      <c r="E282" s="334">
        <v>139929.25</v>
      </c>
      <c r="F282" s="334">
        <f t="shared" si="13"/>
        <v>279858.5</v>
      </c>
    </row>
    <row r="283" spans="1:7" x14ac:dyDescent="0.55000000000000004">
      <c r="A283" s="335" t="s">
        <v>215</v>
      </c>
      <c r="B283" s="22" t="s">
        <v>216</v>
      </c>
      <c r="C283" s="334">
        <v>42728807</v>
      </c>
      <c r="D283" s="23">
        <v>42728807</v>
      </c>
      <c r="E283" s="334">
        <v>20484128.579999998</v>
      </c>
      <c r="F283" s="334">
        <f t="shared" si="13"/>
        <v>40968257.159999996</v>
      </c>
      <c r="G283" s="23">
        <v>42728807</v>
      </c>
    </row>
    <row r="284" spans="1:7" x14ac:dyDescent="0.55000000000000004">
      <c r="A284" s="335" t="s">
        <v>217</v>
      </c>
      <c r="B284" s="22" t="s">
        <v>1126</v>
      </c>
      <c r="C284" s="334">
        <v>681133.3</v>
      </c>
      <c r="D284" s="23">
        <v>681133.3</v>
      </c>
      <c r="E284" s="334">
        <v>223540</v>
      </c>
      <c r="F284" s="334">
        <f t="shared" si="13"/>
        <v>447080</v>
      </c>
      <c r="G284" s="23">
        <v>681133.3</v>
      </c>
    </row>
    <row r="285" spans="1:7" x14ac:dyDescent="0.55000000000000004">
      <c r="A285" s="335" t="s">
        <v>219</v>
      </c>
      <c r="B285" s="22" t="s">
        <v>1127</v>
      </c>
      <c r="C285" s="334">
        <v>14557966.300000001</v>
      </c>
      <c r="D285" s="23">
        <v>14557966.300000001</v>
      </c>
      <c r="E285" s="334">
        <v>7311344.3099999996</v>
      </c>
      <c r="F285" s="334">
        <f t="shared" si="13"/>
        <v>14622688.619999999</v>
      </c>
      <c r="G285" s="23">
        <v>14557966.300000001</v>
      </c>
    </row>
    <row r="286" spans="1:7" x14ac:dyDescent="0.55000000000000004">
      <c r="A286" s="335" t="s">
        <v>222</v>
      </c>
      <c r="B286" s="22" t="s">
        <v>223</v>
      </c>
      <c r="C286" s="334">
        <v>14969336</v>
      </c>
      <c r="D286" s="23">
        <v>14969336</v>
      </c>
      <c r="E286" s="334">
        <v>7824716.8499999996</v>
      </c>
      <c r="F286" s="334">
        <f t="shared" si="13"/>
        <v>15649433.699999999</v>
      </c>
      <c r="G286" s="23">
        <v>14969336</v>
      </c>
    </row>
    <row r="287" spans="1:7" x14ac:dyDescent="0.55000000000000004">
      <c r="A287" s="335" t="s">
        <v>390</v>
      </c>
      <c r="B287" s="22" t="s">
        <v>391</v>
      </c>
      <c r="C287" s="334">
        <v>3500000</v>
      </c>
      <c r="D287" s="23">
        <v>3500000</v>
      </c>
      <c r="E287" s="334">
        <v>1829930</v>
      </c>
      <c r="F287" s="334">
        <f t="shared" si="13"/>
        <v>3659860</v>
      </c>
    </row>
    <row r="288" spans="1:7" x14ac:dyDescent="0.55000000000000004">
      <c r="A288" s="335" t="s">
        <v>392</v>
      </c>
      <c r="B288" s="22" t="s">
        <v>393</v>
      </c>
      <c r="C288" s="334">
        <v>1160000</v>
      </c>
      <c r="D288" s="23">
        <v>1160000</v>
      </c>
      <c r="E288" s="334">
        <v>75615</v>
      </c>
      <c r="F288" s="334">
        <f t="shared" si="13"/>
        <v>151230</v>
      </c>
    </row>
    <row r="289" spans="1:8" x14ac:dyDescent="0.55000000000000004">
      <c r="A289" s="335" t="s">
        <v>220</v>
      </c>
      <c r="B289" s="22" t="s">
        <v>221</v>
      </c>
      <c r="C289" s="334">
        <v>694500</v>
      </c>
      <c r="D289" s="23">
        <v>500000</v>
      </c>
      <c r="E289" s="334">
        <v>347540</v>
      </c>
      <c r="F289" s="334">
        <f t="shared" si="13"/>
        <v>695080</v>
      </c>
      <c r="G289" s="23">
        <v>695080</v>
      </c>
    </row>
    <row r="290" spans="1:8" x14ac:dyDescent="0.55000000000000004">
      <c r="A290" s="335" t="s">
        <v>881</v>
      </c>
      <c r="B290" s="22" t="s">
        <v>882</v>
      </c>
      <c r="C290" s="334">
        <v>0</v>
      </c>
      <c r="D290" s="334">
        <v>0</v>
      </c>
      <c r="E290" s="334">
        <v>0</v>
      </c>
      <c r="F290" s="334">
        <f>E290*2</f>
        <v>0</v>
      </c>
    </row>
    <row r="291" spans="1:8" x14ac:dyDescent="0.55000000000000004">
      <c r="A291" s="335" t="s">
        <v>397</v>
      </c>
      <c r="B291" s="22" t="s">
        <v>1128</v>
      </c>
      <c r="C291" s="334">
        <v>0</v>
      </c>
      <c r="D291" s="334">
        <v>0</v>
      </c>
      <c r="E291" s="334">
        <v>0</v>
      </c>
      <c r="F291" s="334">
        <f t="shared" si="13"/>
        <v>0</v>
      </c>
    </row>
    <row r="292" spans="1:8" x14ac:dyDescent="0.55000000000000004">
      <c r="A292" s="335" t="s">
        <v>371</v>
      </c>
      <c r="B292" s="22" t="s">
        <v>372</v>
      </c>
      <c r="C292" s="334">
        <v>0</v>
      </c>
      <c r="D292" s="334">
        <v>0</v>
      </c>
      <c r="E292" s="334">
        <v>0</v>
      </c>
      <c r="F292" s="334">
        <f t="shared" si="13"/>
        <v>0</v>
      </c>
    </row>
    <row r="293" spans="1:8" x14ac:dyDescent="0.55000000000000004">
      <c r="A293" s="335" t="s">
        <v>373</v>
      </c>
      <c r="B293" s="22" t="s">
        <v>374</v>
      </c>
      <c r="C293" s="334">
        <v>0</v>
      </c>
      <c r="D293" s="334">
        <v>0</v>
      </c>
      <c r="E293" s="334">
        <v>0</v>
      </c>
      <c r="F293" s="334">
        <f t="shared" si="13"/>
        <v>0</v>
      </c>
    </row>
    <row r="294" spans="1:8" x14ac:dyDescent="0.55000000000000004">
      <c r="A294" s="335" t="s">
        <v>488</v>
      </c>
      <c r="B294" s="22" t="s">
        <v>1129</v>
      </c>
      <c r="C294" s="334">
        <v>0</v>
      </c>
      <c r="D294" s="334">
        <v>0</v>
      </c>
      <c r="E294" s="334">
        <v>0</v>
      </c>
      <c r="F294" s="334">
        <f t="shared" si="13"/>
        <v>0</v>
      </c>
    </row>
    <row r="295" spans="1:8" x14ac:dyDescent="0.55000000000000004">
      <c r="A295" s="335" t="s">
        <v>883</v>
      </c>
      <c r="B295" s="22" t="s">
        <v>884</v>
      </c>
      <c r="C295" s="334">
        <v>21000</v>
      </c>
      <c r="D295" s="334">
        <v>0</v>
      </c>
      <c r="E295" s="334">
        <v>21000</v>
      </c>
      <c r="F295" s="334">
        <f t="shared" si="13"/>
        <v>42000</v>
      </c>
    </row>
    <row r="296" spans="1:8" x14ac:dyDescent="0.55000000000000004">
      <c r="A296" s="335" t="s">
        <v>489</v>
      </c>
      <c r="B296" s="22" t="s">
        <v>490</v>
      </c>
      <c r="C296" s="334">
        <v>0</v>
      </c>
      <c r="D296" s="334">
        <v>0</v>
      </c>
      <c r="E296" s="334">
        <v>0</v>
      </c>
      <c r="F296" s="334">
        <f>E296*2</f>
        <v>0</v>
      </c>
    </row>
    <row r="297" spans="1:8" x14ac:dyDescent="0.55000000000000004">
      <c r="A297" s="335" t="s">
        <v>885</v>
      </c>
      <c r="B297" s="22" t="s">
        <v>886</v>
      </c>
      <c r="C297" s="334">
        <v>0</v>
      </c>
      <c r="D297" s="334">
        <v>0</v>
      </c>
      <c r="E297" s="334">
        <v>0</v>
      </c>
      <c r="F297" s="334">
        <f t="shared" si="13"/>
        <v>0</v>
      </c>
    </row>
    <row r="298" spans="1:8" x14ac:dyDescent="0.55000000000000004">
      <c r="A298" s="335" t="s">
        <v>491</v>
      </c>
      <c r="B298" s="22" t="s">
        <v>492</v>
      </c>
      <c r="C298" s="334">
        <v>0</v>
      </c>
      <c r="D298" s="334">
        <v>0</v>
      </c>
      <c r="E298" s="334">
        <v>0</v>
      </c>
      <c r="F298" s="334">
        <f t="shared" si="13"/>
        <v>0</v>
      </c>
    </row>
    <row r="299" spans="1:8" x14ac:dyDescent="0.55000000000000004">
      <c r="A299" s="335" t="s">
        <v>493</v>
      </c>
      <c r="B299" s="22" t="s">
        <v>494</v>
      </c>
      <c r="C299" s="334">
        <v>0</v>
      </c>
      <c r="D299" s="334">
        <v>0</v>
      </c>
      <c r="E299" s="334">
        <v>0</v>
      </c>
      <c r="F299" s="334">
        <f t="shared" si="13"/>
        <v>0</v>
      </c>
    </row>
    <row r="300" spans="1:8" x14ac:dyDescent="0.55000000000000004">
      <c r="A300" s="335" t="s">
        <v>495</v>
      </c>
      <c r="B300" s="22" t="s">
        <v>1320</v>
      </c>
      <c r="C300" s="334">
        <v>280282</v>
      </c>
      <c r="D300" s="334">
        <v>280282</v>
      </c>
      <c r="E300" s="334">
        <v>0</v>
      </c>
      <c r="F300" s="334">
        <f t="shared" si="13"/>
        <v>0</v>
      </c>
    </row>
    <row r="301" spans="1:8" x14ac:dyDescent="0.55000000000000004">
      <c r="A301" s="335" t="s">
        <v>496</v>
      </c>
      <c r="B301" s="22" t="s">
        <v>1321</v>
      </c>
      <c r="C301" s="334">
        <v>0</v>
      </c>
      <c r="D301" s="334">
        <v>0</v>
      </c>
      <c r="E301" s="334">
        <v>0</v>
      </c>
      <c r="F301" s="334">
        <f t="shared" si="13"/>
        <v>0</v>
      </c>
    </row>
    <row r="302" spans="1:8" x14ac:dyDescent="0.55000000000000004">
      <c r="A302" s="335" t="s">
        <v>887</v>
      </c>
      <c r="B302" s="22" t="s">
        <v>888</v>
      </c>
      <c r="C302" s="334">
        <v>0</v>
      </c>
      <c r="D302" s="334">
        <v>0</v>
      </c>
      <c r="E302" s="334">
        <v>0</v>
      </c>
      <c r="F302" s="334">
        <f t="shared" si="13"/>
        <v>0</v>
      </c>
    </row>
    <row r="303" spans="1:8" s="286" customFormat="1" x14ac:dyDescent="0.55000000000000004">
      <c r="A303" s="427" t="s">
        <v>1322</v>
      </c>
      <c r="B303" s="286" t="s">
        <v>1323</v>
      </c>
      <c r="C303" s="380">
        <v>1865682</v>
      </c>
      <c r="D303" s="380">
        <v>2865682</v>
      </c>
      <c r="E303" s="380">
        <v>187700</v>
      </c>
      <c r="F303" s="380">
        <f>E303*2</f>
        <v>375400</v>
      </c>
      <c r="G303" s="428"/>
    </row>
    <row r="304" spans="1:8" x14ac:dyDescent="0.55000000000000004">
      <c r="A304" s="335" t="s">
        <v>497</v>
      </c>
      <c r="B304" s="22" t="s">
        <v>1130</v>
      </c>
      <c r="C304" s="334">
        <v>6341878.8599999994</v>
      </c>
      <c r="D304" s="23">
        <v>5720066.5599999996</v>
      </c>
      <c r="E304" s="334">
        <v>3610736</v>
      </c>
      <c r="F304" s="334">
        <f t="shared" si="13"/>
        <v>7221472</v>
      </c>
      <c r="G304" s="23">
        <f>D304+D305</f>
        <v>6386878.8599999994</v>
      </c>
      <c r="H304" s="426"/>
    </row>
    <row r="305" spans="1:6" x14ac:dyDescent="0.55000000000000004">
      <c r="A305" s="335" t="s">
        <v>498</v>
      </c>
      <c r="B305" s="22" t="s">
        <v>1131</v>
      </c>
      <c r="C305" s="334">
        <v>45000</v>
      </c>
      <c r="D305" s="23">
        <v>666812.30000000005</v>
      </c>
      <c r="E305" s="334">
        <v>22212</v>
      </c>
      <c r="F305" s="334">
        <f t="shared" si="13"/>
        <v>44424</v>
      </c>
    </row>
    <row r="306" spans="1:6" x14ac:dyDescent="0.55000000000000004">
      <c r="A306" s="335" t="s">
        <v>889</v>
      </c>
      <c r="B306" s="22" t="s">
        <v>890</v>
      </c>
      <c r="C306" s="334">
        <v>0</v>
      </c>
      <c r="D306" s="334">
        <v>0</v>
      </c>
      <c r="E306" s="334">
        <v>0</v>
      </c>
      <c r="F306" s="334">
        <f t="shared" si="13"/>
        <v>0</v>
      </c>
    </row>
    <row r="307" spans="1:6" x14ac:dyDescent="0.55000000000000004">
      <c r="A307" s="335" t="s">
        <v>499</v>
      </c>
      <c r="B307" s="22" t="s">
        <v>500</v>
      </c>
      <c r="C307" s="334">
        <v>0</v>
      </c>
      <c r="D307" s="334">
        <v>0</v>
      </c>
      <c r="E307" s="334">
        <v>0</v>
      </c>
      <c r="F307" s="334">
        <f t="shared" si="13"/>
        <v>0</v>
      </c>
    </row>
    <row r="308" spans="1:6" x14ac:dyDescent="0.55000000000000004">
      <c r="A308" s="335" t="s">
        <v>501</v>
      </c>
      <c r="B308" s="22" t="s">
        <v>502</v>
      </c>
      <c r="C308" s="334">
        <v>35994</v>
      </c>
      <c r="D308" s="23">
        <v>35994</v>
      </c>
      <c r="E308" s="334">
        <v>13843.75</v>
      </c>
      <c r="F308" s="334">
        <f t="shared" si="13"/>
        <v>27687.5</v>
      </c>
    </row>
    <row r="309" spans="1:6" x14ac:dyDescent="0.55000000000000004">
      <c r="A309" s="335" t="s">
        <v>891</v>
      </c>
      <c r="B309" s="22" t="s">
        <v>892</v>
      </c>
      <c r="C309" s="334">
        <v>22000000</v>
      </c>
      <c r="D309" s="23">
        <v>24000000</v>
      </c>
      <c r="E309" s="334">
        <v>10618069</v>
      </c>
      <c r="F309" s="334">
        <f t="shared" si="13"/>
        <v>21236138</v>
      </c>
    </row>
    <row r="310" spans="1:6" x14ac:dyDescent="0.55000000000000004">
      <c r="A310" s="335" t="s">
        <v>893</v>
      </c>
      <c r="B310" s="22" t="s">
        <v>894</v>
      </c>
      <c r="C310" s="334">
        <v>0</v>
      </c>
      <c r="D310" s="23">
        <v>1300000</v>
      </c>
      <c r="E310" s="334">
        <v>0</v>
      </c>
      <c r="F310" s="334">
        <f>E310*2</f>
        <v>0</v>
      </c>
    </row>
    <row r="311" spans="1:6" x14ac:dyDescent="0.55000000000000004">
      <c r="A311" s="335" t="s">
        <v>895</v>
      </c>
      <c r="B311" s="22" t="s">
        <v>896</v>
      </c>
      <c r="C311" s="334">
        <v>0</v>
      </c>
      <c r="D311" s="23">
        <v>0</v>
      </c>
      <c r="E311" s="334">
        <v>0</v>
      </c>
      <c r="F311" s="334">
        <f t="shared" si="13"/>
        <v>0</v>
      </c>
    </row>
    <row r="312" spans="1:6" x14ac:dyDescent="0.55000000000000004">
      <c r="A312" s="335" t="s">
        <v>897</v>
      </c>
      <c r="B312" s="22" t="s">
        <v>1324</v>
      </c>
      <c r="C312" s="334">
        <v>0</v>
      </c>
      <c r="D312" s="23">
        <v>50000</v>
      </c>
      <c r="E312" s="334">
        <v>0</v>
      </c>
      <c r="F312" s="334">
        <f t="shared" si="13"/>
        <v>0</v>
      </c>
    </row>
    <row r="313" spans="1:6" x14ac:dyDescent="0.55000000000000004">
      <c r="A313" s="335" t="s">
        <v>898</v>
      </c>
      <c r="B313" s="22" t="s">
        <v>899</v>
      </c>
      <c r="C313" s="334">
        <v>0</v>
      </c>
      <c r="D313" s="23">
        <v>0</v>
      </c>
      <c r="E313" s="334">
        <v>0</v>
      </c>
      <c r="F313" s="334">
        <f t="shared" si="13"/>
        <v>0</v>
      </c>
    </row>
    <row r="314" spans="1:6" x14ac:dyDescent="0.55000000000000004">
      <c r="A314" s="335" t="s">
        <v>900</v>
      </c>
      <c r="B314" s="22" t="s">
        <v>266</v>
      </c>
      <c r="C314" s="334">
        <v>1600000</v>
      </c>
      <c r="D314" s="23">
        <v>840000</v>
      </c>
      <c r="E314" s="334">
        <v>800000</v>
      </c>
      <c r="F314" s="334">
        <f>E314*2</f>
        <v>1600000</v>
      </c>
    </row>
    <row r="315" spans="1:6" x14ac:dyDescent="0.55000000000000004">
      <c r="A315" s="335" t="s">
        <v>901</v>
      </c>
      <c r="B315" s="22" t="s">
        <v>267</v>
      </c>
      <c r="C315" s="334">
        <v>120000</v>
      </c>
      <c r="D315" s="23">
        <v>12000</v>
      </c>
      <c r="E315" s="334">
        <v>60000</v>
      </c>
      <c r="F315" s="334">
        <f t="shared" si="13"/>
        <v>120000</v>
      </c>
    </row>
    <row r="316" spans="1:6" x14ac:dyDescent="0.55000000000000004">
      <c r="A316" s="335" t="s">
        <v>902</v>
      </c>
      <c r="B316" s="22" t="s">
        <v>268</v>
      </c>
      <c r="C316" s="334">
        <v>390000</v>
      </c>
      <c r="D316" s="23">
        <v>360000</v>
      </c>
      <c r="E316" s="334">
        <v>195000</v>
      </c>
      <c r="F316" s="334">
        <f t="shared" si="13"/>
        <v>390000</v>
      </c>
    </row>
    <row r="317" spans="1:6" x14ac:dyDescent="0.55000000000000004">
      <c r="A317" s="335" t="s">
        <v>903</v>
      </c>
      <c r="B317" s="22" t="s">
        <v>904</v>
      </c>
      <c r="C317" s="334">
        <v>0</v>
      </c>
      <c r="D317" s="23">
        <v>0</v>
      </c>
      <c r="E317" s="334">
        <v>0</v>
      </c>
      <c r="F317" s="334">
        <f t="shared" si="13"/>
        <v>0</v>
      </c>
    </row>
    <row r="318" spans="1:6" x14ac:dyDescent="0.55000000000000004">
      <c r="A318" s="335" t="s">
        <v>905</v>
      </c>
      <c r="B318" s="22" t="s">
        <v>271</v>
      </c>
      <c r="C318" s="334">
        <v>105600</v>
      </c>
      <c r="D318" s="23">
        <v>192139.2</v>
      </c>
      <c r="E318" s="334">
        <v>52800</v>
      </c>
      <c r="F318" s="334">
        <f t="shared" si="13"/>
        <v>105600</v>
      </c>
    </row>
    <row r="319" spans="1:6" x14ac:dyDescent="0.55000000000000004">
      <c r="A319" s="335" t="s">
        <v>1325</v>
      </c>
      <c r="B319" s="22" t="s">
        <v>1326</v>
      </c>
      <c r="C319" s="334">
        <v>0</v>
      </c>
      <c r="D319" s="23">
        <v>0</v>
      </c>
      <c r="E319" s="334">
        <v>0</v>
      </c>
      <c r="F319" s="334">
        <f t="shared" si="13"/>
        <v>0</v>
      </c>
    </row>
    <row r="320" spans="1:6" x14ac:dyDescent="0.55000000000000004">
      <c r="A320" s="335" t="s">
        <v>398</v>
      </c>
      <c r="B320" s="22" t="s">
        <v>399</v>
      </c>
      <c r="C320" s="334">
        <v>3533421.86</v>
      </c>
      <c r="D320" s="23">
        <v>103646.16</v>
      </c>
      <c r="E320" s="334">
        <v>1766710.93</v>
      </c>
      <c r="F320" s="334">
        <f>E320*2</f>
        <v>3533421.86</v>
      </c>
    </row>
    <row r="321" spans="1:6" x14ac:dyDescent="0.55000000000000004">
      <c r="A321" s="335" t="s">
        <v>400</v>
      </c>
      <c r="B321" s="22" t="s">
        <v>401</v>
      </c>
      <c r="C321" s="334">
        <v>1688209.7</v>
      </c>
      <c r="D321" s="23">
        <v>3788844</v>
      </c>
      <c r="E321" s="334">
        <v>844104.85</v>
      </c>
      <c r="F321" s="334">
        <f t="shared" si="13"/>
        <v>1688209.7</v>
      </c>
    </row>
    <row r="322" spans="1:6" x14ac:dyDescent="0.55000000000000004">
      <c r="A322" s="335" t="s">
        <v>402</v>
      </c>
      <c r="B322" s="22" t="s">
        <v>403</v>
      </c>
      <c r="C322" s="334">
        <v>900410.3</v>
      </c>
      <c r="D322" s="23">
        <v>0</v>
      </c>
      <c r="E322" s="334">
        <v>450205.15</v>
      </c>
      <c r="F322" s="334">
        <f t="shared" si="13"/>
        <v>900410.3</v>
      </c>
    </row>
    <row r="323" spans="1:6" x14ac:dyDescent="0.55000000000000004">
      <c r="A323" s="335" t="s">
        <v>404</v>
      </c>
      <c r="B323" s="22" t="s">
        <v>405</v>
      </c>
      <c r="C323" s="334">
        <v>0</v>
      </c>
      <c r="D323" s="23">
        <v>0</v>
      </c>
      <c r="E323" s="334">
        <v>0</v>
      </c>
      <c r="F323" s="334">
        <f t="shared" si="13"/>
        <v>0</v>
      </c>
    </row>
    <row r="324" spans="1:6" x14ac:dyDescent="0.55000000000000004">
      <c r="A324" s="335" t="s">
        <v>406</v>
      </c>
      <c r="B324" s="22" t="s">
        <v>407</v>
      </c>
      <c r="C324" s="334">
        <v>44164.800000000003</v>
      </c>
      <c r="D324" s="23">
        <v>0</v>
      </c>
      <c r="E324" s="334">
        <v>22082.400000000001</v>
      </c>
      <c r="F324" s="334">
        <f t="shared" si="13"/>
        <v>44164.800000000003</v>
      </c>
    </row>
    <row r="325" spans="1:6" x14ac:dyDescent="0.55000000000000004">
      <c r="A325" s="335" t="s">
        <v>408</v>
      </c>
      <c r="B325" s="22" t="s">
        <v>409</v>
      </c>
      <c r="C325" s="334">
        <v>0</v>
      </c>
      <c r="D325" s="23">
        <v>0</v>
      </c>
      <c r="E325" s="334">
        <v>0</v>
      </c>
      <c r="F325" s="334">
        <f t="shared" si="13"/>
        <v>0</v>
      </c>
    </row>
    <row r="326" spans="1:6" x14ac:dyDescent="0.55000000000000004">
      <c r="A326" s="335" t="s">
        <v>410</v>
      </c>
      <c r="B326" s="22" t="s">
        <v>411</v>
      </c>
      <c r="C326" s="334">
        <v>0</v>
      </c>
      <c r="D326" s="23">
        <v>0</v>
      </c>
      <c r="E326" s="334">
        <v>0</v>
      </c>
      <c r="F326" s="334">
        <f t="shared" si="13"/>
        <v>0</v>
      </c>
    </row>
    <row r="327" spans="1:6" x14ac:dyDescent="0.55000000000000004">
      <c r="A327" s="335" t="s">
        <v>412</v>
      </c>
      <c r="B327" s="22" t="s">
        <v>413</v>
      </c>
      <c r="C327" s="334">
        <v>0</v>
      </c>
      <c r="D327" s="23">
        <v>0</v>
      </c>
      <c r="E327" s="334">
        <v>0</v>
      </c>
      <c r="F327" s="334">
        <f t="shared" si="13"/>
        <v>0</v>
      </c>
    </row>
    <row r="328" spans="1:6" x14ac:dyDescent="0.55000000000000004">
      <c r="A328" s="335" t="s">
        <v>414</v>
      </c>
      <c r="B328" s="22" t="s">
        <v>415</v>
      </c>
      <c r="C328" s="334">
        <v>0</v>
      </c>
      <c r="D328" s="23">
        <v>0</v>
      </c>
      <c r="E328" s="334">
        <v>0</v>
      </c>
      <c r="F328" s="334">
        <f t="shared" si="13"/>
        <v>0</v>
      </c>
    </row>
    <row r="329" spans="1:6" x14ac:dyDescent="0.55000000000000004">
      <c r="A329" s="335" t="s">
        <v>416</v>
      </c>
      <c r="B329" s="22" t="s">
        <v>417</v>
      </c>
      <c r="C329" s="334">
        <v>0</v>
      </c>
      <c r="D329" s="23">
        <v>1874.75</v>
      </c>
      <c r="E329" s="334">
        <v>0</v>
      </c>
      <c r="F329" s="334">
        <f t="shared" si="13"/>
        <v>0</v>
      </c>
    </row>
    <row r="330" spans="1:6" x14ac:dyDescent="0.55000000000000004">
      <c r="A330" s="335" t="s">
        <v>418</v>
      </c>
      <c r="B330" s="22" t="s">
        <v>419</v>
      </c>
      <c r="C330" s="334">
        <v>400942.32</v>
      </c>
      <c r="D330" s="23">
        <v>400942.32</v>
      </c>
      <c r="E330" s="334">
        <v>200471.16</v>
      </c>
      <c r="F330" s="334">
        <f t="shared" si="13"/>
        <v>400942.32</v>
      </c>
    </row>
    <row r="331" spans="1:6" x14ac:dyDescent="0.55000000000000004">
      <c r="A331" s="335" t="s">
        <v>420</v>
      </c>
      <c r="B331" s="22" t="s">
        <v>421</v>
      </c>
      <c r="C331" s="334">
        <v>766332.84</v>
      </c>
      <c r="D331" s="23">
        <v>766332.84</v>
      </c>
      <c r="E331" s="334">
        <v>383166.42</v>
      </c>
      <c r="F331" s="334">
        <f t="shared" si="13"/>
        <v>766332.84</v>
      </c>
    </row>
    <row r="332" spans="1:6" x14ac:dyDescent="0.55000000000000004">
      <c r="A332" s="335" t="s">
        <v>422</v>
      </c>
      <c r="B332" s="22" t="s">
        <v>423</v>
      </c>
      <c r="C332" s="334">
        <v>0</v>
      </c>
      <c r="D332" s="23">
        <v>0</v>
      </c>
      <c r="E332" s="334">
        <v>0</v>
      </c>
      <c r="F332" s="334">
        <f>E332*2</f>
        <v>0</v>
      </c>
    </row>
    <row r="333" spans="1:6" x14ac:dyDescent="0.55000000000000004">
      <c r="A333" s="335" t="s">
        <v>424</v>
      </c>
      <c r="B333" s="22" t="s">
        <v>425</v>
      </c>
      <c r="C333" s="334">
        <v>0</v>
      </c>
      <c r="D333" s="23">
        <v>12499.5</v>
      </c>
      <c r="E333" s="334">
        <v>0</v>
      </c>
      <c r="F333" s="334">
        <f t="shared" si="13"/>
        <v>0</v>
      </c>
    </row>
    <row r="334" spans="1:6" x14ac:dyDescent="0.55000000000000004">
      <c r="A334" s="335" t="s">
        <v>426</v>
      </c>
      <c r="B334" s="22" t="s">
        <v>427</v>
      </c>
      <c r="C334" s="334">
        <v>1331.28</v>
      </c>
      <c r="D334" s="23">
        <v>0</v>
      </c>
      <c r="E334" s="334">
        <v>665.64</v>
      </c>
      <c r="F334" s="334">
        <f t="shared" ref="F334:F343" si="14">E334*2</f>
        <v>1331.28</v>
      </c>
    </row>
    <row r="335" spans="1:6" x14ac:dyDescent="0.55000000000000004">
      <c r="A335" s="335" t="s">
        <v>428</v>
      </c>
      <c r="B335" s="22" t="s">
        <v>429</v>
      </c>
      <c r="C335" s="334">
        <v>1875230.52</v>
      </c>
      <c r="D335" s="23">
        <v>3493917.63</v>
      </c>
      <c r="E335" s="334">
        <v>937615.26</v>
      </c>
      <c r="F335" s="334">
        <f t="shared" si="14"/>
        <v>1875230.52</v>
      </c>
    </row>
    <row r="336" spans="1:6" x14ac:dyDescent="0.55000000000000004">
      <c r="A336" s="335" t="s">
        <v>430</v>
      </c>
      <c r="B336" s="22" t="s">
        <v>431</v>
      </c>
      <c r="C336" s="334">
        <v>0</v>
      </c>
      <c r="D336" s="23">
        <v>77329.66</v>
      </c>
      <c r="E336" s="334">
        <v>0</v>
      </c>
      <c r="F336" s="334">
        <f t="shared" si="14"/>
        <v>0</v>
      </c>
    </row>
    <row r="337" spans="1:6" x14ac:dyDescent="0.55000000000000004">
      <c r="A337" s="335" t="s">
        <v>906</v>
      </c>
      <c r="B337" s="22" t="s">
        <v>907</v>
      </c>
      <c r="C337" s="334">
        <v>0</v>
      </c>
      <c r="D337" s="334">
        <v>0</v>
      </c>
      <c r="E337" s="334">
        <v>0</v>
      </c>
      <c r="F337" s="334">
        <f t="shared" si="14"/>
        <v>0</v>
      </c>
    </row>
    <row r="338" spans="1:6" x14ac:dyDescent="0.55000000000000004">
      <c r="A338" s="335" t="s">
        <v>432</v>
      </c>
      <c r="B338" s="22" t="s">
        <v>433</v>
      </c>
      <c r="C338" s="334">
        <v>0</v>
      </c>
      <c r="D338" s="334">
        <v>0</v>
      </c>
      <c r="E338" s="334">
        <v>0</v>
      </c>
      <c r="F338" s="334">
        <f t="shared" si="14"/>
        <v>0</v>
      </c>
    </row>
    <row r="339" spans="1:6" x14ac:dyDescent="0.55000000000000004">
      <c r="A339" s="335" t="s">
        <v>908</v>
      </c>
      <c r="B339" s="22" t="s">
        <v>909</v>
      </c>
      <c r="C339" s="334">
        <v>0</v>
      </c>
      <c r="D339" s="334">
        <v>0</v>
      </c>
      <c r="E339" s="334">
        <v>0</v>
      </c>
      <c r="F339" s="334">
        <f t="shared" si="14"/>
        <v>0</v>
      </c>
    </row>
    <row r="340" spans="1:6" x14ac:dyDescent="0.55000000000000004">
      <c r="A340" s="335" t="s">
        <v>910</v>
      </c>
      <c r="B340" s="22" t="s">
        <v>911</v>
      </c>
      <c r="C340" s="334">
        <v>0</v>
      </c>
      <c r="D340" s="334">
        <v>0</v>
      </c>
      <c r="E340" s="334">
        <v>0</v>
      </c>
      <c r="F340" s="334">
        <f t="shared" si="14"/>
        <v>0</v>
      </c>
    </row>
    <row r="341" spans="1:6" x14ac:dyDescent="0.55000000000000004">
      <c r="A341" s="335" t="s">
        <v>912</v>
      </c>
      <c r="B341" s="22" t="s">
        <v>913</v>
      </c>
      <c r="C341" s="334">
        <v>0</v>
      </c>
      <c r="D341" s="334">
        <v>0</v>
      </c>
      <c r="E341" s="334">
        <v>0</v>
      </c>
      <c r="F341" s="334">
        <f t="shared" si="14"/>
        <v>0</v>
      </c>
    </row>
    <row r="342" spans="1:6" x14ac:dyDescent="0.55000000000000004">
      <c r="A342" s="335" t="s">
        <v>434</v>
      </c>
      <c r="B342" s="22" t="s">
        <v>435</v>
      </c>
      <c r="C342" s="334">
        <v>0</v>
      </c>
      <c r="D342" s="334">
        <v>0</v>
      </c>
      <c r="E342" s="334">
        <v>0</v>
      </c>
      <c r="F342" s="334">
        <f t="shared" si="14"/>
        <v>0</v>
      </c>
    </row>
    <row r="343" spans="1:6" x14ac:dyDescent="0.55000000000000004">
      <c r="A343" s="335" t="s">
        <v>436</v>
      </c>
      <c r="B343" s="22" t="s">
        <v>437</v>
      </c>
      <c r="C343" s="334">
        <v>0</v>
      </c>
      <c r="D343" s="334">
        <v>0</v>
      </c>
      <c r="E343" s="334">
        <v>0</v>
      </c>
      <c r="F343" s="334">
        <f t="shared" si="14"/>
        <v>0</v>
      </c>
    </row>
    <row r="344" spans="1:6" x14ac:dyDescent="0.55000000000000004">
      <c r="A344" s="335" t="s">
        <v>438</v>
      </c>
      <c r="B344" s="22" t="s">
        <v>439</v>
      </c>
      <c r="C344" s="334">
        <v>0</v>
      </c>
      <c r="D344" s="334">
        <v>0</v>
      </c>
      <c r="E344" s="334">
        <v>0</v>
      </c>
      <c r="F344" s="334">
        <f>E344*2</f>
        <v>0</v>
      </c>
    </row>
    <row r="345" spans="1:6" x14ac:dyDescent="0.55000000000000004">
      <c r="A345" s="335" t="s">
        <v>440</v>
      </c>
      <c r="B345" s="22" t="s">
        <v>441</v>
      </c>
      <c r="C345" s="334">
        <v>0</v>
      </c>
      <c r="D345" s="334">
        <v>0</v>
      </c>
      <c r="E345" s="334">
        <v>0</v>
      </c>
      <c r="F345" s="334">
        <f t="shared" ref="F345:F356" si="15">E345*2</f>
        <v>0</v>
      </c>
    </row>
    <row r="346" spans="1:6" x14ac:dyDescent="0.55000000000000004">
      <c r="A346" s="335" t="s">
        <v>442</v>
      </c>
      <c r="B346" s="22" t="s">
        <v>443</v>
      </c>
      <c r="C346" s="334">
        <v>596906</v>
      </c>
      <c r="D346" s="334">
        <v>0</v>
      </c>
      <c r="E346" s="334">
        <v>298453</v>
      </c>
      <c r="F346" s="334">
        <f t="shared" si="15"/>
        <v>596906</v>
      </c>
    </row>
    <row r="347" spans="1:6" x14ac:dyDescent="0.55000000000000004">
      <c r="A347" s="335" t="s">
        <v>444</v>
      </c>
      <c r="B347" s="22" t="s">
        <v>445</v>
      </c>
      <c r="C347" s="334">
        <v>1685406.9</v>
      </c>
      <c r="D347" s="23">
        <v>147097.07999999999</v>
      </c>
      <c r="E347" s="334">
        <v>842703.45</v>
      </c>
      <c r="F347" s="334">
        <f t="shared" si="15"/>
        <v>1685406.9</v>
      </c>
    </row>
    <row r="348" spans="1:6" x14ac:dyDescent="0.55000000000000004">
      <c r="A348" s="335" t="s">
        <v>446</v>
      </c>
      <c r="B348" s="22" t="s">
        <v>447</v>
      </c>
      <c r="C348" s="334">
        <v>66116.7</v>
      </c>
      <c r="D348" s="23">
        <v>0</v>
      </c>
      <c r="E348" s="334">
        <v>33058.35</v>
      </c>
      <c r="F348" s="334">
        <f t="shared" si="15"/>
        <v>66116.7</v>
      </c>
    </row>
    <row r="349" spans="1:6" x14ac:dyDescent="0.55000000000000004">
      <c r="A349" s="335" t="s">
        <v>448</v>
      </c>
      <c r="B349" s="22" t="s">
        <v>449</v>
      </c>
      <c r="C349" s="334">
        <v>47469.599999999999</v>
      </c>
      <c r="D349" s="23">
        <v>0</v>
      </c>
      <c r="E349" s="334">
        <v>23734.799999999999</v>
      </c>
      <c r="F349" s="334">
        <f t="shared" si="15"/>
        <v>47469.599999999999</v>
      </c>
    </row>
    <row r="350" spans="1:6" x14ac:dyDescent="0.55000000000000004">
      <c r="A350" s="335" t="s">
        <v>450</v>
      </c>
      <c r="B350" s="22" t="s">
        <v>451</v>
      </c>
      <c r="C350" s="334">
        <v>0</v>
      </c>
      <c r="D350" s="23">
        <v>0</v>
      </c>
      <c r="E350" s="334">
        <v>0</v>
      </c>
      <c r="F350" s="334">
        <f t="shared" si="15"/>
        <v>0</v>
      </c>
    </row>
    <row r="351" spans="1:6" x14ac:dyDescent="0.55000000000000004">
      <c r="A351" s="335" t="s">
        <v>452</v>
      </c>
      <c r="B351" s="22" t="s">
        <v>453</v>
      </c>
      <c r="C351" s="334">
        <v>49583.3</v>
      </c>
      <c r="D351" s="23">
        <v>0</v>
      </c>
      <c r="E351" s="334">
        <v>24791.65</v>
      </c>
      <c r="F351" s="334">
        <f t="shared" si="15"/>
        <v>49583.3</v>
      </c>
    </row>
    <row r="352" spans="1:6" x14ac:dyDescent="0.55000000000000004">
      <c r="A352" s="335" t="s">
        <v>454</v>
      </c>
      <c r="B352" s="22" t="s">
        <v>455</v>
      </c>
      <c r="C352" s="334">
        <v>27849.9</v>
      </c>
      <c r="D352" s="23">
        <v>0</v>
      </c>
      <c r="E352" s="334">
        <v>13924.95</v>
      </c>
      <c r="F352" s="334">
        <f t="shared" si="15"/>
        <v>27849.9</v>
      </c>
    </row>
    <row r="353" spans="1:6" x14ac:dyDescent="0.55000000000000004">
      <c r="A353" s="335" t="s">
        <v>456</v>
      </c>
      <c r="B353" s="22" t="s">
        <v>457</v>
      </c>
      <c r="C353" s="334">
        <v>0</v>
      </c>
      <c r="D353" s="23">
        <v>0</v>
      </c>
      <c r="E353" s="334">
        <v>0</v>
      </c>
      <c r="F353" s="334">
        <f t="shared" si="15"/>
        <v>0</v>
      </c>
    </row>
    <row r="354" spans="1:6" x14ac:dyDescent="0.55000000000000004">
      <c r="A354" s="335" t="s">
        <v>458</v>
      </c>
      <c r="B354" s="22" t="s">
        <v>459</v>
      </c>
      <c r="C354" s="334">
        <v>0</v>
      </c>
      <c r="D354" s="23">
        <v>0</v>
      </c>
      <c r="E354" s="334">
        <v>0</v>
      </c>
      <c r="F354" s="334">
        <f t="shared" si="15"/>
        <v>0</v>
      </c>
    </row>
    <row r="355" spans="1:6" x14ac:dyDescent="0.55000000000000004">
      <c r="A355" s="335" t="s">
        <v>460</v>
      </c>
      <c r="B355" s="22" t="s">
        <v>461</v>
      </c>
      <c r="C355" s="334">
        <v>149881.62</v>
      </c>
      <c r="D355" s="23">
        <v>0</v>
      </c>
      <c r="E355" s="334">
        <v>74940.81</v>
      </c>
      <c r="F355" s="334">
        <f t="shared" si="15"/>
        <v>149881.62</v>
      </c>
    </row>
    <row r="356" spans="1:6" x14ac:dyDescent="0.55000000000000004">
      <c r="A356" s="335" t="s">
        <v>462</v>
      </c>
      <c r="B356" s="22" t="s">
        <v>463</v>
      </c>
      <c r="C356" s="334">
        <v>4813.34</v>
      </c>
      <c r="D356" s="23">
        <v>0</v>
      </c>
      <c r="E356" s="334">
        <v>2406.67</v>
      </c>
      <c r="F356" s="334">
        <f t="shared" si="15"/>
        <v>4813.34</v>
      </c>
    </row>
    <row r="357" spans="1:6" x14ac:dyDescent="0.55000000000000004">
      <c r="A357" s="335" t="s">
        <v>464</v>
      </c>
      <c r="B357" s="22" t="s">
        <v>465</v>
      </c>
      <c r="C357" s="334">
        <v>13497.96</v>
      </c>
      <c r="D357" s="23">
        <v>13497.96</v>
      </c>
      <c r="E357" s="334">
        <v>6748.98</v>
      </c>
      <c r="F357" s="334">
        <f>E357*2</f>
        <v>13497.96</v>
      </c>
    </row>
    <row r="358" spans="1:6" x14ac:dyDescent="0.55000000000000004">
      <c r="A358" s="335" t="s">
        <v>466</v>
      </c>
      <c r="B358" s="22" t="s">
        <v>467</v>
      </c>
      <c r="C358" s="334">
        <v>73962.8</v>
      </c>
      <c r="D358" s="23">
        <v>0</v>
      </c>
      <c r="E358" s="334">
        <v>36981.4</v>
      </c>
      <c r="F358" s="334">
        <f t="shared" ref="F358:F374" si="16">E358*2</f>
        <v>73962.8</v>
      </c>
    </row>
    <row r="359" spans="1:6" x14ac:dyDescent="0.55000000000000004">
      <c r="A359" s="335" t="s">
        <v>468</v>
      </c>
      <c r="B359" s="22" t="s">
        <v>469</v>
      </c>
      <c r="C359" s="334">
        <v>49998.96</v>
      </c>
      <c r="D359" s="23">
        <v>49998.96</v>
      </c>
      <c r="E359" s="334">
        <v>24999.48</v>
      </c>
      <c r="F359" s="334">
        <f t="shared" si="16"/>
        <v>49998.96</v>
      </c>
    </row>
    <row r="360" spans="1:6" x14ac:dyDescent="0.55000000000000004">
      <c r="A360" s="335" t="s">
        <v>470</v>
      </c>
      <c r="B360" s="22" t="s">
        <v>471</v>
      </c>
      <c r="C360" s="334">
        <v>10683.3</v>
      </c>
      <c r="D360" s="23">
        <v>0</v>
      </c>
      <c r="E360" s="334">
        <v>5341.65</v>
      </c>
      <c r="F360" s="334">
        <f t="shared" si="16"/>
        <v>10683.3</v>
      </c>
    </row>
    <row r="361" spans="1:6" x14ac:dyDescent="0.55000000000000004">
      <c r="A361" s="335" t="s">
        <v>472</v>
      </c>
      <c r="B361" s="22" t="s">
        <v>473</v>
      </c>
      <c r="C361" s="334">
        <v>1147394.28</v>
      </c>
      <c r="D361" s="23">
        <v>1147394.28</v>
      </c>
      <c r="E361" s="334">
        <v>631694.18999999994</v>
      </c>
      <c r="F361" s="334">
        <f t="shared" si="16"/>
        <v>1263388.3799999999</v>
      </c>
    </row>
    <row r="362" spans="1:6" x14ac:dyDescent="0.55000000000000004">
      <c r="A362" s="335" t="s">
        <v>474</v>
      </c>
      <c r="B362" s="22" t="s">
        <v>475</v>
      </c>
      <c r="C362" s="334">
        <v>174563.4</v>
      </c>
      <c r="D362" s="23">
        <v>174563.4</v>
      </c>
      <c r="E362" s="334">
        <v>87281.7</v>
      </c>
      <c r="F362" s="334">
        <f t="shared" si="16"/>
        <v>174563.4</v>
      </c>
    </row>
    <row r="363" spans="1:6" x14ac:dyDescent="0.55000000000000004">
      <c r="A363" s="335" t="s">
        <v>476</v>
      </c>
      <c r="B363" s="22" t="s">
        <v>477</v>
      </c>
      <c r="C363" s="334">
        <v>13563.72</v>
      </c>
      <c r="D363" s="23">
        <v>13082.28</v>
      </c>
      <c r="E363" s="334">
        <v>6781.86</v>
      </c>
      <c r="F363" s="334">
        <f t="shared" si="16"/>
        <v>13563.72</v>
      </c>
    </row>
    <row r="364" spans="1:6" x14ac:dyDescent="0.55000000000000004">
      <c r="A364" s="335" t="s">
        <v>478</v>
      </c>
      <c r="B364" s="22" t="s">
        <v>479</v>
      </c>
      <c r="C364" s="334">
        <v>130563.3</v>
      </c>
      <c r="D364" s="23">
        <v>0</v>
      </c>
      <c r="E364" s="334">
        <v>65281.65</v>
      </c>
      <c r="F364" s="334">
        <f t="shared" si="16"/>
        <v>130563.3</v>
      </c>
    </row>
    <row r="365" spans="1:6" x14ac:dyDescent="0.55000000000000004">
      <c r="A365" s="335" t="s">
        <v>480</v>
      </c>
      <c r="B365" s="22" t="s">
        <v>481</v>
      </c>
      <c r="C365" s="334">
        <v>0</v>
      </c>
      <c r="D365" s="23">
        <v>0</v>
      </c>
      <c r="E365" s="334">
        <v>0</v>
      </c>
      <c r="F365" s="334">
        <f t="shared" si="16"/>
        <v>0</v>
      </c>
    </row>
    <row r="366" spans="1:6" x14ac:dyDescent="0.55000000000000004">
      <c r="A366" s="335" t="s">
        <v>482</v>
      </c>
      <c r="B366" s="22" t="s">
        <v>483</v>
      </c>
      <c r="C366" s="334">
        <v>0</v>
      </c>
      <c r="D366" s="23">
        <v>0</v>
      </c>
      <c r="E366" s="334">
        <v>0</v>
      </c>
      <c r="F366" s="334">
        <f t="shared" si="16"/>
        <v>0</v>
      </c>
    </row>
    <row r="367" spans="1:6" x14ac:dyDescent="0.55000000000000004">
      <c r="A367" s="335" t="s">
        <v>484</v>
      </c>
      <c r="B367" s="22" t="s">
        <v>485</v>
      </c>
      <c r="C367" s="334">
        <v>0</v>
      </c>
      <c r="D367" s="23">
        <v>0</v>
      </c>
      <c r="E367" s="334">
        <v>0</v>
      </c>
      <c r="F367" s="334">
        <f t="shared" si="16"/>
        <v>0</v>
      </c>
    </row>
    <row r="368" spans="1:6" x14ac:dyDescent="0.55000000000000004">
      <c r="A368" s="335" t="s">
        <v>486</v>
      </c>
      <c r="B368" s="22" t="s">
        <v>487</v>
      </c>
      <c r="C368" s="334">
        <v>0</v>
      </c>
      <c r="D368" s="23">
        <v>0</v>
      </c>
      <c r="E368" s="334">
        <v>0</v>
      </c>
      <c r="F368" s="334">
        <f t="shared" si="16"/>
        <v>0</v>
      </c>
    </row>
    <row r="369" spans="1:6" x14ac:dyDescent="0.55000000000000004">
      <c r="A369" s="335" t="s">
        <v>503</v>
      </c>
      <c r="B369" s="22" t="s">
        <v>504</v>
      </c>
      <c r="C369" s="334">
        <v>0</v>
      </c>
      <c r="D369" s="23">
        <v>0</v>
      </c>
      <c r="E369" s="334">
        <v>0</v>
      </c>
      <c r="F369" s="334">
        <f t="shared" si="16"/>
        <v>0</v>
      </c>
    </row>
    <row r="370" spans="1:6" x14ac:dyDescent="0.55000000000000004">
      <c r="A370" s="335" t="s">
        <v>505</v>
      </c>
      <c r="B370" s="22" t="s">
        <v>506</v>
      </c>
      <c r="C370" s="334">
        <v>0</v>
      </c>
      <c r="D370" s="23">
        <v>0</v>
      </c>
      <c r="E370" s="334">
        <v>0</v>
      </c>
      <c r="F370" s="334">
        <f t="shared" si="16"/>
        <v>0</v>
      </c>
    </row>
    <row r="371" spans="1:6" x14ac:dyDescent="0.55000000000000004">
      <c r="A371" s="335" t="s">
        <v>914</v>
      </c>
      <c r="B371" s="22" t="s">
        <v>915</v>
      </c>
      <c r="C371" s="334">
        <v>0</v>
      </c>
      <c r="D371" s="23">
        <v>0</v>
      </c>
      <c r="E371" s="334">
        <v>0</v>
      </c>
      <c r="F371" s="334">
        <f t="shared" si="16"/>
        <v>0</v>
      </c>
    </row>
    <row r="372" spans="1:6" x14ac:dyDescent="0.55000000000000004">
      <c r="A372" s="335" t="s">
        <v>507</v>
      </c>
      <c r="B372" s="22" t="s">
        <v>1132</v>
      </c>
      <c r="C372" s="334">
        <v>0</v>
      </c>
      <c r="D372" s="23">
        <v>0</v>
      </c>
      <c r="E372" s="334">
        <v>0</v>
      </c>
      <c r="F372" s="334">
        <f t="shared" si="16"/>
        <v>0</v>
      </c>
    </row>
    <row r="373" spans="1:6" x14ac:dyDescent="0.55000000000000004">
      <c r="A373" s="335" t="s">
        <v>508</v>
      </c>
      <c r="B373" s="22" t="s">
        <v>509</v>
      </c>
      <c r="C373" s="334">
        <v>0</v>
      </c>
      <c r="D373" s="23">
        <v>0</v>
      </c>
      <c r="E373" s="334">
        <v>0</v>
      </c>
      <c r="F373" s="334">
        <f t="shared" si="16"/>
        <v>0</v>
      </c>
    </row>
    <row r="374" spans="1:6" x14ac:dyDescent="0.55000000000000004">
      <c r="A374" s="335" t="s">
        <v>510</v>
      </c>
      <c r="B374" s="22" t="s">
        <v>511</v>
      </c>
      <c r="C374" s="334">
        <v>0</v>
      </c>
      <c r="D374" s="23">
        <v>0</v>
      </c>
      <c r="E374" s="334">
        <v>0</v>
      </c>
      <c r="F374" s="334">
        <f t="shared" si="16"/>
        <v>0</v>
      </c>
    </row>
    <row r="375" spans="1:6" x14ac:dyDescent="0.55000000000000004">
      <c r="A375" s="335" t="s">
        <v>512</v>
      </c>
      <c r="B375" s="22" t="s">
        <v>1133</v>
      </c>
      <c r="C375" s="334">
        <v>3904536</v>
      </c>
      <c r="D375" s="23">
        <v>0</v>
      </c>
      <c r="E375" s="334">
        <v>3904536</v>
      </c>
      <c r="F375" s="334">
        <v>3904536</v>
      </c>
    </row>
    <row r="376" spans="1:6" x14ac:dyDescent="0.55000000000000004">
      <c r="A376" s="335" t="s">
        <v>513</v>
      </c>
      <c r="B376" s="22" t="s">
        <v>1134</v>
      </c>
      <c r="C376" s="334">
        <v>1766067</v>
      </c>
      <c r="D376" s="23">
        <v>2413764.98</v>
      </c>
      <c r="E376" s="334">
        <v>1766067</v>
      </c>
      <c r="F376" s="334">
        <v>1766067</v>
      </c>
    </row>
    <row r="377" spans="1:6" x14ac:dyDescent="0.55000000000000004">
      <c r="A377" s="335" t="s">
        <v>916</v>
      </c>
      <c r="B377" s="22" t="s">
        <v>917</v>
      </c>
      <c r="C377" s="334">
        <v>0</v>
      </c>
      <c r="D377" s="334">
        <v>0</v>
      </c>
      <c r="E377" s="334">
        <v>0</v>
      </c>
      <c r="F377" s="334">
        <v>0</v>
      </c>
    </row>
    <row r="378" spans="1:6" x14ac:dyDescent="0.55000000000000004">
      <c r="A378" s="335" t="s">
        <v>514</v>
      </c>
      <c r="B378" s="22" t="s">
        <v>1335</v>
      </c>
      <c r="C378" s="334">
        <v>0</v>
      </c>
      <c r="D378" s="334">
        <v>0</v>
      </c>
      <c r="E378" s="334">
        <v>0</v>
      </c>
      <c r="F378" s="334">
        <v>0</v>
      </c>
    </row>
    <row r="379" spans="1:6" x14ac:dyDescent="0.55000000000000004">
      <c r="A379" s="335" t="s">
        <v>515</v>
      </c>
      <c r="B379" s="22" t="s">
        <v>1135</v>
      </c>
      <c r="C379" s="334">
        <v>0</v>
      </c>
      <c r="D379" s="334">
        <v>0</v>
      </c>
      <c r="E379" s="334">
        <v>0</v>
      </c>
      <c r="F379" s="334">
        <v>0</v>
      </c>
    </row>
    <row r="380" spans="1:6" x14ac:dyDescent="0.55000000000000004">
      <c r="A380" s="335" t="s">
        <v>516</v>
      </c>
      <c r="B380" s="22" t="s">
        <v>1136</v>
      </c>
      <c r="C380" s="334">
        <v>0</v>
      </c>
      <c r="D380" s="334">
        <v>503202</v>
      </c>
      <c r="E380" s="334">
        <v>0</v>
      </c>
      <c r="F380" s="334">
        <v>0</v>
      </c>
    </row>
    <row r="381" spans="1:6" x14ac:dyDescent="0.55000000000000004">
      <c r="A381" s="335" t="s">
        <v>517</v>
      </c>
      <c r="B381" s="22" t="s">
        <v>1137</v>
      </c>
      <c r="C381" s="334">
        <v>0</v>
      </c>
      <c r="D381" s="334">
        <v>9231</v>
      </c>
      <c r="E381" s="334">
        <v>0</v>
      </c>
      <c r="F381" s="334">
        <v>0</v>
      </c>
    </row>
    <row r="382" spans="1:6" x14ac:dyDescent="0.55000000000000004">
      <c r="A382" s="335" t="s">
        <v>518</v>
      </c>
      <c r="B382" s="22" t="s">
        <v>1138</v>
      </c>
      <c r="C382" s="334">
        <v>0</v>
      </c>
      <c r="D382" s="334">
        <v>279377</v>
      </c>
      <c r="E382" s="334">
        <v>0</v>
      </c>
      <c r="F382" s="334">
        <v>0</v>
      </c>
    </row>
    <row r="383" spans="1:6" x14ac:dyDescent="0.55000000000000004">
      <c r="A383" s="335" t="s">
        <v>519</v>
      </c>
      <c r="B383" s="22" t="s">
        <v>520</v>
      </c>
      <c r="C383" s="334">
        <v>7518</v>
      </c>
      <c r="D383" s="23">
        <v>7043</v>
      </c>
      <c r="E383" s="334">
        <v>7518</v>
      </c>
      <c r="F383" s="334">
        <f>E383*2</f>
        <v>15036</v>
      </c>
    </row>
    <row r="384" spans="1:6" x14ac:dyDescent="0.55000000000000004">
      <c r="A384" s="335" t="s">
        <v>521</v>
      </c>
      <c r="B384" s="22" t="s">
        <v>522</v>
      </c>
      <c r="C384" s="334">
        <v>0</v>
      </c>
      <c r="D384" s="23">
        <v>0</v>
      </c>
      <c r="E384" s="334">
        <v>0</v>
      </c>
      <c r="F384" s="334">
        <f t="shared" ref="F384:F387" si="17">E384*2</f>
        <v>0</v>
      </c>
    </row>
    <row r="385" spans="1:6" x14ac:dyDescent="0.55000000000000004">
      <c r="A385" s="335" t="s">
        <v>523</v>
      </c>
      <c r="B385" s="22" t="s">
        <v>1139</v>
      </c>
      <c r="C385" s="334">
        <v>200000</v>
      </c>
      <c r="D385" s="23">
        <v>2277727.6</v>
      </c>
      <c r="E385" s="334">
        <v>172663.45</v>
      </c>
      <c r="F385" s="334">
        <f t="shared" si="17"/>
        <v>345326.9</v>
      </c>
    </row>
    <row r="386" spans="1:6" x14ac:dyDescent="0.55000000000000004">
      <c r="A386" s="335" t="s">
        <v>524</v>
      </c>
      <c r="B386" s="22" t="s">
        <v>1140</v>
      </c>
      <c r="C386" s="334">
        <v>150000</v>
      </c>
      <c r="D386" s="23">
        <v>640598.30000000005</v>
      </c>
      <c r="E386" s="334">
        <v>133495.4</v>
      </c>
      <c r="F386" s="334">
        <f t="shared" si="17"/>
        <v>266990.8</v>
      </c>
    </row>
    <row r="387" spans="1:6" x14ac:dyDescent="0.55000000000000004">
      <c r="A387" s="335" t="s">
        <v>1336</v>
      </c>
      <c r="B387" s="22" t="s">
        <v>1327</v>
      </c>
      <c r="C387" s="334">
        <v>0</v>
      </c>
      <c r="D387" s="23">
        <v>0</v>
      </c>
      <c r="E387" s="334">
        <v>0</v>
      </c>
      <c r="F387" s="334">
        <f t="shared" si="17"/>
        <v>0</v>
      </c>
    </row>
    <row r="388" spans="1:6" x14ac:dyDescent="0.55000000000000004">
      <c r="A388" s="335" t="s">
        <v>525</v>
      </c>
      <c r="B388" s="22" t="s">
        <v>526</v>
      </c>
      <c r="C388" s="334">
        <v>1</v>
      </c>
      <c r="D388" s="23">
        <v>0</v>
      </c>
      <c r="E388" s="334">
        <v>1</v>
      </c>
      <c r="F388" s="334">
        <v>1</v>
      </c>
    </row>
    <row r="389" spans="1:6" x14ac:dyDescent="0.55000000000000004">
      <c r="A389" s="335" t="s">
        <v>527</v>
      </c>
      <c r="B389" s="22" t="s">
        <v>528</v>
      </c>
      <c r="C389" s="334">
        <v>0</v>
      </c>
      <c r="D389" s="23">
        <v>0</v>
      </c>
      <c r="E389" s="334">
        <v>0</v>
      </c>
      <c r="F389" s="334">
        <v>0</v>
      </c>
    </row>
    <row r="390" spans="1:6" x14ac:dyDescent="0.55000000000000004">
      <c r="A390" s="335" t="s">
        <v>529</v>
      </c>
      <c r="B390" s="22" t="s">
        <v>530</v>
      </c>
      <c r="C390" s="334">
        <v>0</v>
      </c>
      <c r="D390" s="23">
        <v>0</v>
      </c>
      <c r="E390" s="334">
        <v>0</v>
      </c>
      <c r="F390" s="334">
        <v>0</v>
      </c>
    </row>
    <row r="391" spans="1:6" x14ac:dyDescent="0.55000000000000004">
      <c r="A391" s="335" t="s">
        <v>531</v>
      </c>
      <c r="B391" s="22" t="s">
        <v>532</v>
      </c>
      <c r="C391" s="334">
        <v>0</v>
      </c>
      <c r="D391" s="23">
        <v>0</v>
      </c>
      <c r="E391" s="334">
        <v>0</v>
      </c>
      <c r="F391" s="334">
        <v>0</v>
      </c>
    </row>
    <row r="392" spans="1:6" x14ac:dyDescent="0.55000000000000004">
      <c r="A392" s="335" t="s">
        <v>533</v>
      </c>
      <c r="B392" s="22" t="s">
        <v>534</v>
      </c>
      <c r="C392" s="334">
        <v>0</v>
      </c>
      <c r="D392" s="23">
        <v>0</v>
      </c>
      <c r="E392" s="334">
        <v>0</v>
      </c>
      <c r="F392" s="334">
        <v>0</v>
      </c>
    </row>
    <row r="393" spans="1:6" x14ac:dyDescent="0.55000000000000004">
      <c r="A393" s="335" t="s">
        <v>535</v>
      </c>
      <c r="B393" s="22" t="s">
        <v>536</v>
      </c>
      <c r="C393" s="334">
        <v>0</v>
      </c>
      <c r="D393" s="23">
        <v>0</v>
      </c>
      <c r="E393" s="334">
        <v>0</v>
      </c>
      <c r="F393" s="334">
        <v>0</v>
      </c>
    </row>
    <row r="394" spans="1:6" x14ac:dyDescent="0.55000000000000004">
      <c r="A394" s="335" t="s">
        <v>537</v>
      </c>
      <c r="B394" s="22" t="s">
        <v>538</v>
      </c>
      <c r="C394" s="334">
        <v>3</v>
      </c>
      <c r="D394" s="23">
        <v>0</v>
      </c>
      <c r="E394" s="334">
        <v>3</v>
      </c>
      <c r="F394" s="334">
        <v>3</v>
      </c>
    </row>
    <row r="395" spans="1:6" x14ac:dyDescent="0.55000000000000004">
      <c r="A395" s="335" t="s">
        <v>539</v>
      </c>
      <c r="B395" s="22" t="s">
        <v>540</v>
      </c>
      <c r="C395" s="334">
        <v>19</v>
      </c>
      <c r="D395" s="23">
        <v>0</v>
      </c>
      <c r="E395" s="334">
        <v>19</v>
      </c>
      <c r="F395" s="334">
        <v>19</v>
      </c>
    </row>
    <row r="396" spans="1:6" x14ac:dyDescent="0.55000000000000004">
      <c r="A396" s="335" t="s">
        <v>541</v>
      </c>
      <c r="B396" s="22" t="s">
        <v>542</v>
      </c>
      <c r="C396" s="334">
        <v>0</v>
      </c>
      <c r="D396" s="23">
        <v>0</v>
      </c>
      <c r="E396" s="334">
        <v>0</v>
      </c>
      <c r="F396" s="334">
        <v>0</v>
      </c>
    </row>
    <row r="397" spans="1:6" x14ac:dyDescent="0.55000000000000004">
      <c r="A397" s="335" t="s">
        <v>543</v>
      </c>
      <c r="B397" s="22" t="s">
        <v>544</v>
      </c>
      <c r="C397" s="334">
        <v>0</v>
      </c>
      <c r="D397" s="23">
        <v>0</v>
      </c>
      <c r="E397" s="334">
        <v>0</v>
      </c>
      <c r="F397" s="334">
        <v>0</v>
      </c>
    </row>
    <row r="398" spans="1:6" x14ac:dyDescent="0.55000000000000004">
      <c r="A398" s="335" t="s">
        <v>545</v>
      </c>
      <c r="B398" s="22" t="s">
        <v>546</v>
      </c>
      <c r="C398" s="334">
        <v>0</v>
      </c>
      <c r="D398" s="23">
        <v>0</v>
      </c>
      <c r="E398" s="334">
        <v>0</v>
      </c>
      <c r="F398" s="334">
        <v>0</v>
      </c>
    </row>
    <row r="399" spans="1:6" x14ac:dyDescent="0.55000000000000004">
      <c r="A399" s="335" t="s">
        <v>547</v>
      </c>
      <c r="B399" s="22" t="s">
        <v>548</v>
      </c>
      <c r="C399" s="334">
        <v>60</v>
      </c>
      <c r="D399" s="23">
        <v>0</v>
      </c>
      <c r="E399" s="334">
        <v>60</v>
      </c>
      <c r="F399" s="334">
        <v>60</v>
      </c>
    </row>
    <row r="400" spans="1:6" x14ac:dyDescent="0.55000000000000004">
      <c r="A400" s="335" t="s">
        <v>549</v>
      </c>
      <c r="B400" s="22" t="s">
        <v>550</v>
      </c>
      <c r="C400" s="334">
        <v>0</v>
      </c>
      <c r="D400" s="23">
        <v>0</v>
      </c>
      <c r="E400" s="334">
        <v>0</v>
      </c>
      <c r="F400" s="334">
        <v>0</v>
      </c>
    </row>
    <row r="401" spans="1:6" x14ac:dyDescent="0.55000000000000004">
      <c r="A401" s="335" t="s">
        <v>551</v>
      </c>
      <c r="B401" s="22" t="s">
        <v>552</v>
      </c>
      <c r="C401" s="334">
        <v>0</v>
      </c>
      <c r="D401" s="23">
        <v>0</v>
      </c>
      <c r="E401" s="334">
        <v>0</v>
      </c>
      <c r="F401" s="334">
        <v>0</v>
      </c>
    </row>
    <row r="402" spans="1:6" x14ac:dyDescent="0.55000000000000004">
      <c r="A402" s="335" t="s">
        <v>553</v>
      </c>
      <c r="B402" s="22" t="s">
        <v>554</v>
      </c>
      <c r="C402" s="334">
        <v>0</v>
      </c>
      <c r="D402" s="23">
        <v>0</v>
      </c>
      <c r="E402" s="334">
        <v>0</v>
      </c>
      <c r="F402" s="334">
        <v>0</v>
      </c>
    </row>
    <row r="403" spans="1:6" x14ac:dyDescent="0.55000000000000004">
      <c r="A403" s="335" t="s">
        <v>555</v>
      </c>
      <c r="B403" s="22" t="s">
        <v>556</v>
      </c>
      <c r="C403" s="334">
        <v>0</v>
      </c>
      <c r="D403" s="23">
        <v>0</v>
      </c>
      <c r="E403" s="334">
        <v>0</v>
      </c>
      <c r="F403" s="334">
        <v>0</v>
      </c>
    </row>
    <row r="404" spans="1:6" x14ac:dyDescent="0.55000000000000004">
      <c r="A404" s="335" t="s">
        <v>557</v>
      </c>
      <c r="B404" s="22" t="s">
        <v>558</v>
      </c>
      <c r="C404" s="334">
        <v>0</v>
      </c>
      <c r="D404" s="23">
        <v>0</v>
      </c>
      <c r="E404" s="334">
        <v>0</v>
      </c>
      <c r="F404" s="334">
        <v>0</v>
      </c>
    </row>
    <row r="405" spans="1:6" x14ac:dyDescent="0.55000000000000004">
      <c r="A405" s="335" t="s">
        <v>559</v>
      </c>
      <c r="B405" s="22" t="s">
        <v>560</v>
      </c>
      <c r="C405" s="334">
        <v>0</v>
      </c>
      <c r="D405" s="23">
        <v>0</v>
      </c>
      <c r="E405" s="334">
        <v>0</v>
      </c>
      <c r="F405" s="334">
        <v>0</v>
      </c>
    </row>
    <row r="406" spans="1:6" x14ac:dyDescent="0.55000000000000004">
      <c r="A406" s="335" t="s">
        <v>561</v>
      </c>
      <c r="B406" s="22" t="s">
        <v>562</v>
      </c>
      <c r="C406" s="334">
        <v>0</v>
      </c>
      <c r="D406" s="23">
        <v>0</v>
      </c>
      <c r="E406" s="334">
        <v>0</v>
      </c>
      <c r="F406" s="334">
        <v>0</v>
      </c>
    </row>
    <row r="407" spans="1:6" x14ac:dyDescent="0.55000000000000004">
      <c r="A407" s="335" t="s">
        <v>563</v>
      </c>
      <c r="B407" s="22" t="s">
        <v>564</v>
      </c>
      <c r="C407" s="334">
        <v>0</v>
      </c>
      <c r="D407" s="23">
        <v>0</v>
      </c>
      <c r="E407" s="334">
        <v>0</v>
      </c>
      <c r="F407" s="334">
        <v>0</v>
      </c>
    </row>
    <row r="408" spans="1:6" x14ac:dyDescent="0.55000000000000004">
      <c r="A408" s="335" t="s">
        <v>918</v>
      </c>
      <c r="B408" s="22" t="s">
        <v>919</v>
      </c>
      <c r="C408" s="334">
        <v>0</v>
      </c>
      <c r="D408" s="23">
        <v>0</v>
      </c>
      <c r="E408" s="334">
        <v>0</v>
      </c>
      <c r="F408" s="334">
        <v>0</v>
      </c>
    </row>
    <row r="409" spans="1:6" x14ac:dyDescent="0.55000000000000004">
      <c r="A409" s="335" t="s">
        <v>920</v>
      </c>
      <c r="B409" s="22" t="s">
        <v>921</v>
      </c>
      <c r="C409" s="334">
        <v>0</v>
      </c>
      <c r="D409" s="23">
        <v>0</v>
      </c>
      <c r="E409" s="334">
        <v>0</v>
      </c>
      <c r="F409" s="334">
        <v>0</v>
      </c>
    </row>
    <row r="410" spans="1:6" x14ac:dyDescent="0.55000000000000004">
      <c r="A410" s="335" t="s">
        <v>922</v>
      </c>
      <c r="B410" s="22" t="s">
        <v>923</v>
      </c>
      <c r="C410" s="334">
        <v>0</v>
      </c>
      <c r="D410" s="23">
        <v>0</v>
      </c>
      <c r="E410" s="334">
        <v>0</v>
      </c>
      <c r="F410" s="334">
        <v>0</v>
      </c>
    </row>
    <row r="411" spans="1:6" x14ac:dyDescent="0.55000000000000004">
      <c r="A411" s="335" t="s">
        <v>565</v>
      </c>
      <c r="B411" s="22" t="s">
        <v>1141</v>
      </c>
      <c r="C411" s="334">
        <v>0</v>
      </c>
      <c r="D411" s="23">
        <v>0</v>
      </c>
      <c r="E411" s="334">
        <v>0</v>
      </c>
      <c r="F411" s="334">
        <v>0</v>
      </c>
    </row>
    <row r="412" spans="1:6" x14ac:dyDescent="0.55000000000000004">
      <c r="A412" s="335" t="s">
        <v>924</v>
      </c>
      <c r="B412" s="22" t="s">
        <v>925</v>
      </c>
      <c r="C412" s="334">
        <v>0</v>
      </c>
      <c r="D412" s="23">
        <v>0</v>
      </c>
      <c r="E412" s="334">
        <v>0</v>
      </c>
      <c r="F412" s="334">
        <v>0</v>
      </c>
    </row>
    <row r="413" spans="1:6" x14ac:dyDescent="0.55000000000000004">
      <c r="A413" s="335" t="s">
        <v>926</v>
      </c>
      <c r="B413" s="22" t="s">
        <v>927</v>
      </c>
      <c r="C413" s="334">
        <v>0</v>
      </c>
      <c r="D413" s="23">
        <v>0</v>
      </c>
      <c r="E413" s="334">
        <v>0</v>
      </c>
      <c r="F413" s="334">
        <v>0</v>
      </c>
    </row>
    <row r="414" spans="1:6" x14ac:dyDescent="0.55000000000000004">
      <c r="A414" s="335" t="s">
        <v>566</v>
      </c>
      <c r="B414" s="22" t="s">
        <v>1142</v>
      </c>
      <c r="C414" s="334">
        <v>0</v>
      </c>
      <c r="D414" s="23">
        <v>0</v>
      </c>
      <c r="E414" s="334">
        <v>0</v>
      </c>
      <c r="F414" s="334">
        <v>0</v>
      </c>
    </row>
    <row r="415" spans="1:6" x14ac:dyDescent="0.55000000000000004">
      <c r="A415" s="335" t="s">
        <v>928</v>
      </c>
      <c r="B415" s="22" t="s">
        <v>567</v>
      </c>
      <c r="C415" s="334">
        <v>0</v>
      </c>
      <c r="D415" s="23">
        <v>0</v>
      </c>
      <c r="E415" s="334">
        <v>0</v>
      </c>
      <c r="F415" s="334">
        <v>0</v>
      </c>
    </row>
    <row r="416" spans="1:6" x14ac:dyDescent="0.55000000000000004">
      <c r="A416" s="335" t="s">
        <v>568</v>
      </c>
      <c r="B416" s="22" t="s">
        <v>569</v>
      </c>
      <c r="C416" s="334">
        <v>0</v>
      </c>
      <c r="D416" s="23">
        <v>0</v>
      </c>
      <c r="E416" s="334">
        <v>0</v>
      </c>
      <c r="F416" s="334">
        <v>0</v>
      </c>
    </row>
    <row r="417" spans="1:6" x14ac:dyDescent="0.55000000000000004">
      <c r="A417" s="335" t="s">
        <v>570</v>
      </c>
      <c r="B417" s="22" t="s">
        <v>571</v>
      </c>
      <c r="C417" s="334">
        <v>1050000</v>
      </c>
      <c r="D417" s="23">
        <v>1050000</v>
      </c>
      <c r="E417" s="334">
        <v>510000</v>
      </c>
      <c r="F417" s="334">
        <v>510000</v>
      </c>
    </row>
    <row r="418" spans="1:6" x14ac:dyDescent="0.55000000000000004">
      <c r="A418" s="335" t="s">
        <v>572</v>
      </c>
      <c r="B418" s="22" t="s">
        <v>573</v>
      </c>
      <c r="C418" s="334">
        <v>0</v>
      </c>
      <c r="D418" s="23">
        <v>0</v>
      </c>
      <c r="E418" s="334">
        <v>0</v>
      </c>
      <c r="F418" s="334">
        <v>0</v>
      </c>
    </row>
    <row r="419" spans="1:6" x14ac:dyDescent="0.55000000000000004">
      <c r="A419" s="335" t="s">
        <v>574</v>
      </c>
      <c r="B419" s="22" t="s">
        <v>575</v>
      </c>
      <c r="C419" s="334">
        <v>96720</v>
      </c>
      <c r="D419" s="23">
        <v>0</v>
      </c>
      <c r="E419" s="334">
        <v>48360</v>
      </c>
      <c r="F419" s="334">
        <f>E419*2</f>
        <v>96720</v>
      </c>
    </row>
    <row r="420" spans="1:6" x14ac:dyDescent="0.55000000000000004">
      <c r="A420" s="335" t="s">
        <v>576</v>
      </c>
      <c r="B420" s="22" t="s">
        <v>1143</v>
      </c>
      <c r="C420" s="334">
        <v>0</v>
      </c>
      <c r="D420" s="23">
        <v>0</v>
      </c>
      <c r="E420" s="334">
        <v>0</v>
      </c>
      <c r="F420" s="334">
        <v>0</v>
      </c>
    </row>
    <row r="421" spans="1:6" x14ac:dyDescent="0.55000000000000004">
      <c r="A421" s="335" t="s">
        <v>577</v>
      </c>
      <c r="B421" s="22" t="s">
        <v>1144</v>
      </c>
      <c r="C421" s="334">
        <v>0</v>
      </c>
      <c r="D421" s="23">
        <v>0</v>
      </c>
      <c r="E421" s="334">
        <v>0</v>
      </c>
      <c r="F421" s="334">
        <v>0</v>
      </c>
    </row>
    <row r="422" spans="1:6" x14ac:dyDescent="0.55000000000000004">
      <c r="A422" s="335" t="s">
        <v>578</v>
      </c>
      <c r="B422" s="22" t="s">
        <v>579</v>
      </c>
      <c r="C422" s="334">
        <v>0</v>
      </c>
      <c r="D422" s="23">
        <v>0</v>
      </c>
      <c r="E422" s="334">
        <v>0</v>
      </c>
      <c r="F422" s="334">
        <v>0</v>
      </c>
    </row>
    <row r="423" spans="1:6" x14ac:dyDescent="0.55000000000000004">
      <c r="A423" s="335" t="s">
        <v>580</v>
      </c>
      <c r="B423" s="22" t="s">
        <v>581</v>
      </c>
      <c r="C423" s="334">
        <v>0</v>
      </c>
      <c r="D423" s="23">
        <v>0</v>
      </c>
      <c r="E423" s="334">
        <v>0</v>
      </c>
      <c r="F423" s="334">
        <v>0</v>
      </c>
    </row>
    <row r="424" spans="1:6" x14ac:dyDescent="0.55000000000000004">
      <c r="A424" s="335" t="s">
        <v>582</v>
      </c>
      <c r="B424" s="22" t="s">
        <v>583</v>
      </c>
      <c r="C424" s="334">
        <v>0</v>
      </c>
      <c r="D424" s="23">
        <v>0</v>
      </c>
      <c r="E424" s="334">
        <v>0</v>
      </c>
      <c r="F424" s="334">
        <v>0</v>
      </c>
    </row>
    <row r="425" spans="1:6" x14ac:dyDescent="0.55000000000000004">
      <c r="A425" s="335" t="s">
        <v>584</v>
      </c>
      <c r="B425" s="22" t="s">
        <v>585</v>
      </c>
      <c r="C425" s="334">
        <v>0</v>
      </c>
      <c r="D425" s="23">
        <v>0</v>
      </c>
      <c r="E425" s="334">
        <v>0</v>
      </c>
      <c r="F425" s="334">
        <v>0</v>
      </c>
    </row>
    <row r="426" spans="1:6" x14ac:dyDescent="0.55000000000000004">
      <c r="A426" s="335" t="s">
        <v>586</v>
      </c>
      <c r="B426" s="22" t="s">
        <v>587</v>
      </c>
      <c r="C426" s="334">
        <v>0</v>
      </c>
      <c r="D426" s="23">
        <v>0</v>
      </c>
      <c r="E426" s="334">
        <v>0</v>
      </c>
      <c r="F426" s="334">
        <v>0</v>
      </c>
    </row>
    <row r="427" spans="1:6" x14ac:dyDescent="0.55000000000000004">
      <c r="A427" s="335" t="s">
        <v>588</v>
      </c>
      <c r="B427" s="22" t="s">
        <v>589</v>
      </c>
      <c r="C427" s="334">
        <v>0</v>
      </c>
      <c r="D427" s="23">
        <v>0</v>
      </c>
      <c r="E427" s="334">
        <v>0</v>
      </c>
      <c r="F427" s="334">
        <v>0</v>
      </c>
    </row>
    <row r="428" spans="1:6" x14ac:dyDescent="0.55000000000000004">
      <c r="A428" s="335" t="s">
        <v>590</v>
      </c>
      <c r="B428" s="22" t="s">
        <v>591</v>
      </c>
      <c r="C428" s="334">
        <v>0</v>
      </c>
      <c r="D428" s="23">
        <v>0</v>
      </c>
      <c r="E428" s="334">
        <v>0</v>
      </c>
      <c r="F428" s="334">
        <v>0</v>
      </c>
    </row>
    <row r="429" spans="1:6" x14ac:dyDescent="0.55000000000000004">
      <c r="A429" s="335" t="s">
        <v>592</v>
      </c>
      <c r="B429" s="22" t="s">
        <v>593</v>
      </c>
      <c r="C429" s="334">
        <v>0</v>
      </c>
      <c r="D429" s="23">
        <v>0</v>
      </c>
      <c r="E429" s="334">
        <v>0</v>
      </c>
      <c r="F429" s="334">
        <v>0</v>
      </c>
    </row>
    <row r="430" spans="1:6" x14ac:dyDescent="0.55000000000000004">
      <c r="C430" s="334">
        <f>SUM(C2:C429)</f>
        <v>754693714.94999981</v>
      </c>
      <c r="D430" s="334">
        <f>SUM(D2:D429)</f>
        <v>739428783.39999998</v>
      </c>
      <c r="E430" s="334">
        <f t="shared" ref="E430:F430" si="18">SUM(E2:E429)</f>
        <v>344451523.15999997</v>
      </c>
      <c r="F430" s="334">
        <f t="shared" si="18"/>
        <v>767806429.97000003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4</vt:i4>
      </vt:variant>
    </vt:vector>
  </HeadingPairs>
  <TitlesOfParts>
    <vt:vector size="22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Mapping62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2019-04-24T19:38:39Z</cp:lastPrinted>
  <dcterms:created xsi:type="dcterms:W3CDTF">2016-07-25T14:36:11Z</dcterms:created>
  <dcterms:modified xsi:type="dcterms:W3CDTF">2019-04-24T19:41:09Z</dcterms:modified>
</cp:coreProperties>
</file>