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0490" windowHeight="7290" tabRatio="870" firstSheet="8" activeTab="16"/>
  </bookViews>
  <sheets>
    <sheet name="Sheet1" sheetId="27" r:id="rId1"/>
    <sheet name="Planfin2562" sheetId="8" r:id="rId2"/>
    <sheet name="Revenue" sheetId="1" r:id="rId3"/>
    <sheet name="Expense" sheetId="5" r:id="rId4"/>
    <sheet name="HGR2560" sheetId="31" r:id="rId5"/>
    <sheet name="การวิเคราะห์แผน 8 แบบ" sheetId="29" r:id="rId6"/>
    <sheet name="Mapping62" sheetId="2" r:id="rId7"/>
    <sheet name="1.WS-Re-Exp" sheetId="16" r:id="rId8"/>
    <sheet name="งบทดลอง รพ." sheetId="28" r:id="rId9"/>
    <sheet name="2.WS-ยา วชภฯ" sheetId="19" r:id="rId10"/>
    <sheet name="3.WS-วัสดุอื่น" sheetId="20" r:id="rId11"/>
    <sheet name="4.WS-แผน จน." sheetId="22" r:id="rId12"/>
    <sheet name="5.WS-แผน ลน." sheetId="23" r:id="rId13"/>
    <sheet name="6.WS-แผนลงทุน" sheetId="24" r:id="rId14"/>
    <sheet name="6.1 รายละเอียดแผนลงทุน" sheetId="32" r:id="rId15"/>
    <sheet name="7.WS-แผน รพ.สต." sheetId="25" r:id="rId16"/>
    <sheet name="7.1 รายละเอียด แผน รพ.สต." sheetId="33" r:id="rId17"/>
    <sheet name="PlanFin Analysis" sheetId="30" r:id="rId18"/>
    <sheet name="Sheet2" sheetId="34" r:id="rId19"/>
  </sheets>
  <definedNames>
    <definedName name="_xlnm._FilterDatabase" localSheetId="7" hidden="1">'1.WS-Re-Exp'!$A$2:$G$427</definedName>
    <definedName name="_xlnm._FilterDatabase" localSheetId="6" hidden="1">Mapping62!$A$1:$K$426</definedName>
    <definedName name="_xlnm._FilterDatabase" localSheetId="8" hidden="1">'งบทดลอง รพ.'!$E$1:$E$436</definedName>
    <definedName name="DATA" localSheetId="14">#REF!</definedName>
    <definedName name="DATA" localSheetId="16">#REF!</definedName>
    <definedName name="DATA">#REF!</definedName>
    <definedName name="_xlnm.Print_Titles" localSheetId="7">'1.WS-Re-Exp'!$1:$2</definedName>
    <definedName name="_xlnm.Print_Titles" localSheetId="14">'6.1 รายละเอียดแผนลงทุน'!$4:$5</definedName>
    <definedName name="_xlnm.Print_Titles" localSheetId="16">'7.1 รายละเอียด แผน รพ.สต.'!$A:$C</definedName>
    <definedName name="_xlnm.Print_Titles" localSheetId="1">Planfin2562!$1:$2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7" i="19" l="1"/>
  <c r="B15" i="19"/>
  <c r="B14" i="19"/>
  <c r="G6" i="20" l="1"/>
  <c r="G7" i="20"/>
  <c r="G8" i="20"/>
  <c r="G9" i="20"/>
  <c r="G10" i="20"/>
  <c r="G12" i="20"/>
  <c r="G5" i="20"/>
  <c r="E17" i="33"/>
  <c r="G3" i="20" l="1"/>
  <c r="J5" i="19" l="1"/>
  <c r="F5" i="19"/>
  <c r="J4" i="19"/>
  <c r="F4" i="19"/>
  <c r="H3" i="19"/>
  <c r="J3" i="19" s="1"/>
  <c r="D8" i="24"/>
  <c r="G8" i="24"/>
  <c r="S24" i="32"/>
  <c r="D6" i="24" l="1"/>
  <c r="G5" i="24"/>
  <c r="G4" i="24" l="1"/>
  <c r="O59" i="32" l="1"/>
  <c r="M59" i="32"/>
  <c r="I59" i="32"/>
  <c r="G59" i="32"/>
  <c r="S13" i="32"/>
  <c r="S14" i="32"/>
  <c r="S15" i="32"/>
  <c r="S16" i="32"/>
  <c r="S17" i="32"/>
  <c r="S18" i="32"/>
  <c r="S19" i="32"/>
  <c r="S20" i="32"/>
  <c r="S21" i="32"/>
  <c r="S12" i="32"/>
  <c r="S11" i="32"/>
  <c r="S23" i="32"/>
  <c r="S22" i="32"/>
  <c r="S25" i="32" l="1"/>
  <c r="S26" i="32"/>
  <c r="S27" i="32"/>
  <c r="S28" i="32"/>
  <c r="S29" i="32"/>
  <c r="S30" i="32"/>
  <c r="S31" i="32"/>
  <c r="S32" i="32"/>
  <c r="S33" i="32"/>
  <c r="S34" i="32"/>
  <c r="S35" i="32"/>
  <c r="S36" i="32"/>
  <c r="S37" i="32"/>
  <c r="S38" i="32"/>
  <c r="S39" i="32"/>
  <c r="S40" i="32"/>
  <c r="S41" i="32"/>
  <c r="S42" i="32"/>
  <c r="S43" i="32"/>
  <c r="S44" i="32"/>
  <c r="R25" i="32"/>
  <c r="R26" i="32"/>
  <c r="R27" i="32"/>
  <c r="R28" i="32"/>
  <c r="R29" i="32"/>
  <c r="R30" i="32"/>
  <c r="R31" i="32"/>
  <c r="R32" i="32"/>
  <c r="R33" i="32"/>
  <c r="R34" i="32"/>
  <c r="R35" i="32"/>
  <c r="R36" i="32"/>
  <c r="R37" i="32"/>
  <c r="R38" i="32"/>
  <c r="R39" i="32"/>
  <c r="R40" i="32"/>
  <c r="R41" i="32"/>
  <c r="R42" i="32"/>
  <c r="R43" i="32"/>
  <c r="R44" i="32"/>
  <c r="Q57" i="32"/>
  <c r="S57" i="32" s="1"/>
  <c r="E56" i="32"/>
  <c r="S56" i="32" s="1"/>
  <c r="S46" i="32"/>
  <c r="Q53" i="32"/>
  <c r="K53" i="32"/>
  <c r="K59" i="32" s="1"/>
  <c r="E53" i="32"/>
  <c r="E59" i="32" s="1"/>
  <c r="C53" i="32"/>
  <c r="S58" i="32"/>
  <c r="S47" i="32"/>
  <c r="S48" i="32"/>
  <c r="S49" i="32"/>
  <c r="S50" i="32"/>
  <c r="S51" i="32"/>
  <c r="S52" i="32"/>
  <c r="S54" i="32"/>
  <c r="S55" i="32"/>
  <c r="R46" i="32"/>
  <c r="R47" i="32"/>
  <c r="R48" i="32"/>
  <c r="R49" i="32"/>
  <c r="R50" i="32"/>
  <c r="R51" i="32"/>
  <c r="R52" i="32"/>
  <c r="R53" i="32"/>
  <c r="R54" i="32"/>
  <c r="R55" i="32"/>
  <c r="R56" i="32"/>
  <c r="R57" i="32"/>
  <c r="R58" i="32"/>
  <c r="S45" i="32"/>
  <c r="R45" i="32"/>
  <c r="Q59" i="32" l="1"/>
  <c r="S53" i="32"/>
  <c r="B59" i="32"/>
  <c r="C59" i="32"/>
  <c r="G14" i="20" l="1"/>
  <c r="E11" i="25" l="1"/>
  <c r="E10" i="25"/>
  <c r="E9" i="25"/>
  <c r="E8" i="25"/>
  <c r="E7" i="25"/>
  <c r="E6" i="25"/>
  <c r="E5" i="25"/>
  <c r="E4" i="25"/>
  <c r="E3" i="25"/>
  <c r="G4" i="25"/>
  <c r="G5" i="25"/>
  <c r="G6" i="25"/>
  <c r="G7" i="25"/>
  <c r="G8" i="25"/>
  <c r="G9" i="25"/>
  <c r="G10" i="25"/>
  <c r="G11" i="25"/>
  <c r="G3" i="25"/>
  <c r="E7" i="22"/>
  <c r="E8" i="22"/>
  <c r="E9" i="22"/>
  <c r="E10" i="22"/>
  <c r="E11" i="22"/>
  <c r="E12" i="22"/>
  <c r="E13" i="22"/>
  <c r="E14" i="22"/>
  <c r="E15" i="22"/>
  <c r="E16" i="22"/>
  <c r="D23" i="22" l="1"/>
  <c r="R59" i="32" l="1"/>
  <c r="P59" i="32"/>
  <c r="N59" i="32"/>
  <c r="L59" i="32"/>
  <c r="J59" i="32"/>
  <c r="H59" i="32"/>
  <c r="F59" i="32"/>
  <c r="D59" i="32"/>
  <c r="C16" i="8" l="1"/>
  <c r="B4" i="19" l="1"/>
  <c r="D13" i="31"/>
  <c r="G289" i="28"/>
  <c r="H289" i="28" s="1"/>
  <c r="G279" i="28"/>
  <c r="H279" i="28" s="1"/>
  <c r="G278" i="28"/>
  <c r="H278" i="28" s="1"/>
  <c r="G276" i="28"/>
  <c r="H276" i="28" s="1"/>
  <c r="G275" i="28"/>
  <c r="H275" i="28" s="1"/>
  <c r="G274" i="28"/>
  <c r="H274" i="28" s="1"/>
  <c r="G273" i="28"/>
  <c r="H273" i="28" s="1"/>
  <c r="G272" i="28"/>
  <c r="H272" i="28" s="1"/>
  <c r="G271" i="28"/>
  <c r="H271" i="28" s="1"/>
  <c r="G270" i="28"/>
  <c r="H270" i="28" s="1"/>
  <c r="G269" i="28"/>
  <c r="H269" i="28" s="1"/>
  <c r="G268" i="28"/>
  <c r="H268" i="28" s="1"/>
  <c r="G267" i="28"/>
  <c r="H267" i="28" s="1"/>
  <c r="G266" i="28"/>
  <c r="H266" i="28" s="1"/>
  <c r="G265" i="28"/>
  <c r="H265" i="28" s="1"/>
  <c r="G264" i="28"/>
  <c r="H264" i="28" s="1"/>
  <c r="G263" i="28"/>
  <c r="H263" i="28" s="1"/>
  <c r="G262" i="28"/>
  <c r="H262" i="28" s="1"/>
  <c r="G261" i="28"/>
  <c r="H261" i="28" s="1"/>
  <c r="G259" i="28"/>
  <c r="H259" i="28" s="1"/>
  <c r="G258" i="28"/>
  <c r="H258" i="28" s="1"/>
  <c r="G257" i="28"/>
  <c r="H257" i="28" s="1"/>
  <c r="G256" i="28"/>
  <c r="H256" i="28" s="1"/>
  <c r="G255" i="28"/>
  <c r="H255" i="28" s="1"/>
  <c r="G254" i="28"/>
  <c r="H254" i="28" s="1"/>
  <c r="G253" i="28"/>
  <c r="H253" i="28" s="1"/>
  <c r="G252" i="28"/>
  <c r="H252" i="28" s="1"/>
  <c r="G251" i="28"/>
  <c r="H251" i="28" s="1"/>
  <c r="G250" i="28"/>
  <c r="H250" i="28" s="1"/>
  <c r="G249" i="28"/>
  <c r="H249" i="28" s="1"/>
  <c r="G248" i="28"/>
  <c r="H248" i="28" s="1"/>
  <c r="G247" i="28"/>
  <c r="H247" i="28" s="1"/>
  <c r="G237" i="28"/>
  <c r="H237" i="28" s="1"/>
  <c r="G236" i="28"/>
  <c r="H236" i="28" s="1"/>
  <c r="G235" i="28"/>
  <c r="H235" i="28" s="1"/>
  <c r="D20" i="23" l="1"/>
  <c r="D19" i="23"/>
  <c r="B25" i="22"/>
  <c r="D17" i="19"/>
  <c r="D16" i="19"/>
  <c r="B16" i="19"/>
  <c r="S16" i="33" l="1"/>
  <c r="S17" i="33" s="1"/>
  <c r="R16" i="33"/>
  <c r="Q16" i="33"/>
  <c r="P16" i="33"/>
  <c r="O16" i="33"/>
  <c r="N16" i="33"/>
  <c r="M16" i="33"/>
  <c r="K16" i="33"/>
  <c r="J16" i="33"/>
  <c r="I16" i="33"/>
  <c r="H16" i="33"/>
  <c r="G16" i="33"/>
  <c r="F16" i="33"/>
  <c r="E16" i="33"/>
  <c r="D16" i="33"/>
  <c r="S10" i="32"/>
  <c r="S9" i="32"/>
  <c r="S8" i="32"/>
  <c r="S7" i="32"/>
  <c r="S6" i="32"/>
  <c r="S59" i="32" l="1"/>
  <c r="M17" i="33"/>
  <c r="T16" i="33"/>
  <c r="D17" i="33"/>
  <c r="C37" i="8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C142" i="16"/>
  <c r="C143" i="16"/>
  <c r="C144" i="16"/>
  <c r="C145" i="16"/>
  <c r="C146" i="16"/>
  <c r="C147" i="16"/>
  <c r="C148" i="16"/>
  <c r="C149" i="16"/>
  <c r="C150" i="16"/>
  <c r="C151" i="16"/>
  <c r="C152" i="16"/>
  <c r="C153" i="16"/>
  <c r="C154" i="16"/>
  <c r="C155" i="16"/>
  <c r="C156" i="16"/>
  <c r="C157" i="16"/>
  <c r="C158" i="16"/>
  <c r="C159" i="16"/>
  <c r="C160" i="16"/>
  <c r="C161" i="16"/>
  <c r="C162" i="16"/>
  <c r="C163" i="16"/>
  <c r="C164" i="16"/>
  <c r="C165" i="16"/>
  <c r="C166" i="16"/>
  <c r="C167" i="16"/>
  <c r="C168" i="16"/>
  <c r="C169" i="16"/>
  <c r="C170" i="16"/>
  <c r="C171" i="16"/>
  <c r="C172" i="16"/>
  <c r="C173" i="16"/>
  <c r="C174" i="16"/>
  <c r="C175" i="16"/>
  <c r="C176" i="16"/>
  <c r="C177" i="16"/>
  <c r="C178" i="16"/>
  <c r="C179" i="16"/>
  <c r="C180" i="16"/>
  <c r="C181" i="16"/>
  <c r="C182" i="16"/>
  <c r="C183" i="16"/>
  <c r="C184" i="16"/>
  <c r="C185" i="16"/>
  <c r="C186" i="16"/>
  <c r="C187" i="16"/>
  <c r="C188" i="16"/>
  <c r="C189" i="16"/>
  <c r="C190" i="16"/>
  <c r="C191" i="16"/>
  <c r="C192" i="16"/>
  <c r="C193" i="16"/>
  <c r="C194" i="16"/>
  <c r="C195" i="16"/>
  <c r="C196" i="16"/>
  <c r="C197" i="16"/>
  <c r="C198" i="16"/>
  <c r="C199" i="16"/>
  <c r="C200" i="16"/>
  <c r="C201" i="16"/>
  <c r="C202" i="16"/>
  <c r="C203" i="16"/>
  <c r="C204" i="16"/>
  <c r="C205" i="16"/>
  <c r="C206" i="16"/>
  <c r="C207" i="16"/>
  <c r="C208" i="16"/>
  <c r="C209" i="16"/>
  <c r="C210" i="16"/>
  <c r="C211" i="16"/>
  <c r="C212" i="16"/>
  <c r="C213" i="16"/>
  <c r="C214" i="16"/>
  <c r="C215" i="16"/>
  <c r="C216" i="16"/>
  <c r="C217" i="16"/>
  <c r="C218" i="16"/>
  <c r="C219" i="16"/>
  <c r="C220" i="16"/>
  <c r="C221" i="16"/>
  <c r="C222" i="16"/>
  <c r="C223" i="16"/>
  <c r="C224" i="16"/>
  <c r="C225" i="16"/>
  <c r="C226" i="16"/>
  <c r="C227" i="16"/>
  <c r="C228" i="16"/>
  <c r="C229" i="16"/>
  <c r="C230" i="16"/>
  <c r="C231" i="16"/>
  <c r="C232" i="16"/>
  <c r="C233" i="16"/>
  <c r="C234" i="16"/>
  <c r="C235" i="16"/>
  <c r="C236" i="16"/>
  <c r="C237" i="16"/>
  <c r="C238" i="16"/>
  <c r="C239" i="16"/>
  <c r="C240" i="16"/>
  <c r="C241" i="16"/>
  <c r="C242" i="16"/>
  <c r="C243" i="16"/>
  <c r="C244" i="16"/>
  <c r="C245" i="16"/>
  <c r="C246" i="16"/>
  <c r="C247" i="16"/>
  <c r="C248" i="16"/>
  <c r="C249" i="16"/>
  <c r="C250" i="16"/>
  <c r="C251" i="16"/>
  <c r="C252" i="16"/>
  <c r="C253" i="16"/>
  <c r="C254" i="16"/>
  <c r="C255" i="16"/>
  <c r="C256" i="16"/>
  <c r="C257" i="16"/>
  <c r="C258" i="16"/>
  <c r="C259" i="16"/>
  <c r="C260" i="16"/>
  <c r="C261" i="16"/>
  <c r="C262" i="16"/>
  <c r="C263" i="16"/>
  <c r="C264" i="16"/>
  <c r="C265" i="16"/>
  <c r="C266" i="16"/>
  <c r="C267" i="16"/>
  <c r="C268" i="16"/>
  <c r="C269" i="16"/>
  <c r="C270" i="16"/>
  <c r="C271" i="16"/>
  <c r="C272" i="16"/>
  <c r="C273" i="16"/>
  <c r="C274" i="16"/>
  <c r="C275" i="16"/>
  <c r="C276" i="16"/>
  <c r="C277" i="16"/>
  <c r="C278" i="16"/>
  <c r="C279" i="16"/>
  <c r="C280" i="16"/>
  <c r="C281" i="16"/>
  <c r="D17" i="8" s="1"/>
  <c r="C282" i="16"/>
  <c r="C283" i="16"/>
  <c r="C284" i="16"/>
  <c r="C285" i="16"/>
  <c r="C286" i="16"/>
  <c r="C287" i="16"/>
  <c r="C288" i="16"/>
  <c r="C289" i="16"/>
  <c r="C290" i="16"/>
  <c r="C291" i="16"/>
  <c r="C292" i="16"/>
  <c r="C293" i="16"/>
  <c r="C294" i="16"/>
  <c r="C295" i="16"/>
  <c r="C296" i="16"/>
  <c r="C297" i="16"/>
  <c r="C298" i="16"/>
  <c r="C299" i="16"/>
  <c r="C300" i="16"/>
  <c r="C301" i="16"/>
  <c r="C302" i="16"/>
  <c r="C303" i="16"/>
  <c r="C304" i="16"/>
  <c r="C305" i="16"/>
  <c r="C306" i="16"/>
  <c r="C307" i="16"/>
  <c r="C308" i="16"/>
  <c r="C309" i="16"/>
  <c r="C310" i="16"/>
  <c r="C311" i="16"/>
  <c r="C312" i="16"/>
  <c r="C313" i="16"/>
  <c r="C314" i="16"/>
  <c r="C315" i="16"/>
  <c r="C316" i="16"/>
  <c r="C317" i="16"/>
  <c r="C318" i="16"/>
  <c r="C319" i="16"/>
  <c r="C320" i="16"/>
  <c r="C321" i="16"/>
  <c r="C322" i="16"/>
  <c r="C323" i="16"/>
  <c r="C324" i="16"/>
  <c r="C325" i="16"/>
  <c r="C326" i="16"/>
  <c r="C327" i="16"/>
  <c r="C328" i="16"/>
  <c r="C329" i="16"/>
  <c r="C330" i="16"/>
  <c r="C331" i="16"/>
  <c r="C332" i="16"/>
  <c r="C333" i="16"/>
  <c r="C334" i="16"/>
  <c r="C335" i="16"/>
  <c r="C336" i="16"/>
  <c r="C337" i="16"/>
  <c r="C338" i="16"/>
  <c r="C339" i="16"/>
  <c r="C340" i="16"/>
  <c r="C341" i="16"/>
  <c r="C342" i="16"/>
  <c r="C343" i="16"/>
  <c r="C344" i="16"/>
  <c r="C345" i="16"/>
  <c r="C346" i="16"/>
  <c r="C347" i="16"/>
  <c r="C348" i="16"/>
  <c r="C349" i="16"/>
  <c r="C350" i="16"/>
  <c r="C351" i="16"/>
  <c r="C352" i="16"/>
  <c r="C353" i="16"/>
  <c r="C354" i="16"/>
  <c r="C355" i="16"/>
  <c r="C356" i="16"/>
  <c r="C357" i="16"/>
  <c r="C358" i="16"/>
  <c r="C359" i="16"/>
  <c r="C360" i="16"/>
  <c r="C361" i="16"/>
  <c r="C362" i="16"/>
  <c r="C363" i="16"/>
  <c r="C364" i="16"/>
  <c r="C365" i="16"/>
  <c r="C366" i="16"/>
  <c r="C367" i="16"/>
  <c r="C368" i="16"/>
  <c r="C369" i="16"/>
  <c r="C370" i="16"/>
  <c r="C371" i="16"/>
  <c r="C372" i="16"/>
  <c r="C373" i="16"/>
  <c r="C374" i="16"/>
  <c r="C375" i="16"/>
  <c r="C376" i="16"/>
  <c r="C377" i="16"/>
  <c r="C378" i="16"/>
  <c r="C379" i="16"/>
  <c r="C380" i="16"/>
  <c r="C381" i="16"/>
  <c r="C382" i="16"/>
  <c r="C383" i="16"/>
  <c r="C384" i="16"/>
  <c r="C385" i="16"/>
  <c r="C386" i="16"/>
  <c r="C387" i="16"/>
  <c r="C388" i="16"/>
  <c r="C389" i="16"/>
  <c r="C390" i="16"/>
  <c r="C391" i="16"/>
  <c r="C392" i="16"/>
  <c r="C393" i="16"/>
  <c r="C394" i="16"/>
  <c r="C395" i="16"/>
  <c r="C396" i="16"/>
  <c r="C397" i="16"/>
  <c r="C398" i="16"/>
  <c r="C399" i="16"/>
  <c r="C400" i="16"/>
  <c r="C401" i="16"/>
  <c r="C402" i="16"/>
  <c r="C403" i="16"/>
  <c r="C404" i="16"/>
  <c r="C405" i="16"/>
  <c r="C406" i="16"/>
  <c r="C407" i="16"/>
  <c r="C408" i="16"/>
  <c r="C409" i="16"/>
  <c r="C410" i="16"/>
  <c r="C411" i="16"/>
  <c r="C412" i="16"/>
  <c r="C413" i="16"/>
  <c r="C414" i="16"/>
  <c r="C415" i="16"/>
  <c r="C416" i="16"/>
  <c r="C417" i="16"/>
  <c r="C418" i="16"/>
  <c r="C419" i="16"/>
  <c r="C420" i="16"/>
  <c r="C421" i="16"/>
  <c r="C422" i="16"/>
  <c r="C423" i="16"/>
  <c r="C424" i="16"/>
  <c r="C425" i="16"/>
  <c r="C426" i="16"/>
  <c r="C427" i="16"/>
  <c r="C3" i="16"/>
  <c r="T17" i="33" l="1"/>
  <c r="D15" i="8"/>
  <c r="D5" i="8"/>
  <c r="C429" i="16"/>
  <c r="G7" i="24" l="1"/>
  <c r="D89" i="8" s="1"/>
  <c r="J4" i="29" l="1"/>
  <c r="I4" i="29" l="1"/>
  <c r="G6" i="8" l="1"/>
  <c r="H6" i="8"/>
  <c r="J6" i="8"/>
  <c r="G7" i="8"/>
  <c r="H7" i="8"/>
  <c r="J7" i="8"/>
  <c r="G8" i="8"/>
  <c r="H8" i="8"/>
  <c r="J8" i="8"/>
  <c r="G9" i="8"/>
  <c r="H9" i="8"/>
  <c r="J9" i="8"/>
  <c r="G10" i="8"/>
  <c r="H10" i="8"/>
  <c r="J10" i="8"/>
  <c r="G11" i="8"/>
  <c r="H11" i="8"/>
  <c r="J11" i="8"/>
  <c r="G12" i="8"/>
  <c r="H12" i="8"/>
  <c r="J12" i="8"/>
  <c r="G13" i="8"/>
  <c r="H13" i="8"/>
  <c r="J13" i="8"/>
  <c r="G14" i="8"/>
  <c r="H14" i="8"/>
  <c r="J14" i="8"/>
  <c r="G15" i="8"/>
  <c r="H15" i="8"/>
  <c r="J15" i="8"/>
  <c r="G16" i="8"/>
  <c r="H16" i="8"/>
  <c r="J16" i="8"/>
  <c r="G17" i="8"/>
  <c r="H17" i="8"/>
  <c r="J17" i="8"/>
  <c r="G18" i="8"/>
  <c r="H18" i="8"/>
  <c r="J18" i="8"/>
  <c r="G19" i="8"/>
  <c r="H19" i="8"/>
  <c r="J19" i="8"/>
  <c r="G20" i="8"/>
  <c r="H20" i="8"/>
  <c r="J20" i="8"/>
  <c r="G21" i="8"/>
  <c r="H21" i="8"/>
  <c r="J21" i="8"/>
  <c r="G22" i="8"/>
  <c r="H22" i="8"/>
  <c r="J22" i="8"/>
  <c r="G23" i="8"/>
  <c r="H23" i="8"/>
  <c r="J23" i="8"/>
  <c r="G24" i="8"/>
  <c r="H24" i="8"/>
  <c r="J24" i="8"/>
  <c r="G25" i="8"/>
  <c r="H25" i="8"/>
  <c r="J25" i="8"/>
  <c r="G26" i="8"/>
  <c r="H26" i="8"/>
  <c r="J26" i="8"/>
  <c r="G27" i="8"/>
  <c r="H27" i="8"/>
  <c r="J27" i="8"/>
  <c r="G28" i="8"/>
  <c r="H28" i="8"/>
  <c r="J28" i="8"/>
  <c r="G29" i="8"/>
  <c r="H29" i="8"/>
  <c r="J29" i="8"/>
  <c r="G30" i="8"/>
  <c r="H30" i="8"/>
  <c r="J30" i="8"/>
  <c r="G31" i="8"/>
  <c r="H31" i="8"/>
  <c r="J31" i="8"/>
  <c r="J5" i="8"/>
  <c r="H5" i="8"/>
  <c r="G5" i="8"/>
  <c r="I3" i="31"/>
  <c r="I6" i="8" s="1"/>
  <c r="I4" i="31"/>
  <c r="I7" i="8" s="1"/>
  <c r="I5" i="31"/>
  <c r="I8" i="8" s="1"/>
  <c r="I6" i="31"/>
  <c r="I9" i="8" s="1"/>
  <c r="I7" i="31"/>
  <c r="I10" i="8" s="1"/>
  <c r="I8" i="31"/>
  <c r="I11" i="8" s="1"/>
  <c r="I9" i="31"/>
  <c r="I12" i="8" s="1"/>
  <c r="I10" i="31"/>
  <c r="I13" i="8" s="1"/>
  <c r="I11" i="31"/>
  <c r="I14" i="8" s="1"/>
  <c r="I12" i="31"/>
  <c r="I15" i="8" s="1"/>
  <c r="I13" i="31"/>
  <c r="I16" i="8" s="1"/>
  <c r="I14" i="31"/>
  <c r="I17" i="8" s="1"/>
  <c r="I15" i="31"/>
  <c r="I18" i="8" s="1"/>
  <c r="I16" i="31"/>
  <c r="I19" i="8" s="1"/>
  <c r="I17" i="31"/>
  <c r="I20" i="8" s="1"/>
  <c r="I18" i="31"/>
  <c r="I21" i="8" s="1"/>
  <c r="I19" i="31"/>
  <c r="I22" i="8" s="1"/>
  <c r="I20" i="31"/>
  <c r="I23" i="8" s="1"/>
  <c r="I21" i="31"/>
  <c r="I24" i="8" s="1"/>
  <c r="I22" i="31"/>
  <c r="I25" i="8" s="1"/>
  <c r="I23" i="31"/>
  <c r="I26" i="8" s="1"/>
  <c r="I24" i="31"/>
  <c r="I27" i="8" s="1"/>
  <c r="I25" i="31"/>
  <c r="I28" i="8" s="1"/>
  <c r="I26" i="31"/>
  <c r="I29" i="8" s="1"/>
  <c r="I27" i="31"/>
  <c r="I30" i="8" s="1"/>
  <c r="I28" i="31"/>
  <c r="I31" i="8" s="1"/>
  <c r="I2" i="31"/>
  <c r="I5" i="8" s="1"/>
  <c r="D15" i="25" l="1"/>
  <c r="E15" i="25"/>
  <c r="D95" i="8" s="1"/>
  <c r="F15" i="25"/>
  <c r="D96" i="8" s="1"/>
  <c r="C15" i="25"/>
  <c r="D93" i="8" s="1"/>
  <c r="G12" i="25"/>
  <c r="G13" i="25"/>
  <c r="F8" i="24"/>
  <c r="B8" i="24"/>
  <c r="D87" i="8"/>
  <c r="G6" i="24"/>
  <c r="D88" i="8" s="1"/>
  <c r="D81" i="8"/>
  <c r="C11" i="23"/>
  <c r="F11" i="23"/>
  <c r="B11" i="23"/>
  <c r="D77" i="8"/>
  <c r="D78" i="8"/>
  <c r="D79" i="8"/>
  <c r="D80" i="8"/>
  <c r="D76" i="8"/>
  <c r="D71" i="8"/>
  <c r="D70" i="8"/>
  <c r="D69" i="8"/>
  <c r="D68" i="8"/>
  <c r="D67" i="8"/>
  <c r="D50" i="8"/>
  <c r="D51" i="8"/>
  <c r="D52" i="8"/>
  <c r="D53" i="8"/>
  <c r="D54" i="8"/>
  <c r="D55" i="8"/>
  <c r="D56" i="8"/>
  <c r="D57" i="8"/>
  <c r="D58" i="8"/>
  <c r="D59" i="8"/>
  <c r="D49" i="8"/>
  <c r="D43" i="8"/>
  <c r="H4" i="19"/>
  <c r="C5" i="22" s="1"/>
  <c r="H5" i="19"/>
  <c r="D82" i="8" l="1"/>
  <c r="D83" i="8" s="1"/>
  <c r="G10" i="23"/>
  <c r="G11" i="23" s="1"/>
  <c r="E11" i="23"/>
  <c r="E88" i="8"/>
  <c r="J6" i="19"/>
  <c r="D11" i="23"/>
  <c r="C6" i="22"/>
  <c r="D45" i="8"/>
  <c r="H11" i="23"/>
  <c r="D44" i="8"/>
  <c r="G15" i="25"/>
  <c r="C4" i="22"/>
  <c r="D94" i="8"/>
  <c r="D97" i="8" s="1"/>
  <c r="D86" i="8"/>
  <c r="F4" i="29" s="1"/>
  <c r="D60" i="8"/>
  <c r="D4" i="22" l="1"/>
  <c r="E4" i="22" s="1"/>
  <c r="D46" i="8"/>
  <c r="D90" i="8"/>
  <c r="D6" i="8"/>
  <c r="G4" i="1"/>
  <c r="F4" i="1" s="1"/>
  <c r="G15" i="1"/>
  <c r="F15" i="1" s="1"/>
  <c r="G24" i="1"/>
  <c r="D13" i="8"/>
  <c r="E21" i="5"/>
  <c r="E17" i="8"/>
  <c r="E5" i="5"/>
  <c r="D20" i="8"/>
  <c r="E7" i="5"/>
  <c r="E16" i="5"/>
  <c r="E25" i="5"/>
  <c r="E3" i="5"/>
  <c r="G50" i="1"/>
  <c r="G45" i="1"/>
  <c r="G22" i="1"/>
  <c r="G18" i="1"/>
  <c r="F18" i="1" s="1"/>
  <c r="G6" i="1"/>
  <c r="F6" i="1" s="1"/>
  <c r="D15" i="22"/>
  <c r="F15" i="22" s="1"/>
  <c r="F17" i="5"/>
  <c r="F23" i="5"/>
  <c r="F29" i="5" s="1"/>
  <c r="J17" i="22"/>
  <c r="I17" i="22"/>
  <c r="H17" i="22"/>
  <c r="G17" i="22"/>
  <c r="C17" i="22"/>
  <c r="B17" i="22"/>
  <c r="D16" i="22"/>
  <c r="F16" i="22" s="1"/>
  <c r="D14" i="22"/>
  <c r="F14" i="22" s="1"/>
  <c r="D13" i="22"/>
  <c r="F13" i="22" s="1"/>
  <c r="D12" i="22"/>
  <c r="F12" i="22" s="1"/>
  <c r="D11" i="22"/>
  <c r="F11" i="22" s="1"/>
  <c r="D10" i="22"/>
  <c r="F10" i="22" s="1"/>
  <c r="D9" i="22"/>
  <c r="F9" i="22" s="1"/>
  <c r="D8" i="22"/>
  <c r="F8" i="22" s="1"/>
  <c r="D7" i="22"/>
  <c r="F7" i="22" s="1"/>
  <c r="D6" i="22"/>
  <c r="D5" i="22"/>
  <c r="E19" i="1"/>
  <c r="E10" i="1"/>
  <c r="C31" i="8"/>
  <c r="E5" i="22" l="1"/>
  <c r="D65" i="8" s="1"/>
  <c r="E6" i="22"/>
  <c r="D66" i="8" s="1"/>
  <c r="D64" i="8"/>
  <c r="F4" i="22"/>
  <c r="D7" i="8"/>
  <c r="G13" i="1"/>
  <c r="F13" i="1" s="1"/>
  <c r="C32" i="8"/>
  <c r="G5" i="1"/>
  <c r="F5" i="1" s="1"/>
  <c r="G9" i="1"/>
  <c r="F9" i="1" s="1"/>
  <c r="G26" i="1"/>
  <c r="G43" i="1" s="1"/>
  <c r="D18" i="8"/>
  <c r="E18" i="8" s="1"/>
  <c r="E11" i="5"/>
  <c r="G16" i="1"/>
  <c r="F16" i="1" s="1"/>
  <c r="G49" i="1"/>
  <c r="G17" i="1"/>
  <c r="F17" i="1" s="1"/>
  <c r="G8" i="1"/>
  <c r="F8" i="1" s="1"/>
  <c r="G7" i="1"/>
  <c r="F7" i="1" s="1"/>
  <c r="E36" i="5"/>
  <c r="E12" i="5"/>
  <c r="G31" i="1"/>
  <c r="E6" i="5"/>
  <c r="E26" i="5"/>
  <c r="E22" i="5"/>
  <c r="G21" i="1"/>
  <c r="K5" i="8"/>
  <c r="E4" i="5"/>
  <c r="E9" i="5"/>
  <c r="E10" i="5"/>
  <c r="D12" i="8"/>
  <c r="E12" i="8" s="1"/>
  <c r="G46" i="1"/>
  <c r="G14" i="1"/>
  <c r="G30" i="1"/>
  <c r="G39" i="1" s="1"/>
  <c r="G3" i="1"/>
  <c r="F3" i="1" s="1"/>
  <c r="D21" i="8"/>
  <c r="L21" i="8" s="1"/>
  <c r="D11" i="8"/>
  <c r="E11" i="8" s="1"/>
  <c r="G23" i="1"/>
  <c r="G29" i="1"/>
  <c r="E28" i="5"/>
  <c r="D22" i="8"/>
  <c r="E22" i="8" s="1"/>
  <c r="E15" i="5"/>
  <c r="D25" i="8"/>
  <c r="E25" i="8" s="1"/>
  <c r="E34" i="5"/>
  <c r="D24" i="8"/>
  <c r="E24" i="8" s="1"/>
  <c r="E13" i="5"/>
  <c r="E14" i="5"/>
  <c r="D27" i="8"/>
  <c r="E27" i="8" s="1"/>
  <c r="G51" i="1"/>
  <c r="D8" i="8"/>
  <c r="K8" i="8" s="1"/>
  <c r="D9" i="8"/>
  <c r="L9" i="8" s="1"/>
  <c r="G25" i="1"/>
  <c r="E20" i="5"/>
  <c r="D19" i="8"/>
  <c r="K19" i="8" s="1"/>
  <c r="E27" i="5"/>
  <c r="D10" i="8"/>
  <c r="L10" i="8" s="1"/>
  <c r="E33" i="5"/>
  <c r="D28" i="8"/>
  <c r="K28" i="8" s="1"/>
  <c r="G33" i="1"/>
  <c r="G12" i="1"/>
  <c r="F12" i="1" s="1"/>
  <c r="G32" i="1"/>
  <c r="E24" i="5"/>
  <c r="D14" i="8"/>
  <c r="L14" i="8" s="1"/>
  <c r="D23" i="8"/>
  <c r="K23" i="8" s="1"/>
  <c r="K15" i="8"/>
  <c r="E8" i="5"/>
  <c r="E19" i="5"/>
  <c r="D26" i="8"/>
  <c r="L26" i="8" s="1"/>
  <c r="F37" i="5"/>
  <c r="K7" i="8"/>
  <c r="L7" i="8"/>
  <c r="K17" i="8"/>
  <c r="L17" i="8"/>
  <c r="K13" i="8"/>
  <c r="L13" i="8"/>
  <c r="K20" i="8"/>
  <c r="L20" i="8"/>
  <c r="L6" i="8"/>
  <c r="K6" i="8"/>
  <c r="E20" i="8"/>
  <c r="E6" i="8"/>
  <c r="E7" i="8"/>
  <c r="E5" i="8"/>
  <c r="E13" i="8"/>
  <c r="D29" i="8"/>
  <c r="E31" i="5"/>
  <c r="E32" i="5"/>
  <c r="E35" i="5"/>
  <c r="D30" i="8"/>
  <c r="D17" i="22"/>
  <c r="D22" i="22" s="1"/>
  <c r="D24" i="22" s="1"/>
  <c r="D25" i="22" s="1"/>
  <c r="F6" i="22" l="1"/>
  <c r="D72" i="8"/>
  <c r="E17" i="22"/>
  <c r="F5" i="22"/>
  <c r="G42" i="1"/>
  <c r="G37" i="1"/>
  <c r="E21" i="8"/>
  <c r="L5" i="8"/>
  <c r="G38" i="1"/>
  <c r="L25" i="8"/>
  <c r="F14" i="1"/>
  <c r="G41" i="1"/>
  <c r="K21" i="8"/>
  <c r="K24" i="8"/>
  <c r="L11" i="8"/>
  <c r="L22" i="8"/>
  <c r="K11" i="8"/>
  <c r="K22" i="8"/>
  <c r="K18" i="8"/>
  <c r="L18" i="8"/>
  <c r="G10" i="1"/>
  <c r="F10" i="1" s="1"/>
  <c r="E23" i="5"/>
  <c r="E29" i="5" s="1"/>
  <c r="K25" i="8"/>
  <c r="L12" i="8"/>
  <c r="K9" i="8"/>
  <c r="L24" i="8"/>
  <c r="K12" i="8"/>
  <c r="G27" i="1"/>
  <c r="G40" i="1"/>
  <c r="E19" i="8"/>
  <c r="L19" i="8"/>
  <c r="E17" i="5"/>
  <c r="E9" i="8"/>
  <c r="E8" i="8"/>
  <c r="G36" i="1"/>
  <c r="G34" i="1"/>
  <c r="L8" i="8"/>
  <c r="G19" i="1"/>
  <c r="F19" i="1" s="1"/>
  <c r="L28" i="8"/>
  <c r="E28" i="8"/>
  <c r="L27" i="8"/>
  <c r="K27" i="8"/>
  <c r="E10" i="8"/>
  <c r="K10" i="8"/>
  <c r="D16" i="8"/>
  <c r="L16" i="8" s="1"/>
  <c r="E26" i="8"/>
  <c r="K26" i="8"/>
  <c r="L15" i="8"/>
  <c r="E15" i="8"/>
  <c r="E14" i="8"/>
  <c r="L23" i="8"/>
  <c r="K14" i="8"/>
  <c r="E23" i="8"/>
  <c r="L30" i="8"/>
  <c r="K30" i="8"/>
  <c r="K29" i="8"/>
  <c r="L29" i="8"/>
  <c r="E29" i="8"/>
  <c r="E30" i="8"/>
  <c r="D31" i="8"/>
  <c r="F17" i="22" l="1"/>
  <c r="A4" i="29"/>
  <c r="E37" i="5"/>
  <c r="E16" i="8"/>
  <c r="G44" i="1"/>
  <c r="G47" i="1" s="1"/>
  <c r="G52" i="1" s="1"/>
  <c r="K16" i="8"/>
  <c r="K31" i="8"/>
  <c r="L31" i="8"/>
  <c r="D32" i="8"/>
  <c r="D33" i="8" s="1"/>
  <c r="C33" i="8" s="1"/>
  <c r="E31" i="8"/>
  <c r="B4" i="29"/>
  <c r="K4" i="29" s="1"/>
  <c r="L4" i="29" s="1"/>
  <c r="E38" i="5" l="1"/>
  <c r="E39" i="5"/>
  <c r="C36" i="8" s="1"/>
  <c r="C4" i="29"/>
  <c r="O4" i="29" l="1"/>
  <c r="D4" i="29"/>
  <c r="E4" i="29"/>
  <c r="H4" i="29" s="1"/>
  <c r="G4" i="29"/>
  <c r="P4" i="29" l="1"/>
  <c r="M4" i="29"/>
  <c r="N4" i="29" s="1"/>
  <c r="Q4" i="29" l="1"/>
  <c r="R4" i="29" s="1"/>
  <c r="S4" i="29" s="1"/>
</calcChain>
</file>

<file path=xl/comments1.xml><?xml version="1.0" encoding="utf-8"?>
<comments xmlns="http://schemas.openxmlformats.org/spreadsheetml/2006/main">
  <authors>
    <author>Amornratana</author>
    <author>Administrator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Amornratana:</t>
        </r>
        <r>
          <rPr>
            <sz val="9"/>
            <color indexed="81"/>
            <rFont val="Tahoma"/>
            <family val="2"/>
          </rPr>
          <t xml:space="preserve">
9 up 12</t>
        </r>
      </text>
    </comment>
    <comment ref="D4" authorId="1">
      <text>
        <r>
          <rPr>
            <sz val="9"/>
            <color indexed="81"/>
            <rFont val="Tahoma"/>
            <family val="2"/>
          </rPr>
          <t xml:space="preserve">ข้อมูลมาจาก  worksheet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ใส่ข้อมูลตัวเลขด้วย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>ข้อมูลนี้จะได้จาก worksheet</t>
        </r>
      </text>
    </comment>
    <comment ref="G36" authorId="0">
      <text>
        <r>
          <rPr>
            <sz val="9"/>
            <color indexed="81"/>
            <rFont val="Tahoma"/>
            <family val="2"/>
          </rPr>
          <t xml:space="preserve">คำนวนให้
</t>
        </r>
      </text>
    </comment>
  </commentList>
</comments>
</file>

<file path=xl/comments3.xml><?xml version="1.0" encoding="utf-8"?>
<comments xmlns="http://schemas.openxmlformats.org/spreadsheetml/2006/main">
  <authors>
    <author>Amornratana</author>
  </authors>
  <commentList>
    <comment ref="F2" authorId="0">
      <text>
        <r>
          <rPr>
            <b/>
            <sz val="9"/>
            <color indexed="81"/>
            <rFont val="Tahoma"/>
            <family val="2"/>
          </rPr>
          <t>Amornratana: link มูลค่าจากกลุ่ม ใช้ข้อมูล</t>
        </r>
        <r>
          <rPr>
            <sz val="9"/>
            <color indexed="81"/>
            <rFont val="Tahoma"/>
            <family val="2"/>
          </rPr>
          <t xml:space="preserve">
ปี 58</t>
        </r>
      </text>
    </comment>
  </commentList>
</comments>
</file>

<file path=xl/comments4.xml><?xml version="1.0" encoding="utf-8"?>
<comments xmlns="http://schemas.openxmlformats.org/spreadsheetml/2006/main">
  <authors>
    <author>Amonrat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365/5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365/6</t>
        </r>
      </text>
    </comment>
  </commentList>
</comments>
</file>

<file path=xl/comments5.xml><?xml version="1.0" encoding="utf-8"?>
<comments xmlns="http://schemas.openxmlformats.org/spreadsheetml/2006/main">
  <authors>
    <author>Amonrat</author>
  </authors>
  <commentList>
    <comment ref="B25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365/6</t>
        </r>
      </text>
    </comment>
  </commentList>
</comments>
</file>

<file path=xl/comments6.xml><?xml version="1.0" encoding="utf-8"?>
<comments xmlns="http://schemas.openxmlformats.org/spreadsheetml/2006/main">
  <authors>
    <author>Amonrat</author>
  </authors>
  <commentList>
    <comment ref="B20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365/4.25</t>
        </r>
      </text>
    </comment>
  </commentList>
</comments>
</file>

<file path=xl/comments7.xml><?xml version="1.0" encoding="utf-8"?>
<comments xmlns="http://schemas.openxmlformats.org/spreadsheetml/2006/main">
  <authors>
    <author>Amonrat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ดูเงินบำรุง หลังหักภาระผูกพัน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ดูคาดการณ์งบค่าเสื่อมที่จะได้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ดูวงเงินงบประมาณที่จะได้</t>
        </r>
      </text>
    </comment>
  </commentList>
</comments>
</file>

<file path=xl/comments8.xml><?xml version="1.0" encoding="utf-8"?>
<comments xmlns="http://schemas.openxmlformats.org/spreadsheetml/2006/main">
  <authors>
    <author>Amonrat</author>
    <author>TDCOM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ดูเงินบำรุง หลังหักภาระผูกพัน</t>
        </r>
      </text>
    </comment>
    <comment ref="A25" authorId="1">
      <text>
        <r>
          <rPr>
            <b/>
            <sz val="9"/>
            <color indexed="81"/>
            <rFont val="Tahoma"/>
            <family val="2"/>
          </rPr>
          <t>TDCOM:</t>
        </r>
        <r>
          <rPr>
            <sz val="9"/>
            <color indexed="81"/>
            <rFont val="Tahoma"/>
            <family val="2"/>
          </rPr>
          <t xml:space="preserve">
IPD 3    จ่ายกลาง 3 กายภาพ 1  แผนไทย 3</t>
        </r>
      </text>
    </comment>
    <comment ref="A26" authorId="1">
      <text>
        <r>
          <rPr>
            <b/>
            <sz val="9"/>
            <color indexed="81"/>
            <rFont val="Tahoma"/>
            <family val="2"/>
          </rPr>
          <t>TDCOM:</t>
        </r>
        <r>
          <rPr>
            <sz val="9"/>
            <color indexed="81"/>
            <rFont val="Tahoma"/>
            <family val="2"/>
          </rPr>
          <t xml:space="preserve">
แผนไทย 1 ไอพีดี 1</t>
        </r>
      </text>
    </comment>
    <comment ref="A27" authorId="1">
      <text>
        <r>
          <rPr>
            <b/>
            <sz val="9"/>
            <color indexed="81"/>
            <rFont val="Tahoma"/>
            <family val="2"/>
          </rPr>
          <t>TDCOM:</t>
        </r>
        <r>
          <rPr>
            <sz val="9"/>
            <color indexed="81"/>
            <rFont val="Tahoma"/>
            <family val="2"/>
          </rPr>
          <t xml:space="preserve">
ไอพีดี 2  ประกัน 2</t>
        </r>
      </text>
    </comment>
    <comment ref="A28" authorId="1">
      <text>
        <r>
          <rPr>
            <b/>
            <sz val="9"/>
            <color indexed="81"/>
            <rFont val="Tahoma"/>
            <family val="2"/>
          </rPr>
          <t>TDCOM:</t>
        </r>
        <r>
          <rPr>
            <sz val="9"/>
            <color indexed="81"/>
            <rFont val="Tahoma"/>
            <family val="2"/>
          </rPr>
          <t xml:space="preserve">
จ่ายกลาง 1 กายภาพ 1</t>
        </r>
      </text>
    </comment>
    <comment ref="A29" authorId="1">
      <text>
        <r>
          <rPr>
            <b/>
            <sz val="9"/>
            <color indexed="81"/>
            <rFont val="Tahoma"/>
            <family val="2"/>
          </rPr>
          <t>TDCOM:</t>
        </r>
        <r>
          <rPr>
            <sz val="9"/>
            <color indexed="81"/>
            <rFont val="Tahoma"/>
            <family val="2"/>
          </rPr>
          <t xml:space="preserve">
จ่ายกลาง 1   บริหาร 1</t>
        </r>
      </text>
    </comment>
    <comment ref="A30" authorId="1">
      <text>
        <r>
          <rPr>
            <b/>
            <sz val="9"/>
            <color indexed="81"/>
            <rFont val="Tahoma"/>
            <family val="2"/>
          </rPr>
          <t>TDCOM:</t>
        </r>
        <r>
          <rPr>
            <sz val="9"/>
            <color indexed="81"/>
            <rFont val="Tahoma"/>
            <family val="2"/>
          </rPr>
          <t xml:space="preserve">
ไอพีดี</t>
        </r>
      </text>
    </comment>
    <comment ref="A31" authorId="1">
      <text>
        <r>
          <rPr>
            <b/>
            <sz val="9"/>
            <color indexed="81"/>
            <rFont val="Tahoma"/>
            <family val="2"/>
          </rPr>
          <t>TDCOM:</t>
        </r>
        <r>
          <rPr>
            <sz val="9"/>
            <color indexed="81"/>
            <rFont val="Tahoma"/>
            <family val="2"/>
          </rPr>
          <t xml:space="preserve">
ไอพีดี 2  จ่ายกลาง 4</t>
        </r>
      </text>
    </comment>
    <comment ref="A32" authorId="1">
      <text>
        <r>
          <rPr>
            <b/>
            <sz val="9"/>
            <color indexed="81"/>
            <rFont val="Tahoma"/>
            <family val="2"/>
          </rPr>
          <t>TDCOM:</t>
        </r>
        <r>
          <rPr>
            <sz val="9"/>
            <color indexed="81"/>
            <rFont val="Tahoma"/>
            <family val="2"/>
          </rPr>
          <t xml:space="preserve">
ไอพีดี</t>
        </r>
      </text>
    </comment>
    <comment ref="A33" authorId="1">
      <text>
        <r>
          <rPr>
            <b/>
            <sz val="9"/>
            <color indexed="81"/>
            <rFont val="Tahoma"/>
            <family val="2"/>
          </rPr>
          <t>TDCOM:</t>
        </r>
        <r>
          <rPr>
            <sz val="9"/>
            <color indexed="81"/>
            <rFont val="Tahoma"/>
            <family val="2"/>
          </rPr>
          <t xml:space="preserve">
จ่ายกลาง</t>
        </r>
      </text>
    </comment>
    <comment ref="A34" authorId="1">
      <text>
        <r>
          <rPr>
            <b/>
            <sz val="9"/>
            <color indexed="81"/>
            <rFont val="Tahoma"/>
            <family val="2"/>
          </rPr>
          <t>TDCOM:</t>
        </r>
        <r>
          <rPr>
            <sz val="9"/>
            <color indexed="81"/>
            <rFont val="Tahoma"/>
            <family val="2"/>
          </rPr>
          <t xml:space="preserve">
พิเศษ6, สามัญ 20,  nurse station 3, ห้องพักพยาบาล 1,ห้อง treatment 1, ห้องเก็บของ 1 ห้องพักแพทย์ 1</t>
        </r>
      </text>
    </comment>
    <comment ref="A35" authorId="1">
      <text>
        <r>
          <rPr>
            <b/>
            <sz val="9"/>
            <color indexed="81"/>
            <rFont val="Tahoma"/>
            <family val="2"/>
          </rPr>
          <t>TDCOM:</t>
        </r>
        <r>
          <rPr>
            <sz val="9"/>
            <color indexed="81"/>
            <rFont val="Tahoma"/>
            <family val="2"/>
          </rPr>
          <t xml:space="preserve">
ห้องพิเศษ 5, nurse station 2, ห้องพักพยาบาล 1, ห้องพักแพทย์ 1</t>
        </r>
      </text>
    </comment>
    <comment ref="A36" authorId="1">
      <text>
        <r>
          <rPr>
            <b/>
            <sz val="9"/>
            <color indexed="81"/>
            <rFont val="Tahoma"/>
            <family val="2"/>
          </rPr>
          <t>TDCOM:ไอที</t>
        </r>
      </text>
    </comment>
    <comment ref="A37" authorId="1">
      <text>
        <r>
          <rPr>
            <b/>
            <sz val="9"/>
            <color indexed="81"/>
            <rFont val="Tahoma"/>
            <family val="2"/>
          </rPr>
          <t>TDCOM:</t>
        </r>
        <r>
          <rPr>
            <sz val="9"/>
            <color indexed="81"/>
            <rFont val="Tahoma"/>
            <family val="2"/>
          </rPr>
          <t xml:space="preserve">
แลป</t>
        </r>
      </text>
    </comment>
    <comment ref="A38" authorId="1">
      <text>
        <r>
          <rPr>
            <b/>
            <sz val="9"/>
            <color indexed="81"/>
            <rFont val="Tahoma"/>
            <family val="2"/>
          </rPr>
          <t>TDCOM:</t>
        </r>
        <r>
          <rPr>
            <sz val="9"/>
            <color indexed="81"/>
            <rFont val="Tahoma"/>
            <family val="2"/>
          </rPr>
          <t xml:space="preserve">
จ่ายกลาง 2  ปฐมภูมิ 1
</t>
        </r>
      </text>
    </comment>
    <comment ref="A40" authorId="1">
      <text>
        <r>
          <rPr>
            <b/>
            <sz val="9"/>
            <color indexed="81"/>
            <rFont val="Tahoma"/>
            <family val="2"/>
          </rPr>
          <t>TDCOM:</t>
        </r>
        <r>
          <rPr>
            <sz val="9"/>
            <color indexed="81"/>
            <rFont val="Tahoma"/>
            <family val="2"/>
          </rPr>
          <t xml:space="preserve">
ห้องพิเศษ 5 ห้องพักแพทย์ 1</t>
        </r>
      </text>
    </comment>
    <comment ref="A47" authorId="1">
      <text>
        <r>
          <rPr>
            <b/>
            <sz val="9"/>
            <color indexed="81"/>
            <rFont val="Tahoma"/>
            <family val="2"/>
          </rPr>
          <t>TDCOM:</t>
        </r>
        <r>
          <rPr>
            <sz val="9"/>
            <color indexed="81"/>
            <rFont val="Tahoma"/>
            <family val="2"/>
          </rPr>
          <t xml:space="preserve">
บริหาร 2
</t>
        </r>
      </text>
    </comment>
  </commentList>
</comments>
</file>

<file path=xl/comments9.xml><?xml version="1.0" encoding="utf-8"?>
<comments xmlns="http://schemas.openxmlformats.org/spreadsheetml/2006/main">
  <authors>
    <author>Amornratana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Amornratana:</t>
        </r>
        <r>
          <rPr>
            <sz val="9"/>
            <color indexed="81"/>
            <rFont val="Tahoma"/>
            <family val="2"/>
          </rPr>
          <t xml:space="preserve">
การเก็บข้อมูลแล้วแต่การจัดการของแม่ข่าย (แม่ข่ายจ่ายเอง หรือโอนให้ลูกบริหาร)</t>
        </r>
      </text>
    </comment>
  </commentList>
</comments>
</file>

<file path=xl/sharedStrings.xml><?xml version="1.0" encoding="utf-8"?>
<sst xmlns="http://schemas.openxmlformats.org/spreadsheetml/2006/main" count="8029" uniqueCount="1579">
  <si>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</si>
  <si>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</si>
  <si>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</si>
  <si>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</si>
  <si>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</si>
  <si>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</si>
  <si>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</si>
  <si>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</si>
  <si>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</si>
  <si>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</si>
  <si>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</si>
  <si>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</si>
  <si>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</si>
  <si>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</si>
  <si>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</si>
  <si>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</si>
  <si>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</si>
  <si>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</si>
  <si>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</si>
  <si>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P14</t>
  </si>
  <si>
    <t>ต้นทุนยา</t>
  </si>
  <si>
    <t>P15</t>
  </si>
  <si>
    <t>ต้นทุนเวชภัณฑ์มิใช่ยาและวัสดุการแพทย์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</si>
  <si>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</si>
  <si>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</si>
  <si>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</si>
  <si>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</si>
  <si>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</si>
  <si>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</si>
  <si>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</si>
  <si>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</si>
  <si>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</si>
  <si>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</si>
  <si>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</si>
  <si>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</si>
  <si>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</si>
  <si>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</si>
  <si>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</si>
  <si>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</si>
  <si>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</si>
  <si>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</si>
  <si>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P25</t>
  </si>
  <si>
    <t>ค่าใช้จ่ายอื่น</t>
  </si>
  <si>
    <t>P40</t>
  </si>
  <si>
    <t>P50</t>
  </si>
  <si>
    <t>4301020105.201</t>
  </si>
  <si>
    <t>4301020105.202</t>
  </si>
  <si>
    <t>4301020105.203</t>
  </si>
  <si>
    <t>4301020105.205</t>
  </si>
  <si>
    <t>4301020105.207</t>
  </si>
  <si>
    <t>4301020105.214</t>
  </si>
  <si>
    <t>4301020105.215</t>
  </si>
  <si>
    <t>4301020105.217</t>
  </si>
  <si>
    <t>4301020105.222</t>
  </si>
  <si>
    <t>รายได้กองทุน UC เฉพาะโรคอื่น</t>
  </si>
  <si>
    <t>4301020105.223</t>
  </si>
  <si>
    <t>4301020105.228</t>
  </si>
  <si>
    <t xml:space="preserve">รายได้กองทุน UC อื่น </t>
  </si>
  <si>
    <t>4301020105.229</t>
  </si>
  <si>
    <t>4301020105.231</t>
  </si>
  <si>
    <t>4301020105.232</t>
  </si>
  <si>
    <t>4301020105.239</t>
  </si>
  <si>
    <t>4301020105.240</t>
  </si>
  <si>
    <t>4301020105.241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</si>
  <si>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</si>
  <si>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</si>
  <si>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</si>
  <si>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</si>
  <si>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</si>
  <si>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</si>
  <si>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4301020105.251</t>
  </si>
  <si>
    <t>4301020105.252</t>
  </si>
  <si>
    <t>4301020104.104</t>
  </si>
  <si>
    <t>4301020104.105</t>
  </si>
  <si>
    <t>4301020104.801</t>
  </si>
  <si>
    <t>4301020104.802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</si>
  <si>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</si>
  <si>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</si>
  <si>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</si>
  <si>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</si>
  <si>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รายได้ค่าตรวจสุขภาพ-หน่วยงานภาครัฐ</t>
  </si>
  <si>
    <t>4301020104.401</t>
  </si>
  <si>
    <t>4301020104.402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</si>
  <si>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</si>
  <si>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</si>
  <si>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</si>
  <si>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</si>
  <si>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</si>
  <si>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</si>
  <si>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4301020106.305</t>
  </si>
  <si>
    <t>4301020106.306</t>
  </si>
  <si>
    <t>4301020106.307</t>
  </si>
  <si>
    <t>4301020106.308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</si>
  <si>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</si>
  <si>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</si>
  <si>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</si>
  <si>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</si>
  <si>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</si>
  <si>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4301020106.314</t>
  </si>
  <si>
    <t>4301020106.315</t>
  </si>
  <si>
    <t>4301020106.317</t>
  </si>
  <si>
    <t>4301020106.319</t>
  </si>
  <si>
    <t>4301020106.320</t>
  </si>
  <si>
    <t>รายได้ค่าบริหารจัดการประกันสังคม</t>
  </si>
  <si>
    <t>รายได้ค่าตอบแทนและพัฒนากิจการ</t>
  </si>
  <si>
    <t>4301020106.503</t>
  </si>
  <si>
    <t>4301020106.504</t>
  </si>
  <si>
    <t>4301020106.505</t>
  </si>
  <si>
    <t>4301020106.507</t>
  </si>
  <si>
    <t>4301020106.509</t>
  </si>
  <si>
    <t>4301020106.510</t>
  </si>
  <si>
    <t>4301020106.511</t>
  </si>
  <si>
    <t>รายได้ค่าบริหารจัดการแรงงานต่างด้าว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</si>
  <si>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</si>
  <si>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</si>
  <si>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</si>
  <si>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</si>
  <si>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รายได้ค่าสิ่งส่งตรวจ - หน่วยงานภาครัฐ</t>
  </si>
  <si>
    <t>รายได้จากการจำหน่ายยาสมุนไพร -หน่วยงานภาครัฐ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</si>
  <si>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</si>
  <si>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</si>
  <si>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</si>
  <si>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</si>
  <si>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</si>
  <si>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4301020104.106</t>
  </si>
  <si>
    <t>4301020104.107</t>
  </si>
  <si>
    <t>4301020104.602</t>
  </si>
  <si>
    <t>4301020104.603</t>
  </si>
  <si>
    <t>4301020106.701</t>
  </si>
  <si>
    <t>4301020106.703</t>
  </si>
  <si>
    <t>4301020106.704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</si>
  <si>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</si>
  <si>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</si>
  <si>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</si>
  <si>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</si>
  <si>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</si>
  <si>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</si>
  <si>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</si>
  <si>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</si>
  <si>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4307010103.201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</si>
  <si>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</si>
  <si>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</si>
  <si>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</si>
  <si>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</si>
  <si>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</si>
  <si>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</si>
  <si>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</si>
  <si>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</si>
  <si>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</si>
  <si>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4203010101.101</t>
  </si>
  <si>
    <t>รายได้ดอกเบี้ยเงินฝากที่สถาบันการเงิน</t>
  </si>
  <si>
    <t>4205010104.101</t>
  </si>
  <si>
    <t>4205010110.101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</si>
  <si>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</si>
  <si>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</si>
  <si>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</si>
  <si>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</si>
  <si>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</si>
  <si>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</si>
  <si>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</si>
  <si>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4301030104.101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</si>
  <si>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</si>
  <si>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</si>
  <si>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</si>
  <si>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</si>
  <si>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</si>
  <si>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</si>
  <si>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</si>
  <si>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</si>
  <si>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4302030101.101</t>
  </si>
  <si>
    <t>4303010101.101</t>
  </si>
  <si>
    <t>4306010104.101</t>
  </si>
  <si>
    <t>รายรับจากการขายอาคารและสิ่งปลูกสร้าง</t>
  </si>
  <si>
    <t>4306010110.101</t>
  </si>
  <si>
    <t>รายรับจากการขายครุภัณฑ์</t>
  </si>
  <si>
    <t>4307010105.101</t>
  </si>
  <si>
    <t>4307010106.101</t>
  </si>
  <si>
    <t>4307010107.101</t>
  </si>
  <si>
    <t>4307010108.101</t>
  </si>
  <si>
    <t>4307010110.101</t>
  </si>
  <si>
    <t>4308010111.101</t>
  </si>
  <si>
    <t>4308010118.101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</si>
  <si>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</si>
  <si>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</si>
  <si>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</si>
  <si>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</si>
  <si>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</si>
  <si>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</si>
  <si>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</si>
  <si>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</si>
  <si>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</si>
  <si>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</si>
  <si>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</si>
  <si>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</si>
  <si>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</si>
  <si>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</si>
  <si>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</si>
  <si>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4313010199.115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</si>
  <si>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</si>
  <si>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</si>
  <si>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</si>
  <si>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</si>
  <si>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</si>
  <si>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</si>
  <si>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</si>
  <si>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</si>
  <si>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</si>
  <si>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</si>
  <si>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</si>
  <si>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</si>
  <si>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4301020105.211</t>
  </si>
  <si>
    <t>รายได้กองทุน UC (งบลงทุน)</t>
  </si>
  <si>
    <t>4307010104.101</t>
  </si>
  <si>
    <t>4313010199.118</t>
  </si>
  <si>
    <t>รายได้อื่น-เงินงบประมาณงบลงทุน รับโอนจาก สสจ./รพศ./รพท./รพช./รพ.สต.</t>
  </si>
  <si>
    <t>5104030205.101</t>
  </si>
  <si>
    <t>ยาใช้ไป</t>
  </si>
  <si>
    <t>5104030205.102</t>
  </si>
  <si>
    <t>เวชภัณฑ์มิใช่ยาใช้ไป</t>
  </si>
  <si>
    <t>5104030205.103</t>
  </si>
  <si>
    <t>5104030205.117</t>
  </si>
  <si>
    <t>วัสดุทันตกรรมใช้ไป</t>
  </si>
  <si>
    <t>5104030205.104</t>
  </si>
  <si>
    <t>วัสดุวิทยาศาสตร์และการแพทย์ใช้ไป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</si>
  <si>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</si>
  <si>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</si>
  <si>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</si>
  <si>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</si>
  <si>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</si>
  <si>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</si>
  <si>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</si>
  <si>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</si>
  <si>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</si>
  <si>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</si>
  <si>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5101010108.101</t>
  </si>
  <si>
    <t>ค่าล่วงเวลา(สนับสนุน)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</si>
  <si>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</si>
  <si>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</si>
  <si>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</si>
  <si>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</si>
  <si>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</si>
  <si>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</si>
  <si>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</si>
  <si>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</si>
  <si>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</si>
  <si>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</si>
  <si>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</si>
  <si>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</si>
  <si>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</si>
  <si>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5101010115.102</t>
  </si>
  <si>
    <t>5101010116.101</t>
  </si>
  <si>
    <t>5101010116.102</t>
  </si>
  <si>
    <t>5101010116.103</t>
  </si>
  <si>
    <t>5101010116.104</t>
  </si>
  <si>
    <t>5101010116.105</t>
  </si>
  <si>
    <t>5101010116.106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</si>
  <si>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</si>
  <si>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</si>
  <si>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</si>
  <si>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</si>
  <si>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</si>
  <si>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</si>
  <si>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</si>
  <si>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</si>
  <si>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</si>
  <si>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</si>
  <si>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ค่าตอบแทนเงินเพิ่มพิเศษแพทย์ไม่ทำเวชปฏิบัติฯลฯ(บริการ)</t>
  </si>
  <si>
    <t>ค่าตอบแทนเงินเพิ่มพิเศษทันตแพทย์ไม่ทำเวชปฏิบัติฯลฯ(บริการ)</t>
  </si>
  <si>
    <t>ค่าตอบแทนเงินเพิ่มเภสัชกรไม่ทำเวชปฏิบัติฯลฯ(บริการ)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</si>
  <si>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</si>
  <si>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</si>
  <si>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ค่าตอบแทนอื่น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</si>
  <si>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</si>
  <si>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</si>
  <si>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5101020114.116</t>
  </si>
  <si>
    <t>5101020114.117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</si>
  <si>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</si>
  <si>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</si>
  <si>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</si>
  <si>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</si>
  <si>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</si>
  <si>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</si>
  <si>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</si>
  <si>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</si>
  <si>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</si>
  <si>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</si>
  <si>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</si>
  <si>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</si>
  <si>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</si>
  <si>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</si>
  <si>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</si>
  <si>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</si>
  <si>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</si>
  <si>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</si>
  <si>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</si>
  <si>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</si>
  <si>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</si>
  <si>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</si>
  <si>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</si>
  <si>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</si>
  <si>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</si>
  <si>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</si>
  <si>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</si>
  <si>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</si>
  <si>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</si>
  <si>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</si>
  <si>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</si>
  <si>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</si>
  <si>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</si>
  <si>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</si>
  <si>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</si>
  <si>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</si>
  <si>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</si>
  <si>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</si>
  <si>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</si>
  <si>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5102030199.101</t>
  </si>
  <si>
    <t>5103010102.101</t>
  </si>
  <si>
    <t>5103010103.101</t>
  </si>
  <si>
    <t>5103010199.101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</si>
  <si>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</si>
  <si>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</si>
  <si>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</si>
  <si>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</si>
  <si>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</si>
  <si>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</si>
  <si>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</si>
  <si>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</si>
  <si>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</si>
  <si>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</si>
  <si>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</si>
  <si>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</si>
  <si>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</si>
  <si>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</si>
  <si>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</si>
  <si>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</si>
  <si>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</si>
  <si>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</si>
  <si>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</si>
  <si>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</si>
  <si>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</si>
  <si>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</si>
  <si>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</si>
  <si>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</si>
  <si>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</si>
  <si>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</si>
  <si>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</si>
  <si>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</si>
  <si>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</si>
  <si>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</si>
  <si>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</si>
  <si>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</si>
  <si>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</si>
  <si>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</si>
  <si>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</si>
  <si>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</si>
  <si>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</si>
  <si>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</si>
  <si>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ค่าจ้างตรวจทางห้องปฏิบัติการ</t>
  </si>
  <si>
    <t>5104010112.113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</si>
  <si>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</si>
  <si>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</si>
  <si>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</si>
  <si>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</si>
  <si>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</si>
  <si>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</si>
  <si>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</si>
  <si>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</si>
  <si>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</si>
  <si>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</si>
  <si>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</si>
  <si>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</si>
  <si>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</si>
  <si>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</si>
  <si>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</si>
  <si>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</si>
  <si>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5104020101.101</t>
  </si>
  <si>
    <t>ค่าไฟฟ้า</t>
  </si>
  <si>
    <t>5104020103.101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</si>
  <si>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</si>
  <si>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</si>
  <si>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</si>
  <si>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</si>
  <si>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</si>
  <si>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</si>
  <si>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>วัสดุสำนักงานใช้ไป</t>
  </si>
  <si>
    <t>วัสดุยานพาหนะและขนส่งใช้ไป</t>
  </si>
  <si>
    <t>วัสดุไฟฟ้าและวิทยุใช้ไป</t>
  </si>
  <si>
    <t>วัสดุโฆษณาและเผยแพร่ใช้ไป</t>
  </si>
  <si>
    <t>วัสดุคอมพิวเตอร์  ใช้ไป</t>
  </si>
  <si>
    <t>วัสดุงานบ้านงานครัวใช้ไป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</si>
  <si>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</si>
  <si>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</si>
  <si>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</si>
  <si>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</si>
  <si>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วัสดุก่อสร้างใช้ไป</t>
  </si>
  <si>
    <t>วัสดุอื่นใช้ไป</t>
  </si>
  <si>
    <t>สินค้าใช้ไป</t>
  </si>
  <si>
    <t>5104030206.101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</si>
  <si>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</si>
  <si>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</si>
  <si>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</si>
  <si>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</si>
  <si>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</si>
  <si>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</si>
  <si>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</si>
  <si>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</si>
  <si>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</si>
  <si>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</si>
  <si>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</si>
  <si>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</si>
  <si>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</si>
  <si>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</si>
  <si>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</si>
  <si>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</si>
  <si>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</si>
  <si>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</si>
  <si>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</si>
  <si>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</si>
  <si>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</si>
  <si>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</si>
  <si>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</si>
  <si>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</si>
  <si>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</si>
  <si>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</si>
  <si>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</si>
  <si>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</si>
  <si>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</si>
  <si>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</si>
  <si>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</si>
  <si>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</si>
  <si>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</si>
  <si>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</si>
  <si>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5105010131.101</t>
  </si>
  <si>
    <t>ค่าเสื่อมราคา-ครุภัณฑ์งานบ้านงานครัว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</si>
  <si>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</si>
  <si>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</si>
  <si>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</si>
  <si>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</si>
  <si>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</si>
  <si>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</si>
  <si>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</si>
  <si>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</si>
  <si>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</si>
  <si>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</si>
  <si>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</si>
  <si>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</si>
  <si>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</si>
  <si>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</si>
  <si>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</si>
  <si>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</si>
  <si>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</si>
  <si>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</si>
  <si>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</si>
  <si>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</si>
  <si>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</si>
  <si>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</si>
  <si>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</si>
  <si>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</si>
  <si>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</si>
  <si>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</si>
  <si>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</si>
  <si>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</si>
  <si>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</si>
  <si>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</si>
  <si>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</si>
  <si>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</si>
  <si>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</si>
  <si>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</si>
  <si>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</si>
  <si>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</si>
  <si>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</si>
  <si>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</si>
  <si>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</si>
  <si>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</si>
  <si>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</si>
  <si>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</si>
  <si>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</si>
  <si>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</si>
  <si>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</si>
  <si>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</si>
  <si>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</si>
  <si>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</si>
  <si>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</si>
  <si>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</si>
  <si>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</si>
  <si>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</si>
  <si>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</si>
  <si>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</si>
  <si>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5104030210.101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</si>
  <si>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</si>
  <si>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</si>
  <si>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</si>
  <si>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</si>
  <si>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</si>
  <si>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</si>
  <si>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5104030299.102</t>
  </si>
  <si>
    <t>5104030299.103</t>
  </si>
  <si>
    <t>5104030299.202</t>
  </si>
  <si>
    <t>5104030299.203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</si>
  <si>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</si>
  <si>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</si>
  <si>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</si>
  <si>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</si>
  <si>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</si>
  <si>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</si>
  <si>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</si>
  <si>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</si>
  <si>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5108010101.102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</si>
  <si>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</si>
  <si>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</si>
  <si>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</si>
  <si>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</si>
  <si>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</si>
  <si>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5108010101.115</t>
  </si>
  <si>
    <t>5108010101.203</t>
  </si>
  <si>
    <t>5108010101.205</t>
  </si>
  <si>
    <t>5108010101.309</t>
  </si>
  <si>
    <t>5108010101.602</t>
  </si>
  <si>
    <t>5108010101.603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</si>
  <si>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</si>
  <si>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</si>
  <si>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</si>
  <si>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</si>
  <si>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</si>
  <si>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5108010107.115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</si>
  <si>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</si>
  <si>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</si>
  <si>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</si>
  <si>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</si>
  <si>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</si>
  <si>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</si>
  <si>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</si>
  <si>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</si>
  <si>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</si>
  <si>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</si>
  <si>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</si>
  <si>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</si>
  <si>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</si>
  <si>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</si>
  <si>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</si>
  <si>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</si>
  <si>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</si>
  <si>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</si>
  <si>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</si>
  <si>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</si>
  <si>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</si>
  <si>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</si>
  <si>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</si>
  <si>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</si>
  <si>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</si>
  <si>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</si>
  <si>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</si>
  <si>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</si>
  <si>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</si>
  <si>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</si>
  <si>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</si>
  <si>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</si>
  <si>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</si>
  <si>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</si>
  <si>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</si>
  <si>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</si>
  <si>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</si>
  <si>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</si>
  <si>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</si>
  <si>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</si>
  <si>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5210010103.101</t>
  </si>
  <si>
    <t>5210010118.101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</si>
  <si>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</si>
  <si>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</si>
  <si>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</si>
  <si>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</si>
  <si>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</si>
  <si>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</si>
  <si>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</si>
  <si>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</si>
  <si>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</si>
  <si>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</si>
  <si>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5212010199.107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</si>
  <si>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</si>
  <si>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</si>
  <si>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</si>
  <si>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</si>
  <si>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</si>
  <si>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</si>
  <si>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</si>
  <si>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</si>
  <si>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</si>
  <si>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</si>
  <si>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</si>
  <si>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  รพ.สต.</t>
  </si>
  <si>
    <t>5212010199.114</t>
  </si>
  <si>
    <t>ค่าใช้จ่ายอื่น-เงินนอกงบประมาณโอนไปสสจ./รพศ.  /รพท./รพช./     รพ.สต.</t>
  </si>
  <si>
    <t>5401010101.101</t>
  </si>
  <si>
    <t>ค่าใช้จ่ายรายการพิเศษนอกเหนือการดำเนินงานปกติ</t>
  </si>
  <si>
    <t>ยา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</si>
  <si>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</si>
  <si>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</si>
  <si>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</si>
  <si>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</si>
  <si>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</si>
  <si>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</si>
  <si>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</si>
  <si>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</si>
  <si>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</si>
  <si>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</si>
  <si>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</si>
  <si>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เจ้าหนี้อื่น</t>
  </si>
  <si>
    <t>ค่าจ้างเหมาบุคลากร (สนับสนุน)</t>
  </si>
  <si>
    <t>OPD</t>
  </si>
  <si>
    <t>Fixed Costs</t>
  </si>
  <si>
    <t>Variable Costs</t>
  </si>
  <si>
    <t>ประมาณการรายได้</t>
  </si>
  <si>
    <t xml:space="preserve">ประมาณการ OP Visit </t>
  </si>
  <si>
    <t>ประมาณการรายได้รวม</t>
  </si>
  <si>
    <t>ประมาณการรายได้ต่อ 1 visit</t>
  </si>
  <si>
    <t>วัสดุการแพทย์ใช้ไป</t>
  </si>
  <si>
    <t>วัสดุวิทยาศาสตร์การแพทย์ใช้ไป</t>
  </si>
  <si>
    <t>วัสดุใช้ไป</t>
  </si>
  <si>
    <t>ค่าตอบแทน(ฉบับ5,ค่าล่วงเวลา)</t>
  </si>
  <si>
    <t>ค่าสาธารณูปโภค</t>
  </si>
  <si>
    <t>ค่าจ้างเหมาบำรุงรักษา/ซ่อมแซม</t>
  </si>
  <si>
    <t>ค่าจ้างเหมาบริการ</t>
  </si>
  <si>
    <t>ค่าซ่อมแซม</t>
  </si>
  <si>
    <t>ค่าใช้สอยอื่น</t>
  </si>
  <si>
    <t>ค่าใช้จ่ายโครงการ Non PP</t>
  </si>
  <si>
    <t>ค่าจ้างพนักงานกระทรวงสาธารณสุข</t>
  </si>
  <si>
    <t>ค่าจ้างเหมาบุคลากรอื่น</t>
  </si>
  <si>
    <t>รวมเงินเดือน+ค่าจ้าง</t>
  </si>
  <si>
    <t>ค่าใช้จ่ายบุคลากรอื่น</t>
  </si>
  <si>
    <t>ค่าตอบแทน พ.ต.ส.</t>
  </si>
  <si>
    <t>ค่าเสื่อมราคาอาคารและสิ่งปลูกสร้าง</t>
  </si>
  <si>
    <t>ค่าเสื่อมราคาครุภัณฑ์</t>
  </si>
  <si>
    <t>ค่าตัดจำหน่าย</t>
  </si>
  <si>
    <t>หนี้สูญและหนี้สงสัยจะสูญ</t>
  </si>
  <si>
    <t>ค่าใช้จ่ายโครงการPP</t>
  </si>
  <si>
    <t>Other</t>
  </si>
  <si>
    <t>มูลค่า</t>
  </si>
  <si>
    <t>รวม</t>
  </si>
  <si>
    <t xml:space="preserve">รวม </t>
  </si>
  <si>
    <t>ส่วนต่างค่ารักษาที่สูง(ต่ำ) กว่า UC</t>
  </si>
  <si>
    <t>ส่วนต่างค่ารักษาที่สูง(ต่ำ) กว่า เบิกจ่ายตรงกรมบัญชีกลาง</t>
  </si>
  <si>
    <t>ส่วนต่างค่ารักษาที่สูง(ต่ำ) กว่า เบิกจ่ายตรง อปท.</t>
  </si>
  <si>
    <t>ส่วนต่างค่ารักษาที่สูง(ต่ำ) กว่า ประกันสังคม</t>
  </si>
  <si>
    <t>ส่วนต่างค่ารักษาที่สูง(ต่ำ) กว่า แรงงงานต่างด้าว</t>
  </si>
  <si>
    <t>รายได้งบประมาณ-งบลงทุน</t>
  </si>
  <si>
    <t>รายได้กองทุน UC-งบลงทุน</t>
  </si>
  <si>
    <t>รายได้งบลงทุนอื่น</t>
  </si>
  <si>
    <t>รวมรายได้</t>
  </si>
  <si>
    <t>รวมรายได้ OPD</t>
  </si>
  <si>
    <t>รวมรายได้ IPD</t>
  </si>
  <si>
    <t>รายได้ค่ารักษาเบิกจ่ายตรง อปท.</t>
  </si>
  <si>
    <t>ค่ารักษาตามจ่าย</t>
  </si>
  <si>
    <t>ค่าใช้จ่ายอื่น ๆ</t>
  </si>
  <si>
    <t>รวมรายได้ค่ารักษาพยาบาลและบริการอื่นตามราคาเรียกเก็บ</t>
  </si>
  <si>
    <t>รายได้ UC-สุทธิ</t>
  </si>
  <si>
    <t>รายได้ค่ารักษาเบิกต้นสังกัด-สุทธิ</t>
  </si>
  <si>
    <t>รายได้ค่ารักษาเบิกจ่ายตรงกรมบัญชีกลาง-สุทธิ</t>
  </si>
  <si>
    <t>รายได้ประกันสังคม-สุทธิ</t>
  </si>
  <si>
    <t>รายได้แรงงานต่างด้าว-สุทธิ</t>
  </si>
  <si>
    <t>รวมรายได้ค่ารักษาพยาบาลและบริการอื่น-สุทธิ</t>
  </si>
  <si>
    <t>รวมรายได้ (ไม่รวมงบลงทุน)</t>
  </si>
  <si>
    <t>รายได้งบลงทุน</t>
  </si>
  <si>
    <t>ค่าตอบแทน (ฉบับ 8)</t>
  </si>
  <si>
    <t>ค่าตอบแทน (ฉบับ 9,ส่วนเพิ่ม)</t>
  </si>
  <si>
    <t>รหัสรายการ</t>
  </si>
  <si>
    <t xml:space="preserve"> รายการ</t>
  </si>
  <si>
    <t>เป้าหมายการเพิ่ม-ลดรายได้และค่าใช้จ่าย  (%)</t>
  </si>
  <si>
    <t>P13S</t>
  </si>
  <si>
    <t>P26S</t>
  </si>
  <si>
    <t>รวมค่าใช้จ่าย</t>
  </si>
  <si>
    <t>P27S</t>
  </si>
  <si>
    <t>ส่วนต่างรายได้หักค่าใช้จ่าย (NI)</t>
  </si>
  <si>
    <t xml:space="preserve">ข้อมูลคาดการณ์เพิ่มเติมเพื่อประกอบการจัดทำแผน </t>
  </si>
  <si>
    <t>P60</t>
  </si>
  <si>
    <t>2.แผนจัดซื้อยา เวชภัณฑ์ วัสดุการแพทย์ วัสดุวิทยาศาสตร์การแพทย์</t>
  </si>
  <si>
    <t>ยา  (รวมสนับสนุน รพ.สต.)</t>
  </si>
  <si>
    <t>เวชภัณฑ์มิใช่ยาและวัสดุการแพทย์  (รวมสนับสนุน รพ.สต.)</t>
  </si>
  <si>
    <t>วัสดุวิทยาศาสตร์และการแพทย์  (รวมสนับสนุน รพ.สต.)</t>
  </si>
  <si>
    <t>จำนวนเงิน</t>
  </si>
  <si>
    <t xml:space="preserve">   เจ้าหนี้ยา</t>
  </si>
  <si>
    <t xml:space="preserve">   เจ้าหนี้ วชภ.</t>
  </si>
  <si>
    <t xml:space="preserve">   เจ้าหนี้ lab</t>
  </si>
  <si>
    <t xml:space="preserve">   เจ้าหนี้ตามจ่าย</t>
  </si>
  <si>
    <t xml:space="preserve">   เจ้าหนี้ค่าแรงค้างจ่าย</t>
  </si>
  <si>
    <t xml:space="preserve">   เจ้าหนี้ค่าครุภัณฑ์ สิ่งก่อสร้างฯ</t>
  </si>
  <si>
    <t xml:space="preserve">   เจ้าหนี้อื่นๆ</t>
  </si>
  <si>
    <t xml:space="preserve">  ลูกหนี้ UC</t>
  </si>
  <si>
    <t xml:space="preserve">  ลูกหนี้ ประกันสังคม</t>
  </si>
  <si>
    <t xml:space="preserve">  ลูกหนี้ กรมบัญชีกลาง</t>
  </si>
  <si>
    <t xml:space="preserve">  ลูกหนี้ แรงงานต่างด้าว</t>
  </si>
  <si>
    <t xml:space="preserve">  ลูกหนี้ บุคคลที่มีปัญหาสถานะและสิทธิ</t>
  </si>
  <si>
    <t xml:space="preserve">  ลูกหนี้ อปท</t>
  </si>
  <si>
    <t xml:space="preserve">  ลูกหนี้ อื่น ๆ</t>
  </si>
  <si>
    <t>รวมค่าใช้จ่ายทั้งสิ้น</t>
  </si>
  <si>
    <t>รวมส่วนต่างฯ</t>
  </si>
  <si>
    <t>ค่าจ้างชั่วคราว/พกส./ค่าจ้างเหมาบุคลากรอื่น</t>
  </si>
  <si>
    <t>SSSS4</t>
  </si>
  <si>
    <t>5SSSS</t>
  </si>
  <si>
    <t>NI - รายได้หักค่าใช้จ่ายสุทธิ</t>
  </si>
  <si>
    <t>EBITDA - รายได้หักค่าใช้จ่าย(ไม่รวมค่าเสื่อม)</t>
  </si>
  <si>
    <t>P28</t>
  </si>
  <si>
    <t>สรุปแผนประมาณการ</t>
  </si>
  <si>
    <t>รายได้ค่ารักษา อปท.</t>
  </si>
  <si>
    <t>P151</t>
  </si>
  <si>
    <t>ต้นทุนวัสดุทันตกรรม</t>
  </si>
  <si>
    <t>P241</t>
  </si>
  <si>
    <t>หนี้สูญและสงสัยจะสูญ</t>
  </si>
  <si>
    <t>รหัสบัญชี</t>
  </si>
  <si>
    <t>ชื่อบัญชี</t>
  </si>
  <si>
    <t>P29</t>
  </si>
  <si>
    <t>ค่ากลาง</t>
  </si>
  <si>
    <t>IDP</t>
  </si>
  <si>
    <t>Charge Per Rw</t>
  </si>
  <si>
    <t>Revenue</t>
  </si>
  <si>
    <t>3 .แผนจัดซื้อวัสดุอื่น</t>
  </si>
  <si>
    <t>รายได้สุทธิ</t>
  </si>
  <si>
    <t>รหัสPlanfi60</t>
  </si>
  <si>
    <t>ชื่อPlanfin60</t>
  </si>
  <si>
    <t>รหัสExp&amp;Rev</t>
  </si>
  <si>
    <t>ชื่อExp&amp;Rev</t>
  </si>
  <si>
    <t xml:space="preserve">ส่วนต่างค่ารักษาฯ </t>
  </si>
  <si>
    <t>หน่วยบริการลงนาม</t>
  </si>
  <si>
    <t>……………………………………..</t>
  </si>
  <si>
    <t>4. แผนบริหารจัดการเจ้าหนี้</t>
  </si>
  <si>
    <t>5. แผนบริหารจัดการลูกหนี้</t>
  </si>
  <si>
    <t>6. แผนการลงทุนเพิ่ม</t>
  </si>
  <si>
    <t>7. แผนสนับสนุน รพ.สต.</t>
  </si>
  <si>
    <t>รายการ</t>
  </si>
  <si>
    <t>เวชภัณฑ์มิใช่ยาและวัสดุการแพทย์</t>
  </si>
  <si>
    <t>วัสดุวิทยาศาสตร์การแพทย์</t>
  </si>
  <si>
    <t>3.แผนจัดซื้อวัสดุอื่นๆ</t>
  </si>
  <si>
    <t xml:space="preserve">แผนการจ่ายชำระหนี้สินปีต่อไป </t>
  </si>
  <si>
    <t>ปี 2562</t>
  </si>
  <si>
    <t>ปี 2563</t>
  </si>
  <si>
    <t>ปี 2564</t>
  </si>
  <si>
    <t>เจ้าหนี้ยา</t>
  </si>
  <si>
    <t>เจ้าหนี้ วชภ</t>
  </si>
  <si>
    <t>เจ้าหนี้ lab</t>
  </si>
  <si>
    <t>เจ้าหนี้ตามจ่าย</t>
  </si>
  <si>
    <t>เจ้าหนี้ค่าแรงค้างจ่าย</t>
  </si>
  <si>
    <t>เจ้าหนี้ค่าครุภัณฑ์ สิ่งก่อสร้างฯ</t>
  </si>
  <si>
    <t xml:space="preserve"> รวม</t>
  </si>
  <si>
    <t>ลูกหนี้ UC</t>
  </si>
  <si>
    <t>ลูกหนี้ ประกันสังคม</t>
  </si>
  <si>
    <t>ลูกหนี้ กรมบัญชีกลาง</t>
  </si>
  <si>
    <t>ลูกหนี้ แรงงานต่างด้าว</t>
  </si>
  <si>
    <t>ลูกหนี้ บุคคลที่มีปัญหาสถานะและสิทธิ</t>
  </si>
  <si>
    <t>ลูกหนี้ อปท</t>
  </si>
  <si>
    <t>ลูกหนี้ อื่น ๆ</t>
  </si>
  <si>
    <t>6.แผนการลงทุนของหน่วยบริการ</t>
  </si>
  <si>
    <t>ประเภท</t>
  </si>
  <si>
    <t>หมายเหตุ</t>
  </si>
  <si>
    <t>จัดซื้อ จัดหาด้วยเงินบำรุงและเงินนอกงบประมาณอื่น ๆ ของ รพ.</t>
  </si>
  <si>
    <t>จัดซื้อ จัดหาด้วยค่างบค่าเสื่อมจากการบริการ</t>
  </si>
  <si>
    <t>จัดซื้อ จัดหาด้วยเงินงบประมาณ</t>
  </si>
  <si>
    <t>7. แผนการสนับสนุน รพ.สต.  (ไม่รวมเงินตามผลงาน)</t>
  </si>
  <si>
    <t>มูลค่ารวม</t>
  </si>
  <si>
    <t>ลำดับที่</t>
  </si>
  <si>
    <t>ชื่อ รพ.สต</t>
  </si>
  <si>
    <t>ยา เวชภัณฑ์ และวัสดุทุกประเภท</t>
  </si>
  <si>
    <t>งบค่าเสื่อม UC</t>
  </si>
  <si>
    <t>รายการอื่น</t>
  </si>
  <si>
    <t>SumAdjRw</t>
  </si>
  <si>
    <r>
      <t>EBITDA - รายได้(ไม่รวมงบลงทุน)</t>
    </r>
    <r>
      <rPr>
        <b/>
        <sz val="16"/>
        <color rgb="FFFF0000"/>
        <rFont val="TH SarabunPSK"/>
        <family val="2"/>
      </rPr>
      <t>หัก</t>
    </r>
    <r>
      <rPr>
        <b/>
        <sz val="16"/>
        <color theme="1"/>
        <rFont val="TH SarabunPSK"/>
        <family val="2"/>
      </rPr>
      <t xml:space="preserve"> ค่าใช้จ่าย(ไม่รวมค่าเสื่อม)</t>
    </r>
  </si>
  <si>
    <t>Fixed Cost ตามประกาศ (สธ0204/22819 ลว.15 กค.59)</t>
  </si>
  <si>
    <t>Fixed Cost</t>
  </si>
  <si>
    <t xml:space="preserve">หมายถึง การสนับสนุนค่าใช้จ่ายที่เป็นต้นทุนคงที่ ในการบริการของ รพ.สต.และสถานีอนามัยเฉลิมพระเกียรติ </t>
  </si>
  <si>
    <t>ประกอบด้วย ค่าไฟฟ้า ประปา สื่อสาร ค่าจ้างลูกจ้างชั่วคราว  ค่าน้ำมันเชื้อเพลิง (สธ.0204/22819 ลว.15 กค.59)</t>
  </si>
  <si>
    <r>
      <rPr>
        <b/>
        <sz val="18"/>
        <color theme="1"/>
        <rFont val="TH SarabunPSK"/>
        <family val="2"/>
      </rPr>
      <t xml:space="preserve">รายการอื่น </t>
    </r>
    <r>
      <rPr>
        <sz val="18"/>
        <color theme="1"/>
        <rFont val="TH SarabunPSK"/>
        <family val="2"/>
      </rPr>
      <t xml:space="preserve">
</t>
    </r>
  </si>
  <si>
    <t>เช่น ค่าใข้จ่ายตามโครงการ ค่าใช้สอย ค่าปรับปรุงเพิ่มเติมฯและรายการอื่น ๆที่แม่ข่ายจ่ายแทน</t>
  </si>
  <si>
    <r>
      <rPr>
        <b/>
        <sz val="18"/>
        <color theme="1"/>
        <rFont val="TH SarabunPSK"/>
        <family val="2"/>
      </rPr>
      <t>ยา เวชภัณฑ์ วัสดุอื่นฯ</t>
    </r>
    <r>
      <rPr>
        <sz val="18"/>
        <color theme="1"/>
        <rFont val="TH SarabunPSK"/>
        <family val="2"/>
      </rPr>
      <t xml:space="preserve"> หมายถึง ยา เวชภัณฑ์ วัสดุการแพทย์ วัสดุวิทยาศาตร์การแพทย์ วัสดุทันตกรรม และวัสดุอื่นทุกประเภท</t>
    </r>
  </si>
  <si>
    <r>
      <rPr>
        <b/>
        <sz val="18"/>
        <color theme="1"/>
        <rFont val="TH SarabunPSK"/>
        <family val="2"/>
      </rPr>
      <t>งบค่าเสื่อม UC</t>
    </r>
    <r>
      <rPr>
        <sz val="18"/>
        <color theme="1"/>
        <rFont val="TH SarabunPSK"/>
        <family val="2"/>
      </rPr>
      <t xml:space="preserve">  </t>
    </r>
  </si>
  <si>
    <t>หมายถึงที่ได้รับจากสนับสนุนจาก สปสช. เท่านั้น</t>
  </si>
  <si>
    <t>รหัสREV-EXP</t>
  </si>
  <si>
    <t xml:space="preserve">      Expense</t>
  </si>
  <si>
    <t>เจ้าหนี้วัสดุอื่น</t>
  </si>
  <si>
    <t xml:space="preserve">   เจ้าหนี้วัสดุอื่น</t>
  </si>
  <si>
    <t>วิธีการใช้งาน</t>
  </si>
  <si>
    <t>Espense</t>
  </si>
  <si>
    <t>คอลั่ม D  คำนวนให้</t>
  </si>
  <si>
    <t>คอลั่ม E  link มาจาก  worksheet</t>
  </si>
  <si>
    <t xml:space="preserve">เตรียมไฟล์ก่อนนำส่งข้อมูล </t>
  </si>
  <si>
    <t xml:space="preserve">1.WS-Re-Exp ให้ลบข้อมูลที่ไม่เกี่ยวข้องออกให้หมด   ให้เหลือแต่ข้อมูลคอลั่ม A B C </t>
  </si>
  <si>
    <t xml:space="preserve">    ตรวจสอบค่าว่างในคอลั่ม C  ให้ใส่เลข  0  แทนค่าว่าง</t>
  </si>
  <si>
    <t>งบลงทุน (เงินบำรุง)  เปรียบเทียบกับ EBITDA &gt;20%</t>
  </si>
  <si>
    <t xml:space="preserve">คอลั่ม G ข้อมูล link มาจาก  worksheet  </t>
  </si>
  <si>
    <t>คอลั่ม E  ข้อมูล link มาจาก  worksheet</t>
  </si>
  <si>
    <t>1 WS-Re-Exp</t>
  </si>
  <si>
    <t>4301020105.260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</si>
  <si>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</si>
  <si>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</si>
  <si>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</si>
  <si>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</si>
  <si>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</si>
  <si>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</si>
  <si>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</si>
  <si>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</si>
  <si>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4301010102.103</t>
  </si>
  <si>
    <t>4301010102.104</t>
  </si>
  <si>
    <t>4301020102.103</t>
  </si>
  <si>
    <t>4301020102.104</t>
  </si>
  <si>
    <t>4301020102.105</t>
  </si>
  <si>
    <t>รายได้จากระบบปฏิบัติการฉุกเฉิน (EMS)</t>
  </si>
  <si>
    <t>4301020102.106</t>
  </si>
  <si>
    <t xml:space="preserve">รายได้สนับสนุนยาและอื่น ๆ </t>
  </si>
  <si>
    <t>4301020104.805</t>
  </si>
  <si>
    <t>4301020104.806</t>
  </si>
  <si>
    <t>4301020104.807</t>
  </si>
  <si>
    <t>4301020104.808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</si>
  <si>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</si>
  <si>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</si>
  <si>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</si>
  <si>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</si>
  <si>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</si>
  <si>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</si>
  <si>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</si>
  <si>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ส่วนต่างค่ารักษาที่สูงกว่าข้อตกลงในการจ่ายตาม DRG- UC OP AE</t>
  </si>
  <si>
    <t>4301020106.321</t>
  </si>
  <si>
    <t>4301020106.322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</si>
  <si>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</si>
  <si>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</si>
  <si>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</si>
  <si>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</si>
  <si>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</si>
  <si>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</si>
  <si>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</si>
  <si>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</si>
  <si>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</si>
  <si>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</si>
  <si>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</si>
  <si>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4301020106.518</t>
  </si>
  <si>
    <t>รายได้แรงงานต่างด้าว- ค่าบริการทางการแพทย์(P&amp;P)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</si>
  <si>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</si>
  <si>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</si>
  <si>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</si>
  <si>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</si>
  <si>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</si>
  <si>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</si>
  <si>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</si>
  <si>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</si>
  <si>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</si>
  <si>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</si>
  <si>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</si>
  <si>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</si>
  <si>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4306010110.102</t>
  </si>
  <si>
    <t>รายรับจากการขายวัสดุที่ใช้แล้ว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</si>
  <si>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</si>
  <si>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</si>
  <si>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</si>
  <si>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</si>
  <si>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</si>
  <si>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</si>
  <si>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4308010117.101</t>
  </si>
  <si>
    <t>รายได้ระหว่างหน่วยงาน -เงินทดรองราชการ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</si>
  <si>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</si>
  <si>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</si>
  <si>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</si>
  <si>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</si>
  <si>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5101010199.103</t>
  </si>
  <si>
    <t>5101020114.120</t>
  </si>
  <si>
    <t>5101020114.121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</si>
  <si>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</si>
  <si>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</si>
  <si>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</si>
  <si>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</si>
  <si>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</si>
  <si>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</si>
  <si>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</si>
  <si>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</si>
  <si>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</si>
  <si>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</si>
  <si>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5104010104.101</t>
  </si>
  <si>
    <t>5104010104.102</t>
  </si>
  <si>
    <t>5104010104.103</t>
  </si>
  <si>
    <t>5104010104.104</t>
  </si>
  <si>
    <t>5104010104.105</t>
  </si>
  <si>
    <t>5104010104.106</t>
  </si>
  <si>
    <t>5104010104.107</t>
  </si>
  <si>
    <t>5104010104.108</t>
  </si>
  <si>
    <t>5104010104.109</t>
  </si>
  <si>
    <t>5104010110.101</t>
  </si>
  <si>
    <t>ค่าเชื้อเพลิง</t>
  </si>
  <si>
    <t>5104030205.118</t>
  </si>
  <si>
    <t>วัสดุเอกซเรย์ใช้ไป</t>
  </si>
  <si>
    <t>5104030212.101</t>
  </si>
  <si>
    <t xml:space="preserve">ค่าเช่าเบ็ดเตล็ด </t>
  </si>
  <si>
    <t>5104030218.101</t>
  </si>
  <si>
    <t>ค่าใช้จ่ายผลักส่งเป็นรายได้แผ่นดิน</t>
  </si>
  <si>
    <t>5104030299.104</t>
  </si>
  <si>
    <t>ค่าใช้สอยอื่นๆ</t>
  </si>
  <si>
    <t>5104030299.502</t>
  </si>
  <si>
    <t>ค่าใช้จ่ายตามโครง การ (P&amp;P) แรงงานต่างด้าว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</si>
  <si>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</si>
  <si>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</si>
  <si>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</si>
  <si>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</si>
  <si>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</si>
  <si>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</si>
  <si>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</si>
  <si>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5104040199.105</t>
  </si>
  <si>
    <t>ค่าตอบแทนปฎิบัติงานแพทย์สาขาส่งเสริมพิเศษ</t>
  </si>
  <si>
    <t>5104040199.106</t>
  </si>
  <si>
    <t>5104040199.107</t>
  </si>
  <si>
    <t>5104040199.108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</si>
  <si>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</si>
  <si>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</si>
  <si>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</si>
  <si>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5105010129.101</t>
  </si>
  <si>
    <t>ค่าเสื่อมราคา - ครุภัณฑ์การศึกษา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</si>
  <si>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</si>
  <si>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</si>
  <si>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</si>
  <si>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</si>
  <si>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</si>
  <si>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</si>
  <si>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5107030101.101</t>
  </si>
  <si>
    <t>บัญชีพักเบิกเงินอุดหนุน</t>
  </si>
  <si>
    <t>5108010101.202</t>
  </si>
  <si>
    <t xml:space="preserve">หนี้สูญ-ลูกหนี้ค่ารักษาUC-IP 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</si>
  <si>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</si>
  <si>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</si>
  <si>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</si>
  <si>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</si>
  <si>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</si>
  <si>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</si>
  <si>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</si>
  <si>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</si>
  <si>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</si>
  <si>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</si>
  <si>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5211010102.101</t>
  </si>
  <si>
    <t>41010</t>
  </si>
  <si>
    <t>รายได้ UC - OPD</t>
  </si>
  <si>
    <t>42010</t>
  </si>
  <si>
    <t>รายได้ UC - IPD</t>
  </si>
  <si>
    <t>44010</t>
  </si>
  <si>
    <t>43010</t>
  </si>
  <si>
    <t>รายได้ UC - อื่น ๆ</t>
  </si>
  <si>
    <t>43060</t>
  </si>
  <si>
    <t>41020</t>
  </si>
  <si>
    <t>รายได้ค่ารักษาเบิกต้นสังกัด - OPD</t>
  </si>
  <si>
    <t>42020</t>
  </si>
  <si>
    <t>รายได้ค่ารักษาเบิกต้นสังกัด - IPD</t>
  </si>
  <si>
    <t>P61</t>
  </si>
  <si>
    <t>41030</t>
  </si>
  <si>
    <t>รายได้ค่ารักษาเบิกจ่ายตรง อปท. - OPD</t>
  </si>
  <si>
    <t>42030</t>
  </si>
  <si>
    <t>รายได้ค่ารักษาเบิกจ่ายตรง อปท. - IPD</t>
  </si>
  <si>
    <t>44030</t>
  </si>
  <si>
    <t>43020</t>
  </si>
  <si>
    <t>รายได้ค่ารักษาเบิกจ่ายตรงกรมบัญชีกลาง- อื่นๆ</t>
  </si>
  <si>
    <t>41040</t>
  </si>
  <si>
    <t>รายได้ค่ารักษาเบิกจ่ายตรงกรมบัญชีกลาง- OPD</t>
  </si>
  <si>
    <t>42040</t>
  </si>
  <si>
    <t>รายได้ค่ารักษาเบิกจ่ายตรงกรมบัญชีกลาง- IPD</t>
  </si>
  <si>
    <t>44020</t>
  </si>
  <si>
    <t>44040</t>
  </si>
  <si>
    <t>41050</t>
  </si>
  <si>
    <t>รายได้ประกันสังคม - OPD</t>
  </si>
  <si>
    <t>42050</t>
  </si>
  <si>
    <t>รายได้ประกันสังคม - IPD</t>
  </si>
  <si>
    <t>43030</t>
  </si>
  <si>
    <t>รายได้ประกันสังคม - อื่น ๆ</t>
  </si>
  <si>
    <t>44050</t>
  </si>
  <si>
    <t>41060</t>
  </si>
  <si>
    <t>รายได้แรงงานต่างด้าว-OPD</t>
  </si>
  <si>
    <t>42060</t>
  </si>
  <si>
    <t>รายได้แรงงานต่างด้าว-IPD</t>
  </si>
  <si>
    <t>43040</t>
  </si>
  <si>
    <t>รายได้แรงงานต่างด้าว-อื่นๆ</t>
  </si>
  <si>
    <t>43050</t>
  </si>
  <si>
    <t>รายได้ค่ารักษาและบริการ - อื่น ๆ</t>
  </si>
  <si>
    <t>41070</t>
  </si>
  <si>
    <t>รายได้ค่ารักษาและบริการอื่น ๆ-OPD</t>
  </si>
  <si>
    <t>42070</t>
  </si>
  <si>
    <t>รายได้ค่ารักษาและบริการอื่น ๆ-IPD</t>
  </si>
  <si>
    <t>45100</t>
  </si>
  <si>
    <t>45110</t>
  </si>
  <si>
    <t>46030</t>
  </si>
  <si>
    <t>46010</t>
  </si>
  <si>
    <t>46020</t>
  </si>
  <si>
    <t>51010</t>
  </si>
  <si>
    <t>ยาใช้ไป V</t>
  </si>
  <si>
    <t>51020</t>
  </si>
  <si>
    <t>เวชภัณฑ์มิใช่ยาใช้ไป v</t>
  </si>
  <si>
    <t>51030</t>
  </si>
  <si>
    <t>วัสดุการแพทย์ใช้ไป V</t>
  </si>
  <si>
    <t>51050</t>
  </si>
  <si>
    <t>วัสดุทันตกรรมใช้ไป V</t>
  </si>
  <si>
    <t>51040</t>
  </si>
  <si>
    <t>วัสดุวิทยาศาสตร์การแพทย์ใช้ไป V</t>
  </si>
  <si>
    <t>52010</t>
  </si>
  <si>
    <t>เงินเดือนและค่าจ้างประจำ F</t>
  </si>
  <si>
    <t>51070</t>
  </si>
  <si>
    <t>ค่าตอบแทน(ฉบับ5,ค่าล่วงเวลา) V</t>
  </si>
  <si>
    <t>52030</t>
  </si>
  <si>
    <t>ค่าจ้างชั่วคราว F</t>
  </si>
  <si>
    <t>52020</t>
  </si>
  <si>
    <t>ค่าจ้างพนักงานกระทรวงสาธารณสุข F</t>
  </si>
  <si>
    <t>52040</t>
  </si>
  <si>
    <t>ค่าจ้างเหมาบุคลากรอื่น F</t>
  </si>
  <si>
    <t>52060</t>
  </si>
  <si>
    <t>ค่าใช้จ่ายบุคลากรอื่น F</t>
  </si>
  <si>
    <t>52080</t>
  </si>
  <si>
    <t>ค่าตอบแทน (ฉบับ 8) F</t>
  </si>
  <si>
    <t>52070</t>
  </si>
  <si>
    <t>ค่าตอบแทน พ.ต.ส. F</t>
  </si>
  <si>
    <t>52090</t>
  </si>
  <si>
    <t>ค่าตอบแทน(ฉบับ 9,ส่วนเพิ่ม) F</t>
  </si>
  <si>
    <t>51130</t>
  </si>
  <si>
    <t>ค่าใช้สอยอื่น V</t>
  </si>
  <si>
    <t>51120</t>
  </si>
  <si>
    <t>ค่าซ่อมแซม V</t>
  </si>
  <si>
    <t>51100</t>
  </si>
  <si>
    <t>ค่าจ้างเหมาบำรุงรักษา/ซ่อมแซม V</t>
  </si>
  <si>
    <t>51110</t>
  </si>
  <si>
    <t>ค่าจ้างเหมาบริการ V</t>
  </si>
  <si>
    <t>51090</t>
  </si>
  <si>
    <t>ค่าจ้างตรวจทางห้องปฏิบัติการ V</t>
  </si>
  <si>
    <t>51080</t>
  </si>
  <si>
    <t>ค่าสาธารณูปโภค V</t>
  </si>
  <si>
    <t>51060</t>
  </si>
  <si>
    <t>วัสดุใช้ไป V</t>
  </si>
  <si>
    <t>53020</t>
  </si>
  <si>
    <t>ค่าเสื่อมราคาอาคารและสิ่งปลูกสร้าง O</t>
  </si>
  <si>
    <t>53030</t>
  </si>
  <si>
    <t>ค่าเสื่อมราคาครุภัณฑ์ O</t>
  </si>
  <si>
    <t>53060</t>
  </si>
  <si>
    <t>ค่าตัดจำหน่าย O</t>
  </si>
  <si>
    <t>52100</t>
  </si>
  <si>
    <t>ค่าใช้จ่ายโครงการPP   F</t>
  </si>
  <si>
    <t>51140</t>
  </si>
  <si>
    <t>ค่าใช้จ่ายโครงการ Non PP  V</t>
  </si>
  <si>
    <t>53040</t>
  </si>
  <si>
    <t>ค่ารักษาตามจ่าย O</t>
  </si>
  <si>
    <t>53050</t>
  </si>
  <si>
    <t>ค่าใช้จ่ายอื่น O</t>
  </si>
  <si>
    <t>53010</t>
  </si>
  <si>
    <t>หนี้สูญและหนี้สงสัยจะสูญ O</t>
  </si>
  <si>
    <t>plan_id</t>
  </si>
  <si>
    <t>hgr_code</t>
  </si>
  <si>
    <t>รหัสบัญชีย่อย</t>
  </si>
  <si>
    <t>ชื่อบัญชีย่อย</t>
  </si>
  <si>
    <t>UseOrNot</t>
  </si>
  <si>
    <t>NotUseDate</t>
  </si>
  <si>
    <t>YearX</t>
  </si>
  <si>
    <t>2559</t>
  </si>
  <si>
    <t>Use</t>
  </si>
  <si>
    <t>รายได้แผ่นดิน-ค่าขายของเบ็ดเตล็ด</t>
  </si>
  <si>
    <t>2560</t>
  </si>
  <si>
    <t>รายได้ค่ารักษาเบิกต้นสังกัด OP</t>
  </si>
  <si>
    <t>รายได้ค่ารักษาเบิกต้นสังกัด IP</t>
  </si>
  <si>
    <t>รายได้ค่ารักษาชำระเงิน OP</t>
  </si>
  <si>
    <t>รายได้ค่ารักษาชำระเงิน IP</t>
  </si>
  <si>
    <t>รายได้ค่ารักษาเบิกจ่ายตรงกรมบัญชีกลาง OP</t>
  </si>
  <si>
    <t>รายได้ค่ารักษาเบิกจ่ายตรงกรมบัญชีกลาง IP</t>
  </si>
  <si>
    <t>รายได้ค่ารักษา พรบ.รถ OP</t>
  </si>
  <si>
    <t>รายได้ค่ารักษา พรบ.รถ IP</t>
  </si>
  <si>
    <t>รายได้ค่ารักษาเบิกจ่ายตรง- อปท. OP</t>
  </si>
  <si>
    <t>รายได้ค่ารักษา UC -OP  ใน CUP</t>
  </si>
  <si>
    <t xml:space="preserve">รายได้ค่ารักษา UC-IP  </t>
  </si>
  <si>
    <t>รายได้ค่ารักษา UC - OP นอก CUP ในจังหวัด</t>
  </si>
  <si>
    <t>รายได้ค่ารักษา UC-OP  นอก CUP ต่างจังหวัด</t>
  </si>
  <si>
    <t>รายได้ค่ารักษาUC-OP ต่างสังกัด สป.</t>
  </si>
  <si>
    <t>รายได้กองทุน UC - OP แบบเหมาจ่ายต่อผู้มีสิทธิ</t>
  </si>
  <si>
    <t>รายได้กองทุน UC-OP ตามเกณฑ์คุณภาพผลงานบริการ</t>
  </si>
  <si>
    <t>รายได้กองทุน UC - P&amp;P แบบเหมาจ่ายต่อผู้มีสิทธิ</t>
  </si>
  <si>
    <t>รายได้กองทุน P&amp;P อื่น</t>
  </si>
  <si>
    <t>ส่วนต่างค่ารักษาที่สูงกว่าเหมาจ่ายรายหัว - กองทุน UC OP</t>
  </si>
  <si>
    <t>ส่วนต่างค่ารักษาที่สูงกว่าข้อตกลงในการจ่ายตาม DRG-กองทุน UC -IP</t>
  </si>
  <si>
    <t>ส่วนต่างค่ารักษาที่ต่ำกว่าข้อตกลงในการจ่ายตาม DRG-กองทุน UC -IP</t>
  </si>
  <si>
    <t>ส่วนต่างค่ารักษาที่สูงกว่าข้อตกลงในการตามจ่าย UC OP</t>
  </si>
  <si>
    <t>ส่วนต่างค่ารักษาที่ต่ำกว่าข้อตกลงในการตามจ่าย UC OP</t>
  </si>
  <si>
    <t xml:space="preserve">รายได้ค่ารักษาด้านการสร้างเสริมสุขภาพและป้องกันโรค (P&amp;P) </t>
  </si>
  <si>
    <t>ส่วนต่างค่ารักษาที่สูงกว่าข้อตกลงในการจ่ายตาม DRG- UC IP AE</t>
  </si>
  <si>
    <t>ส่วนต่างค่ารักษาที่ต่ำกว่าข้อตกลงในการจ่ายตาม DRG- UC IP AE</t>
  </si>
  <si>
    <t>ส่วนต่างค่ารักษาที่ต่ำกว่าข้อตกลงในการจ่ายตาม DRG- UC OP -DMI</t>
  </si>
  <si>
    <t>รายได้ค่ารักษาประกันสังคม OP-เครือข่าย</t>
  </si>
  <si>
    <t>รายได้ค่ารักษาประกันสังคม IP-เครือข่าย</t>
  </si>
  <si>
    <t>รายได้ค่ารักษาประกันสังคม OP-นอกเครือข่าย</t>
  </si>
  <si>
    <t>รายได้ค่ารักษาประกันสังคม IP-นอกเครือข่าย</t>
  </si>
  <si>
    <t>รายได้ค่ารักษาประกันสังคม-ค่าใช้จ่ายสูง/อุบัติเหตุ/ฉุกเฉิน OP</t>
  </si>
  <si>
    <t>รายได้ค่ารักษาประกันสังคม-ค่าใช้จ่ายสูง IP</t>
  </si>
  <si>
    <t>ส่วนต่างค่ารักษาที่สูงกว่าเหมาจ่ายรายหัว - กองทุนประกันสังคม - OP</t>
  </si>
  <si>
    <t>ส่วนต่างค่ารักษาที่สูงกว่าข้อตกลงตามหลักเกณฑ์การจ่าย - กองทุนประกันสังคม - IP</t>
  </si>
  <si>
    <t>ส่วนต่างค่ารักษาที่สูงกว่าข้อตกลงในการจ่ายตาม DRG -ประกันสังคม IP</t>
  </si>
  <si>
    <t>ส่วนต่างค่ารักษาที่ต่ำกว่าข้อตกลงในการจ่ายตาม DRG -ประกันสังคม IP</t>
  </si>
  <si>
    <t>รายได้ค่ารักษาแรงงานต่างด้าว OP</t>
  </si>
  <si>
    <t>รายได้ค่ารักษาแรงงานต่างด้าว IP</t>
  </si>
  <si>
    <t>ส่วนต่างค่ารักษาที่สูงกว่ากองทุนเหมาจ่ายรายหัว - กองทุนแรงงานต่างด้าว - OP</t>
  </si>
  <si>
    <t>ส่วนต่างค่ารักษาที่สูงกว่ากองทุนเหมาจ่ายรายหัว - กองทุนแรงงานต่างด้าว - IP</t>
  </si>
  <si>
    <t>รายได้ค่ารักษาแรงงานต่างด้าว-เบิกจากส่วนกลาง OP</t>
  </si>
  <si>
    <t>ส่วนต่างค่ารักษาที่สูงกว่าข้อตกลงในการจ่ายตาม DRG -แรงงานต่างด้าว - IP</t>
  </si>
  <si>
    <t>ส่วนต่างค่ารักษาที่ต่ำกว่าข้อตกลงในการจ่ายตาม DRG -แรงงานต่างด้าว - IP</t>
  </si>
  <si>
    <t>รายได้ค่ารักษาบุคคลที่มีปัญหาสถานะและสิทธิ OP นอก CUP</t>
  </si>
  <si>
    <t>รายได้ค่ารักษาบุคคลที่มีปัญหาสถานะและสิทธิ  - เบิกจากส่วนกลาง OP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</si>
  <si>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</si>
  <si>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รายได้ค่าเช่าอสังหาริมทรัพย์</t>
  </si>
  <si>
    <t>รายได้ค่าเช่าอื่น</t>
  </si>
  <si>
    <t>รายได้จากการรับบริจาค-เงินสดและรายการเทียบเท่าเงินสด</t>
  </si>
  <si>
    <t>รายได้ดอกเบี้ยจากสถาบันการเงิน</t>
  </si>
  <si>
    <t>บัญชีรายได้ระหว่างหน่วยงาน - หน่วยงานรับเงินงบบุคลากรจากรัฐบาล</t>
  </si>
  <si>
    <t>บัญชีรายได้ระหว่างหน่วยงาน - หน่วยงานรับเงินงบลงทุนจากรัฐบาล</t>
  </si>
  <si>
    <t>บัญชีรายได้ระหว่างหน่วยงาน - หน่วยงานรับเงินงบดำเนินงานจากรัฐบาล</t>
  </si>
  <si>
    <t>บัญชีรายได้ระหว่างหน่วยงาน - หน่วยงานรับเงินงบอุดหนุนจากรัฐบาล</t>
  </si>
  <si>
    <t>บัญชีรายได้ระหว่างหน่วยงาน - หน่วยงานรับเงินงบรายจ่ายอื่นจากรัฐบาล</t>
  </si>
  <si>
    <t>บัญชีรายได้ระหว่างหน่วยงาน - หน่วยงานรับเงินงบกลางจากรัฐบาล</t>
  </si>
  <si>
    <t>บัญชีรายได้ระหว่างหน่วยงาน - หน่วยงานรับเงินกู้จากรัฐบาล</t>
  </si>
  <si>
    <t>รายได้ระหว่างหน่วยงาน - หน่วยงานรับเงินถอนคืนรายได้จากรัฐบาล</t>
  </si>
  <si>
    <t>รายได้ระหว่างกัน-ภายในกรมเดียวกัน</t>
  </si>
  <si>
    <t>รายได้อื่น-สินค้ารับโอนจาก สสจ./ รพศ./รพท./รพช./รพ.สต.</t>
  </si>
  <si>
    <t>รายได้อื่น-วัสดุรับโอนจาก สสจ./รพศ./รพท./รพช./รพ.สต.</t>
  </si>
  <si>
    <t>รายได้อื่น-เงินงบประมาณงบดำเนินงานรับโอนจาก สสจ./รพศ./รพท./รพช. /รพ.สต.</t>
  </si>
  <si>
    <t>รายได้อื่น-เงินงบประมาณงบรายจ่ายอื่นรับโอนจาก สสจ./รพศ. /รพท./รพช. /รพ.สต.</t>
  </si>
  <si>
    <t>ค่าจ้างพนักงานกระทรวงสาธารณสุข (บริการ)</t>
  </si>
  <si>
    <t>เงินค่าตอบแทนพนักงานราชการ (บริการ)</t>
  </si>
  <si>
    <t>ค่าตอบแทนพนักงานราชการ (สนับสนุน)</t>
  </si>
  <si>
    <t>เงินค่าครองชีพสำหรับข้าราชการ (บริการ)</t>
  </si>
  <si>
    <t>เงินค่าครองชีพสำหรับข้าราชการ(สนับสนุน)</t>
  </si>
  <si>
    <t>เงินค่าครองชีพสำหรับลูกจ้างประจำ(บริการ)</t>
  </si>
  <si>
    <t>เงินค่าครองชีพสำหรับลูกจ้างประจำ(สนับสนุน)</t>
  </si>
  <si>
    <t>เงินค่าครองชีพสำหรับพนักงานราชการ(บริการ)</t>
  </si>
  <si>
    <t>เงินค่าครองชีพสำหรับพนักงานราชการ(สนับสนุน)</t>
  </si>
  <si>
    <t>เงินช่วยเหลือค่ารักษาพยาบาลตามกฎหมายสงเคราะห์ข้าราชการ</t>
  </si>
  <si>
    <t>ค่าจ้างเหมาบำรุงรักษาครุภัณฑ์วิทยาศาสตร์และการแพทย์</t>
  </si>
  <si>
    <t>ค่าจ้างเหมาบริการทางการแพทย์</t>
  </si>
  <si>
    <t>ค่าจ้างเหมาบริการอื่น(สนับสนุน)</t>
  </si>
  <si>
    <t>ค่าน้ำประปาและน้ำบาดาล</t>
  </si>
  <si>
    <t>วัสดุเภสัชกรรมใช้ไป</t>
  </si>
  <si>
    <t>วัสดุทางการแพทย์ทั่วไปใช้ไป</t>
  </si>
  <si>
    <t>ค่าครุภัณฑ์มูลค่าต่ำกว่าเกณฑ์</t>
  </si>
  <si>
    <t xml:space="preserve">ค่าเช่าอสังหาริมทรัพย์ </t>
  </si>
  <si>
    <t>ค่ารักษาตามจ่าย UC ในสังกัด สธ.</t>
  </si>
  <si>
    <t>ค่ารักษาตามจ่าย UC นอกสังกัด สธ.</t>
  </si>
  <si>
    <t>หนี้สูญ-ลูกหนี้ค่าสิ่งส่งตรวจ-หน่วยงานภาครัฐ</t>
  </si>
  <si>
    <t>หนี้สูญ-ลูกหนี้ค่ารักษา-ชำระเงิน OP</t>
  </si>
  <si>
    <t>หนี้สูญ-ลูกหนี้ค่ารักษา-ชำระเงิน IP</t>
  </si>
  <si>
    <t>หนี้สูญ-ลูกหนี้ค่ารักษา UC -OP นอก CUP (ต่างจังหวัด)</t>
  </si>
  <si>
    <t>หนี้สูญ-ลูกหนี้ค่ารักษาประกันสังคม-ค่าใช้จ่ายสูง/อุบัติเหตุ/ฉุกเฉิน OP</t>
  </si>
  <si>
    <t>หนี้สูญ-ลูกหนี้ค่ารักษา-พรบ.รถ OP</t>
  </si>
  <si>
    <t>หนี้สูญ-ลูกหนี้ค่ารักษา-พรบ.รถ IP</t>
  </si>
  <si>
    <t>หนี้สงสัยจะสูญ-ลูกหนี้ค่ารักษา-ชำระเงิน OP</t>
  </si>
  <si>
    <t>หนี้สงสัยจะสูญ-ลูกหนี้ค่ารักษา-ชำระเงิน  IP</t>
  </si>
  <si>
    <t>ค่าใช้จ่ายระหว่างหน่วยงาน - หน่วยงานโอนเงินรายได้แผ่นดินให้กรมบัญชีกลาง</t>
  </si>
  <si>
    <t>ค่าใช้จ่ายระหว่างกัน-ภายในกรมเดียวกัน</t>
  </si>
  <si>
    <t>ค่าใช้จ่ายอื่น-สินค้าโอนไป สสจ./รพศ./รพท./รพช./รพ.สต.</t>
  </si>
  <si>
    <t>ค่าใช้จ่ายอื่น-วัสดุโอนไป สสจ./ รพศ./รพท./รพช./รพ.สต.</t>
  </si>
  <si>
    <t>xxx</t>
  </si>
  <si>
    <t>ผังฯ60</t>
  </si>
  <si>
    <t xml:space="preserve">   ส่วนคำแนะนำสำหรับนำไฟล์แนบส่งขึ้นเว็บ planfin    </t>
  </si>
  <si>
    <t xml:space="preserve">  1   ให้ copy เฉพาะ  column a b c และตั้งแต่ บรรทัดที่ 2 จนถึงบรรทัดสุดท้าย ไปวางไฟล์ template หรือ ไฟล์ใหม่ แบบวางแต่ค่าอย่างเดียว</t>
  </si>
  <si>
    <t>ค่าตอบแทนในการปฏิบัติงานเวรหรือผลัดบ่ายและหรือผลัดดึกของพยาบาล</t>
  </si>
  <si>
    <t>[5]</t>
  </si>
  <si>
    <t>ส่วนต่างที่ต่ำ (สูง)กว่าค่ารักษาพยาบาล</t>
  </si>
  <si>
    <t>[6]</t>
  </si>
  <si>
    <t>[1]</t>
  </si>
  <si>
    <t xml:space="preserve">[2] </t>
  </si>
  <si>
    <t>[3]</t>
  </si>
  <si>
    <t>[4]</t>
  </si>
  <si>
    <t>ประมาณการตัดหนี้สูญ</t>
  </si>
  <si>
    <t>[7]=[4-5-6]</t>
  </si>
  <si>
    <t xml:space="preserve">[3]= [1+2] </t>
  </si>
  <si>
    <t>[1] วงเงินที่สามารถใช้ลงทุนได้แต่ละประเภท(บาท)</t>
  </si>
  <si>
    <t>[2] ครุภัณฑ์ (จำนวนรายการ)</t>
  </si>
  <si>
    <t>[4] ที่ดินอาคาร สิ่งปลูกสร้าง (จำนวนรายการ)</t>
  </si>
  <si>
    <t>[5] มูลค่ารวม (บาท)</t>
  </si>
  <si>
    <t>[3]  มูลค่ารวม (บาท)</t>
  </si>
  <si>
    <t>รวมค่าใช้จ่าย (ไม่รวมค่าเสื่อมราคาและค่าตัดจำหน่าย)</t>
  </si>
  <si>
    <t xml:space="preserve">EBITDA </t>
  </si>
  <si>
    <t>วงเงินที่ลงทุนได้(ร้อยละ 20%ของ EBITDA)</t>
  </si>
  <si>
    <t>รายจ่ายเฉลี่ยต่อเดือน</t>
  </si>
  <si>
    <t xml:space="preserve"> NWC เหลือหลังลงทุน&gt;20%EBITDA</t>
  </si>
  <si>
    <t>Risk EBITDA</t>
  </si>
  <si>
    <t>Risk Investment &gt;20% EBITDA</t>
  </si>
  <si>
    <t>Risk NWC เหลือต่อรายจ่าย:เดือน</t>
  </si>
  <si>
    <t>PlanFin แบบ</t>
  </si>
  <si>
    <t>Normal</t>
  </si>
  <si>
    <t>Risk</t>
  </si>
  <si>
    <t>สัดส่วนการลงทุน</t>
  </si>
  <si>
    <t>[2]</t>
  </si>
  <si>
    <t>[5] = [3] x 20%</t>
  </si>
  <si>
    <t>[7]=[6]/[3]x100</t>
  </si>
  <si>
    <t>[8]=[5-6]</t>
  </si>
  <si>
    <t>[9]</t>
  </si>
  <si>
    <t>[10]</t>
  </si>
  <si>
    <t>[11]=[2]/12</t>
  </si>
  <si>
    <t>[12] =[9]/[11]</t>
  </si>
  <si>
    <t>อัตราส่วน NWC ต่อรายจ่าย:เดือน</t>
  </si>
  <si>
    <t>[13] =[8+9]</t>
  </si>
  <si>
    <t>[15] = [3]ค่าบวก Normal, ค่าลบ Risk</t>
  </si>
  <si>
    <t>[16] =[8] ค่าบวก Normal, ค่าลบ Risk</t>
  </si>
  <si>
    <t>[17] = [14]&gt;1 "Normal" &lt;1"Risk)</t>
  </si>
  <si>
    <t>PlanFin Analysis</t>
  </si>
  <si>
    <t xml:space="preserve"> การปรับ PlanFin</t>
  </si>
  <si>
    <t>ความเสี่ยงด้านกระแสเงินสด</t>
  </si>
  <si>
    <t>ความเสี่ยงด้านการลงทุน</t>
  </si>
  <si>
    <t>ความเสี่ยงด้านเงินทุนหมุนเวียน</t>
  </si>
  <si>
    <t>PlanFin</t>
  </si>
  <si>
    <t>EBITDA</t>
  </si>
  <si>
    <t xml:space="preserve">% Investment </t>
  </si>
  <si>
    <t>สัดส่วน NWC เหลือหลัง Investment ต่อ รายจ่าย:เดือน</t>
  </si>
  <si>
    <t>แบบ</t>
  </si>
  <si>
    <t xml:space="preserve">  บวก=Normal </t>
  </si>
  <si>
    <t>ต่อ EBITDA</t>
  </si>
  <si>
    <t>&lt; 1 = Risk</t>
  </si>
  <si>
    <t xml:space="preserve">  ลบ = Risk </t>
  </si>
  <si>
    <t xml:space="preserve">&gt;20%  Risk </t>
  </si>
  <si>
    <t xml:space="preserve">  Normal </t>
  </si>
  <si>
    <t xml:space="preserve"> Normal</t>
  </si>
  <si>
    <t xml:space="preserve"> ไม่ต้องปรับ</t>
  </si>
  <si>
    <t xml:space="preserve">ทบทวนการลงทุนอีกครั้ง </t>
  </si>
  <si>
    <t>ปรับ EBITDA ให้เป็น +</t>
  </si>
  <si>
    <t xml:space="preserve"> Risk</t>
  </si>
  <si>
    <r>
      <t>&lt;</t>
    </r>
    <r>
      <rPr>
        <b/>
        <sz val="14"/>
        <color rgb="FFFFFFFF"/>
        <rFont val="TH SarabunPSK"/>
        <family val="2"/>
      </rPr>
      <t>20%  Normal</t>
    </r>
  </si>
  <si>
    <r>
      <t>&gt;</t>
    </r>
    <r>
      <rPr>
        <b/>
        <sz val="14"/>
        <color rgb="FFFFFFFF"/>
        <rFont val="TH SarabunPSK"/>
        <family val="2"/>
      </rPr>
      <t xml:space="preserve"> 1 = Normal</t>
    </r>
  </si>
  <si>
    <r>
      <t xml:space="preserve"> </t>
    </r>
    <r>
      <rPr>
        <sz val="14"/>
        <color rgb="FFFF0000"/>
        <rFont val="TH SarabunPSK"/>
        <family val="2"/>
      </rPr>
      <t>Risk</t>
    </r>
  </si>
  <si>
    <r>
      <t xml:space="preserve"> </t>
    </r>
    <r>
      <rPr>
        <sz val="14"/>
        <color rgb="FF000000"/>
        <rFont val="TH SarabunPSK"/>
        <family val="2"/>
      </rPr>
      <t>Normal</t>
    </r>
  </si>
  <si>
    <t>ทบทวนการลงทุนอีกครั้ง ทำFeasibility study</t>
  </si>
  <si>
    <t>ปรับ EBITDA ให้เป็น + และ ทบทวนการลงทุนอีกครั้งควร ลงทุนให้ &lt; 20% EBITDAทำ Feasibility study</t>
  </si>
  <si>
    <t xml:space="preserve">ปรับ EBITDA ให้เป็น + และ ชะลอการลงทุน </t>
  </si>
  <si>
    <t xml:space="preserve">ปรับ EBITDA ให้เป็น + และทบทวนการลงทุนอีกครั้งเพื่อเงินเหลือจาก EBITDA – ลงทุนจะไปเพิ่ม NWC </t>
  </si>
  <si>
    <t xml:space="preserve"> ปรับลดการลงทุนให้ &lt; 20% EBITDA เพื่อเงินเหลือจาก EBITDA – ลงทุนจะไปเพิ่ม NWC  ทำ Feasibility study</t>
  </si>
  <si>
    <t>ปรับลดการลงทุนให้ &lt; 20% EBITDA เพื่อเงินเหลือจาก EBITDA – ลงทุนจะไปเพิ่ม NWC  ทำ Feasibility study</t>
  </si>
  <si>
    <t>ไม่ต้องปรับ</t>
  </si>
  <si>
    <t>HGR Growth</t>
  </si>
  <si>
    <t>ผลต่างจาก HGR Mean</t>
  </si>
  <si>
    <t>NO</t>
  </si>
  <si>
    <t>I_CODE</t>
  </si>
  <si>
    <t>ชื่อรายการ</t>
  </si>
  <si>
    <t>Growth</t>
  </si>
  <si>
    <t>Mean</t>
  </si>
  <si>
    <t>HGR Mean</t>
  </si>
  <si>
    <t>SD</t>
  </si>
  <si>
    <t>เทียบค่ากลาง</t>
  </si>
  <si>
    <t>Mean+1SD</t>
  </si>
  <si>
    <t>HGR Mean+1SD</t>
  </si>
  <si>
    <t>ผลต่างจาก HGR Mean+1SD</t>
  </si>
  <si>
    <t xml:space="preserve">หมายเหตุ </t>
  </si>
  <si>
    <t>สูงกว่าค่า HGR Mean/HGR Mean=1SD</t>
  </si>
  <si>
    <r>
      <t>&lt;</t>
    </r>
    <r>
      <rPr>
        <b/>
        <sz val="18"/>
        <color rgb="FFFFFFFF"/>
        <rFont val="TH SarabunPSK"/>
        <family val="2"/>
      </rPr>
      <t>20%  Normal</t>
    </r>
  </si>
  <si>
    <r>
      <t>&gt;</t>
    </r>
    <r>
      <rPr>
        <b/>
        <sz val="18"/>
        <color rgb="FFFFFFFF"/>
        <rFont val="TH SarabunPSK"/>
        <family val="2"/>
      </rPr>
      <t xml:space="preserve"> 1 = Normal</t>
    </r>
  </si>
  <si>
    <r>
      <t xml:space="preserve"> </t>
    </r>
    <r>
      <rPr>
        <sz val="18"/>
        <color rgb="FFFF0000"/>
        <rFont val="TH SarabunPSK"/>
        <family val="2"/>
      </rPr>
      <t>Risk</t>
    </r>
  </si>
  <si>
    <r>
      <t xml:space="preserve"> </t>
    </r>
    <r>
      <rPr>
        <sz val="18"/>
        <color rgb="FF000000"/>
        <rFont val="TH SarabunPSK"/>
        <family val="2"/>
      </rPr>
      <t>Normal</t>
    </r>
  </si>
  <si>
    <t>Low Risk</t>
  </si>
  <si>
    <t>Medium Risk</t>
  </si>
  <si>
    <t>High Risk</t>
  </si>
  <si>
    <t>วางค่าเฉพาะช่องสีม่วง</t>
  </si>
  <si>
    <t>งบทดลอง รพ.</t>
  </si>
  <si>
    <t>รวบรวมข้อมูลที่จะจัดทำแผนประมาณการจากงบทดลองของ โรงพยาบาล นำมาวางในชีทนี้</t>
  </si>
  <si>
    <t xml:space="preserve">    ลบชีทที่ไม่เกี่ยวข้องออกให้หมด  ให้เหลือแต่  1.WS-Re-Exp   เพียงชีทเดียวและ saveAs  เป็นไฟล์ใหม่เพื่อส่งข้อมูลต่อไป   </t>
  </si>
  <si>
    <t>นำค่ามาวางไว้ตามที่มาร์คสีไว้</t>
  </si>
  <si>
    <t>ข้อมูลจาก Sheet "งบทดลอง" จะ link มาที่ Sheet ตาม "template"  ที่เตรียมไว้สำหรับส่งขึ้นเว็บ</t>
  </si>
  <si>
    <r>
      <t xml:space="preserve">ตรวจสอบข้อมุล ถูกต้อง  เรียบร้อยแล้ว   ใช้ </t>
    </r>
    <r>
      <rPr>
        <b/>
        <u/>
        <sz val="18"/>
        <color theme="3"/>
        <rFont val="TH SarabunPSK"/>
        <family val="2"/>
      </rPr>
      <t>Sheet "1.WS-Re-Ex</t>
    </r>
    <r>
      <rPr>
        <sz val="16"/>
        <color theme="1"/>
        <rFont val="TH SarabunPSK"/>
        <family val="2"/>
      </rPr>
      <t>" ในการส่งข้อมูลมาที่ planfin.cfo.in.th</t>
    </r>
  </si>
  <si>
    <t>คอลั่ม F  คำนวนให้ Unit Cost Per Visit/Unit Cost Per SumAdjRW</t>
  </si>
  <si>
    <r>
      <t xml:space="preserve">ดาวโหลดข้อมูลของ รพ. </t>
    </r>
    <r>
      <rPr>
        <b/>
        <sz val="16"/>
        <color theme="1"/>
        <rFont val="TH SarabunPSK"/>
        <family val="2"/>
      </rPr>
      <t>จาก สรุป Plfnin เ</t>
    </r>
    <r>
      <rPr>
        <sz val="16"/>
        <color theme="1"/>
        <rFont val="TH SarabunPSK"/>
        <family val="2"/>
      </rPr>
      <t xml:space="preserve">ทียบค่ากลาง(มูลค่า) ไฟล์ Excel เว็บไซด์   </t>
    </r>
    <r>
      <rPr>
        <b/>
        <sz val="16"/>
        <color theme="1"/>
        <rFont val="TH SarabunPSK"/>
        <family val="2"/>
      </rPr>
      <t xml:space="preserve">http://dhes.moph.go.th/hgr        </t>
    </r>
  </si>
  <si>
    <t>ต่ำกว่าค่า HGR Mean/HGR Mean=1SD</t>
  </si>
  <si>
    <t>[14]=[13]/[11]</t>
  </si>
  <si>
    <t>ปรับสูตรไม่ต้อง คูณ 100</t>
  </si>
  <si>
    <t>ลิงค์จากหน้า Planfin ช่องประมาณการจากส่วนกลาง</t>
  </si>
  <si>
    <t>อัตราส่วน NWC เหลือเหลือหลังลงทุน&gt;20%EBITDAต่อรายจ่าย:เดือน</t>
  </si>
  <si>
    <t>แผนทางการเงินสำหรับหน่วยบริการ สำนักงานปลัดกระทรวงสาธารณสุขประจำปี 2562</t>
  </si>
  <si>
    <t>1. แผนประมาณการรายได้-ควบคุมค่าใช้จ่าย ปีงบประมาณ 2562</t>
  </si>
  <si>
    <t xml:space="preserve">  ประมาณการปี 2562 ทั้งปีจากส่วนกลาง </t>
  </si>
  <si>
    <t xml:space="preserve">ประมาณการปี 2562 </t>
  </si>
  <si>
    <t>มูลค่าการจัดซื้อปี 2562</t>
  </si>
  <si>
    <t>ประมาณการจ่ายชำระหนี้ปี 2562</t>
  </si>
  <si>
    <t>ประมาณการลูกหนี้ที่เรียกเก็บได้ปี 2562</t>
  </si>
  <si>
    <t>จัดซื้อ จัดหาด้วยเงินบำรุงของ รพ. ปี 2562</t>
  </si>
  <si>
    <t>จัดซื้อ ด้วยงบค่าบริการฯเบิกจ่ายลักษณะงบลงทุน ปี 2562</t>
  </si>
  <si>
    <t>จัดซื้อ จัดหาด้วยเงินงบประมาณ ของ รพ. ปี 2562</t>
  </si>
  <si>
    <t>การเปรียบเทียบ HGR ปี 2560</t>
  </si>
  <si>
    <t>แผนปี 2562</t>
  </si>
  <si>
    <t>WORKSHEET PLANFIN62 _1st</t>
  </si>
  <si>
    <t xml:space="preserve">    บรรทัดแรก ชื่อ WORKSHEET PLANFIN62_1st  ให้ลบออก</t>
  </si>
  <si>
    <t>คอลั่ม F - I  link มาจาก HGR2560</t>
  </si>
  <si>
    <t>Planfin2562</t>
  </si>
  <si>
    <t>HGR2560</t>
  </si>
  <si>
    <r>
      <t xml:space="preserve">คอลั่ม E  ใส่ข้อมูลบริการ  OPD=visit /  IPD=AdjRw  แยกตามสิทธิ   </t>
    </r>
    <r>
      <rPr>
        <sz val="16"/>
        <color rgb="FFFF0000"/>
        <rFont val="TH SarabunPSK"/>
        <family val="2"/>
      </rPr>
      <t xml:space="preserve"> ****</t>
    </r>
    <r>
      <rPr>
        <sz val="16"/>
        <color theme="1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ต้องใส่ข้อมูลด้วยที่หน้าเว็บด้วย</t>
    </r>
  </si>
  <si>
    <t>คอลั่ม C   ให้นำข้อมูลในเว็บไซด์  planfin.cfo.in.th  ข้อมูลกองเศรษฐกิจฯ (โดยใช้ข้อมูลงบการเงิน ณ 30 มิถุนายน 2561 หาร 9 เดือน คูณ 12 เดือน)  มาใส่เพื่อดูผลเปรียบเทียบ</t>
  </si>
  <si>
    <t>จัดซื้อ จัดหาด้วยเงินบริจาค ของ รพ. ปี 2562</t>
  </si>
  <si>
    <t xml:space="preserve">จัดซื้อ จัดหาด้วยเงินบริจาค </t>
  </si>
  <si>
    <t>Update  28/9/2561</t>
  </si>
  <si>
    <t>รายได้ค่ารักษาเบิกจ่ายตรง-หน่วยงาน-OP</t>
  </si>
  <si>
    <t>รายได้ค่ารักษาเบิกจ่ายตรง-หน่วยงานอื่น- IP</t>
  </si>
  <si>
    <t>ส่วนต่างค่ารักษาที่สูงกว่าข้อตกลงในการจ่ายตาม DRG -เบิกจ่ายตรงหน่วยงานอื่น IP</t>
  </si>
  <si>
    <t>ส่วนต่างค่ารักษาที่ต่ำกว่าข้อตกลงในการจ่ายตาม DRG -เบิกจ่ายตรง</t>
  </si>
  <si>
    <t>รายได้ค่ารักษาเบิกจ่ายตรง- อปท.รูปแบบพิเศษ OP</t>
  </si>
  <si>
    <t>รายได้ค่ารักษาเบิกจ่ายตรง-  อปท.รูปแบบพิเศษ IP</t>
  </si>
  <si>
    <t>รายได้ค่ารักษาเบิกจ่ายตรง-อปท. IP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</si>
  <si>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</si>
  <si>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</si>
  <si>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รายได้ค่ารักษา UC OP - บริการเฉพาะ (CR)</t>
  </si>
  <si>
    <t>รายได้ค่ารักษา UC IP - บริการเฉพาะ (CR)</t>
  </si>
  <si>
    <r>
      <t>ส่วนต่างค่ารักษาที่</t>
    </r>
    <r>
      <rPr>
        <u/>
        <sz val="16"/>
        <color rgb="FF000000"/>
        <rFont val="TH SarabunPSK"/>
        <family val="2"/>
      </rPr>
      <t>ต่ำ</t>
    </r>
    <r>
      <rPr>
        <sz val="16"/>
        <color indexed="8"/>
        <rFont val="TH SarabunPSK"/>
        <family val="2"/>
      </rPr>
      <t>กว่าข้อตกลงในการจ่ายตามหลักเกณฑ์ฯเงินประกันสุขภาพ /แรงงานต่างด้าว - OP</t>
    </r>
  </si>
  <si>
    <t>เงินสมทบกองทุนประกันสังคมส่วนของนายจ้าง (เงินงบประมาณ)</t>
  </si>
  <si>
    <t>เงินสมทบกองทุนประกันสังคมส่วนของนายจ้าง (เงินนอกงบประมาณ)</t>
  </si>
  <si>
    <r>
      <t>ค่าตอบแทนตามผลการปฏิบัติงาน (บริการ) -เ</t>
    </r>
    <r>
      <rPr>
        <u/>
        <sz val="16"/>
        <color rgb="FF000000"/>
        <rFont val="TH SarabunPSK"/>
        <family val="2"/>
      </rPr>
      <t>งินงบประมาณ</t>
    </r>
  </si>
  <si>
    <r>
      <t>ค่าตอบแทนตามผลการปฏิบัติงาน (สนับสนุน)  -</t>
    </r>
    <r>
      <rPr>
        <u/>
        <sz val="16"/>
        <color rgb="FF000000"/>
        <rFont val="TH SarabunPSK"/>
        <family val="2"/>
      </rPr>
      <t>เงินงบประมาณ</t>
    </r>
  </si>
  <si>
    <r>
      <t>ค่าตอบแทนการปฏิบัติงานในลักษณะค่าเบี้ยเลี้ยงเหมาจ่าย (บริการ) -</t>
    </r>
    <r>
      <rPr>
        <u/>
        <sz val="16"/>
        <color rgb="FF000000"/>
        <rFont val="TH SarabunPSK"/>
        <family val="2"/>
      </rPr>
      <t>เงินงบประมาณ</t>
    </r>
  </si>
  <si>
    <r>
      <t>ค่าตอบแทนการปฏิบัติงานในลักษณะค่าเบี้ยเลี้ยงเหมาจ่าย (สนับสนุน)  -</t>
    </r>
    <r>
      <rPr>
        <u/>
        <sz val="16"/>
        <color rgb="FF000000"/>
        <rFont val="TH SarabunPSK"/>
        <family val="2"/>
      </rPr>
      <t>เงินงบประมาณ</t>
    </r>
  </si>
  <si>
    <t>5101020114.122</t>
  </si>
  <si>
    <t>5101020114.123</t>
  </si>
  <si>
    <t>5101020114.124</t>
  </si>
  <si>
    <r>
      <t>ค่าตอบแทนตามผลการปฏิบัติงาน (บริการ) -เ</t>
    </r>
    <r>
      <rPr>
        <u/>
        <sz val="16"/>
        <color rgb="FF000000"/>
        <rFont val="TH SarabunPSK"/>
        <family val="2"/>
      </rPr>
      <t>งินนอกประมาณ</t>
    </r>
  </si>
  <si>
    <r>
      <t>ค่าตอบแทนตามผลการปฏิบัติงาน (สนับสนุน)  -</t>
    </r>
    <r>
      <rPr>
        <u/>
        <sz val="16"/>
        <color rgb="FF000000"/>
        <rFont val="TH SarabunPSK"/>
        <family val="2"/>
      </rPr>
      <t>เงินนอกประมาณ</t>
    </r>
  </si>
  <si>
    <t>5101020114.125</t>
  </si>
  <si>
    <r>
      <t>ค่าตอบแทนการปฏิบัติงานในลักษณะค่าเบี้ยเลี้ยงเหมาจ่าย (บริการ) -</t>
    </r>
    <r>
      <rPr>
        <u/>
        <sz val="16"/>
        <color rgb="FF000000"/>
        <rFont val="TH SarabunPSK"/>
        <family val="2"/>
      </rPr>
      <t>เงินนอกประมาณ</t>
    </r>
  </si>
  <si>
    <r>
      <t>ค่าตอบแทนการปฏิบัติงานในลักษณะค่าเบี้ยเลี้ยงเหมาจ่าย (สนับสนุน)  -</t>
    </r>
    <r>
      <rPr>
        <u/>
        <sz val="16"/>
        <color rgb="FF000000"/>
        <rFont val="TH SarabunPSK"/>
        <family val="2"/>
      </rPr>
      <t>เงินนอกประมาณ</t>
    </r>
  </si>
  <si>
    <t>5102010199.102</t>
  </si>
  <si>
    <t>5102030199.102</t>
  </si>
  <si>
    <t>5103010102.102</t>
  </si>
  <si>
    <t>ค่าใช้จ่ายด้านการฝึกอบรม-ในประเทศ (เงินนอกงบประมาณ)</t>
  </si>
  <si>
    <t>ค่าใช้จ่ายด้านการฝึกอบรม-บุคคลภายนอก  (เงินงบประมาณ)</t>
  </si>
  <si>
    <t>ค่าใช้จ่ายด้านการฝึกอบรม-ในประเทศ   (เงินงบประมาณ)</t>
  </si>
  <si>
    <t>ค่าใช้จ่ายด้านการฝึกอบรม-บุคคลภายนอก  (เงินนอกงบประมาณ)</t>
  </si>
  <si>
    <t>5103010103.102</t>
  </si>
  <si>
    <t>5103010199.102</t>
  </si>
  <si>
    <t>ค่าเบี้ยเลี้ยง-ในประเทศ (เงินงบประมาณ)</t>
  </si>
  <si>
    <t>ค่าเบี้ยเลี้ยง-ในประเทศ  (เงินนอกงบประมาณ)</t>
  </si>
  <si>
    <t>ค่าที่พัก-ในประเทศ   (เงินงบประมาณ)</t>
  </si>
  <si>
    <t>ค่าที่พัก-ในประเทศ  (เงินนอกงบประมาณ)</t>
  </si>
  <si>
    <t>ค่าใช้จ่ายเดินทางอื่น -ในประเทศ   (เงินงบประมาณ)</t>
  </si>
  <si>
    <t>ค่าใช้จ่ายเดินทางอื่น -ในประเทศ  (เงินนอกงบประมาณ)</t>
  </si>
  <si>
    <t>ค่าใช้จ่ายตามโครงการ (UC) (PP)</t>
  </si>
  <si>
    <t>ค่าใช้จ่ายตามโครงการ (เงินงบประมาณ)</t>
  </si>
  <si>
    <t>5104030299.105</t>
  </si>
  <si>
    <t>ค่าใช้จ่ายตามโครงการ (เงินนอกงบประมาณ)</t>
  </si>
  <si>
    <t>ค่าตอบแทนการปฎิบัติงานชันสูตรพลิกศพ  (เงินงบประมาณ)</t>
  </si>
  <si>
    <t>5104040199.111</t>
  </si>
  <si>
    <t>ค่าตอบแทนการปฎิบัติงานชันสูตรพลิกศพ  (เงินนอกงบประมาณ)</t>
  </si>
  <si>
    <t>ค่าสวัสดิการสังคมอื่น</t>
  </si>
  <si>
    <t>4301020104.108</t>
  </si>
  <si>
    <t>4301020104.109</t>
  </si>
  <si>
    <t>4301020104.110</t>
  </si>
  <si>
    <t>4301020104.111</t>
  </si>
  <si>
    <t>4301020106.519</t>
  </si>
  <si>
    <t>5101020106.101</t>
  </si>
  <si>
    <t>5101020106.102</t>
  </si>
  <si>
    <t>หนี้สูญ-ลูกหนี้ค่ารักษา UC -OP นอก CUP (ในจังหวัด)</t>
  </si>
  <si>
    <t>5112010103.101</t>
  </si>
  <si>
    <t>ส่วนต่างค่ารักษาที่ต่ำกว่าข้อตกลงในการจ่ายตามหลักเกณฑ์ฯเงินประกันสุขภาพ /แรงงานต่างด้าว - OP</t>
  </si>
  <si>
    <t>ค่าตอบแทนตามผลการปฏิบัติงาน (บริการ) -เงินงบประมาณ</t>
  </si>
  <si>
    <t>ค่าตอบแทนตามผลการปฏิบัติงาน (สนับสนุน)  -เงินงบประมาณ</t>
  </si>
  <si>
    <t>ค่าตอบแทนการปฏิบัติงานในลักษณะค่าเบี้ยเลี้ยงเหมาจ่าย (บริการ) -เงินงบประมาณ</t>
  </si>
  <si>
    <t>ค่าตอบแทนการปฏิบัติงานในลักษณะค่าเบี้ยเลี้ยงเหมาจ่าย (สนับสนุน)  -เงินงบประมาณ</t>
  </si>
  <si>
    <t>ค่าตอบแทนตามผลการปฏิบัติงาน (บริการ) -เงินนอกประมาณ</t>
  </si>
  <si>
    <t>ค่าตอบแทนตามผลการปฏิบัติงาน (สนับสนุน)  -เงินนอกประมาณ</t>
  </si>
  <si>
    <t>ค่าตอบแทนการปฏิบัติงานในลักษณะค่าเบี้ยเลี้ยงเหมาจ่าย (บริการ) -เงินนอกประมาณ</t>
  </si>
  <si>
    <t>ค่าตอบแทนการปฏิบัติงานในลักษณะค่าเบี้ยเลี้ยงเหมาจ่าย (สนับสนุน)  -เงินนอกประมาณ</t>
  </si>
  <si>
    <t>รหัสPLANFIN62</t>
  </si>
  <si>
    <t>จัดซื้อ/จัดหาด้วยเงินบำรุงของ รพ. ปี 2561</t>
  </si>
  <si>
    <t>ทุนสำรองสุทธิ (Networking Capital) ณ 30 มิ.ย. 2561</t>
  </si>
  <si>
    <t>เงินบำรุงคงเหลือ (หักหนี้สินและภาระผูกพัน) ณ 30 มิ.ย.2561</t>
  </si>
  <si>
    <t>[8] สินค้าคงคลัง (ยา เวชภัณฑ์ฯ วัสดุวิทย์ฯ) ณ 30 ก.ย. 2561</t>
  </si>
  <si>
    <t>[9] แผนจัดซื้อปี 2562 นำไปกรอกใน planfin</t>
  </si>
  <si>
    <t>[7] = [4+5+6] รวมมูลค่าการใช้ยาทั้งปี 2561</t>
  </si>
  <si>
    <t>[6] มูลค่าการโอนยาให้หน่วยงานอื่น ปี 2561</t>
  </si>
  <si>
    <t>[5]มูลค่าการสนับสนุน รพ.สต.ปี 2561</t>
  </si>
  <si>
    <t>[4]มูลค่าการใช้ใน รพ. ปี 2561</t>
  </si>
  <si>
    <t>[3] มูลค่าจัดซื้อปี 2561</t>
  </si>
  <si>
    <t>[2] มูลค่าจัดซื้อปี 2560</t>
  </si>
  <si>
    <t>[1] มูลค่าจัดซื้อปี 2559</t>
  </si>
  <si>
    <t>[6] แผนจัดซื้อปี 2562 นำไปกรอกใน planfin2562</t>
  </si>
  <si>
    <t>[5] วัสดุคงคลัง ณ 30 ก.ย. 2561</t>
  </si>
  <si>
    <t>[4] มูลค่าการใช้ใน รพ. ปี 2561</t>
  </si>
  <si>
    <t>[1] หนี้สินค้างชำระ ณ 30 ก.ย.2561</t>
  </si>
  <si>
    <t>[2] ประมาณการหนี้สินปี 2562</t>
  </si>
  <si>
    <t>[3] = [1] +[2]  รวมภาระหนี้สินปี 2561</t>
  </si>
  <si>
    <t>[4] แผนการจ่ายชำระปี 2561 (นำไปกรอกใน Planfin2562</t>
  </si>
  <si>
    <t>(5) = [3] -[4] ภาระหนี้สินคงเหลือสิ้นปี 2562</t>
  </si>
  <si>
    <t>ปี 2565</t>
  </si>
  <si>
    <r>
      <t xml:space="preserve"> ลูกหนี้-สุทธิ</t>
    </r>
    <r>
      <rPr>
        <u/>
        <sz val="16"/>
        <color theme="1"/>
        <rFont val="TH SarabunPSK"/>
        <family val="2"/>
      </rPr>
      <t>ค้างชำระ</t>
    </r>
    <r>
      <rPr>
        <sz val="16"/>
        <color theme="1"/>
        <rFont val="TH SarabunPSK"/>
        <family val="2"/>
      </rPr>
      <t xml:space="preserve"> ณ 30 ก.ย.2561</t>
    </r>
  </si>
  <si>
    <t>ประมาณการลูกหนี้ปี 2562</t>
  </si>
  <si>
    <t xml:space="preserve">   รวมลูกหนี้ปี 2562</t>
  </si>
  <si>
    <t xml:space="preserve">  ประมาณการลูกหนี้ที่เรียกเก็บได้ในปี 2562 นำไปกรอกใน planfin  </t>
  </si>
  <si>
    <t>ลูกหนี้คงเหลือยกไปปี 2563</t>
  </si>
  <si>
    <t>[6] = [3+5]    รวมเงินลงทุนนำไปกรอกใน Planfin2562</t>
  </si>
  <si>
    <t>6.1 รายละเอียดการจัดซื้อ จัดหาด้วยเงินบำรุงและเงินนอกงบประมาณอื่น ๆ ของ รพ.</t>
  </si>
  <si>
    <t>กลุ่มการพยาบาล</t>
  </si>
  <si>
    <t>เภสัชกรรม</t>
  </si>
  <si>
    <t>ทันตกรรม</t>
  </si>
  <si>
    <t>แผนไทย+กายภาพ</t>
  </si>
  <si>
    <t>ปฐมภูมิ</t>
  </si>
  <si>
    <t>เทคนิคบริการ</t>
  </si>
  <si>
    <t>บริหาร</t>
  </si>
  <si>
    <t>ยุทธศาสตร์</t>
  </si>
  <si>
    <t>ภาพรวมทั้งโรงพยาบาล</t>
  </si>
  <si>
    <t>(B)ครุภัณฑ์ (จำนวนรายการ)</t>
  </si>
  <si>
    <t>(C) มูลค่ารวม</t>
  </si>
  <si>
    <t>7. 1 รายละเอียดแผนการสนับสนุน รพ.สต.  (ไม่รวมเงินตามผลงาน)</t>
  </si>
  <si>
    <t>ขนาด รพสต. ตามประกาศ สธ 0204/22819 ลว15กค.59 ใช้ข้อมูลประชากร UC กค.59</t>
  </si>
  <si>
    <t>มูลค่ารวมทั้งปี 61</t>
  </si>
  <si>
    <t>ค่าบริหารจัดการ</t>
  </si>
  <si>
    <t>ค่าตอบแทนนอกเวลา</t>
  </si>
  <si>
    <t>ค่าจ้างกลุ่มวิชาชีพ/พกส.</t>
  </si>
  <si>
    <t>สมทบประกันสังคม5%</t>
  </si>
  <si>
    <t>กองทุนสำรองเลี้ยงชีพ พกส.2%</t>
  </si>
  <si>
    <t>เหมาจ่าย ฉบับ11</t>
  </si>
  <si>
    <t>ค่าสอบเทียบเครื่องมือแพทย์ กลุ่มการพยาบาล</t>
  </si>
  <si>
    <t>ค่าสอบเทียบเครื่องมือแพทย์ เทคนิคบริการ</t>
  </si>
  <si>
    <t>แผนงานโครงการ</t>
  </si>
  <si>
    <t>ยา+ยาโรคเรื้อรัง+วัคซีน</t>
  </si>
  <si>
    <t>วัสดุเภสัชกรรม</t>
  </si>
  <si>
    <t>เวชภัณฑ์</t>
  </si>
  <si>
    <t>วัสดุการแพทย์(LAB)</t>
  </si>
  <si>
    <t>วัสดุทันตกรรม</t>
  </si>
  <si>
    <t>* หมายเหตุ นโยบายการ Stock ยา ไม่ควรเกิน 2  เดือน</t>
  </si>
  <si>
    <t xml:space="preserve"> ตย. การคำนวณหา Inventory Turnover</t>
  </si>
  <si>
    <t xml:space="preserve">  ยาใช้ไป</t>
  </si>
  <si>
    <t xml:space="preserve">  ยาคงเหลือสิ้นปี</t>
  </si>
  <si>
    <t xml:space="preserve">  การ Turnover </t>
  </si>
  <si>
    <t>ครั้ง</t>
  </si>
  <si>
    <t xml:space="preserve">   ยาอยู่ในคลัง</t>
  </si>
  <si>
    <t>วัน</t>
  </si>
  <si>
    <t>ตย. การคำนวณหา อัตราหมุนเวียนของเจ้าหนี้ (Payable Turnover)</t>
  </si>
  <si>
    <t xml:space="preserve">  ยอดซื้อเชื่อทั้งปี</t>
  </si>
  <si>
    <t xml:space="preserve">  เจ้าหนี้คงเหลือสิ้นปี</t>
  </si>
  <si>
    <t xml:space="preserve">  การ Turnover</t>
  </si>
  <si>
    <t xml:space="preserve"> ครั้ง</t>
  </si>
  <si>
    <t xml:space="preserve"> ระยะเวลาจ่ายคืน</t>
  </si>
  <si>
    <t>ตย. การคำนวณหา อัตราหมุนเวียนของลูกหนี้ (Account Receivable Turnover)</t>
  </si>
  <si>
    <t xml:space="preserve">  ยอดลูกหนี้ที่เกิดขึ้นทั้งปี</t>
  </si>
  <si>
    <t xml:space="preserve">  ลูกหนี้คงเหลือสิ้นปี</t>
  </si>
  <si>
    <t xml:space="preserve">  Receivable Turnover</t>
  </si>
  <si>
    <t>4.25 ครั้ง</t>
  </si>
  <si>
    <t xml:space="preserve">  เวลาเฉลี่ยในการเรียกเก็บ (collection period)</t>
  </si>
  <si>
    <t>85.88 วัน</t>
  </si>
  <si>
    <t>รหัสPLANFIN60</t>
  </si>
  <si>
    <t>4301010102.105</t>
  </si>
  <si>
    <t>ส่วนเพิ่มมูลค่าจากการผลิตสินค้า</t>
  </si>
  <si>
    <t>รายได้ค่ารักษาเบิกจ่ายตรงอปท. IP</t>
  </si>
  <si>
    <t>รายได้ค่ารักษาเบิกจ่ายตรง- กทม. OP</t>
  </si>
  <si>
    <t>รายได้ค่ารักษาเบิกจ่ายตรง- กทม. IP</t>
  </si>
  <si>
    <t>ส่วนต่างค่ารักษาที่สูงกว่าข้อตกลงในการจ่ายตาม DRG -เบิกจ่ายตรง กทม.</t>
  </si>
  <si>
    <t>ส่วนต่างค่ารักษาที่ต่ำกว่าข้อตกลงในการจ่ายตาม DRG -เบิกจ่ายตรง กทม.</t>
  </si>
  <si>
    <t>4301020104.809</t>
  </si>
  <si>
    <t>รายได้ค่ารักษาเบิกจ่ายตรง- อปท.(พัทยา)  OP</t>
  </si>
  <si>
    <t>4301020104.810</t>
  </si>
  <si>
    <t>รายได้ค่ารักษาเบิกจ่ายตรงอปท. (พัทยา)IP</t>
  </si>
  <si>
    <t>4301020104.811</t>
  </si>
  <si>
    <t>ส่วนต่างค่ารักษาที่สูงกว่าข้อตกลงในการจ่ายตาม DRG -เบิกจ่ายตรง อปท.(พัทยา)</t>
  </si>
  <si>
    <t>4301020104.812</t>
  </si>
  <si>
    <t>ส่วนต่างค่ารักษาที่ต่ำกว่าข้อตกลงในการจ่ายตาม DRG -เบิกจ่ายตรง อปท.(พัทยา)</t>
  </si>
  <si>
    <t>รายได้ค่ารักษา UC OP - AE</t>
  </si>
  <si>
    <t>รายได้ค่ารักษา UC IP - AE</t>
  </si>
  <si>
    <t>4301020105.246</t>
  </si>
  <si>
    <t>รายได้ค่ารักษา UC OP - HC</t>
  </si>
  <si>
    <t>4301020105.247</t>
  </si>
  <si>
    <t>รายได้ค่ารักษา UC IP - HC</t>
  </si>
  <si>
    <t>4301020105.248</t>
  </si>
  <si>
    <t>รายได้ค่ารักษา UC OP - DMI</t>
  </si>
  <si>
    <t>4301020105.249</t>
  </si>
  <si>
    <t>รายได้ค่ารักษา UC IP - DMI</t>
  </si>
  <si>
    <t>4301020105.253</t>
  </si>
  <si>
    <t>ส่วนต่างค่ารักษาที่สูงกว่าข้อตกลงในการจ่าย UC- IP- DMI</t>
  </si>
  <si>
    <t>4301020105.254</t>
  </si>
  <si>
    <t>ส่วนต่างค่ารักษาที่ต่ำกว่าข้อตกลงในการจ่ายUC- IP- DMI</t>
  </si>
  <si>
    <t>ส่วนต่างค่ารักษาที่สูงกว่าข้อตกลงในการจ่ายตาม UC OP AE</t>
  </si>
  <si>
    <t>4301020105.259</t>
  </si>
  <si>
    <t>ส่วนต่างค่ารักษาที่สูงกว่าข้อตกลงในการจ่ายตาม UC OP -DMI</t>
  </si>
  <si>
    <t>ส่วนต่างค่ารักษาที่ต่ำกว่าข้อตกลงในการจ่ายตาม UC OP -DMI</t>
  </si>
  <si>
    <t>4301020105.261</t>
  </si>
  <si>
    <t>ส่วนต่างค่ารักษาที่สูงกว่าข้อตกลงในการจ่ายตาม DRG- UC OP -HC</t>
  </si>
  <si>
    <t>4301020105.262</t>
  </si>
  <si>
    <t>ส่วนต่างค่ารักษาที่สูงกว่าข้อตกลงในการจ่ายตาม DRG- UC IP -HC</t>
  </si>
  <si>
    <t>4302020199.102</t>
  </si>
  <si>
    <t>รายได้จากการช่วยเหลือเพื่อการดำเนินงานจากหน่วยงานภาครัฐ</t>
  </si>
  <si>
    <t xml:space="preserve">ค่าตอบแทนในการปฏิบัติงานเวรหรือผลัดบ่ายและหรือผลัดดึกของพยาบาล </t>
  </si>
  <si>
    <t>5101020106.301</t>
  </si>
  <si>
    <t>เงินสมทบกองทุนประกันสังคมส่วนของนายจ้าง</t>
  </si>
  <si>
    <t>ค่าตอบแทนตามผลการปฏิบัติงาน (บริการ)</t>
  </si>
  <si>
    <t>ค่าตอบแทนตามผลการปฏิบัติงาน (สนับสนุน)</t>
  </si>
  <si>
    <t>5101020114.118</t>
  </si>
  <si>
    <t>ค่าตอบแทนเพิ่มเติม (บริการ)</t>
  </si>
  <si>
    <t>5101020114.119</t>
  </si>
  <si>
    <t>ค่าตอบแทนเพิ่มเติม (สนับสนุน)</t>
  </si>
  <si>
    <t>ค่าตอบแทนการปฏิบัติงานในลักษณะค่าเบี้ยเลี้ยงเหมาจ่าย (บริการ)</t>
  </si>
  <si>
    <t>ค่าตอบแทนการปฏิบัติงานในลักษณะค่าเบี้ยเลี้ยงเหมาจ่าย (สนับสนุน)</t>
  </si>
  <si>
    <t>ค่าใช้จ่ายด้านการฝึกอบรม-ในประเทศ</t>
  </si>
  <si>
    <t>ค่าใช้จ่ายด้านการฝึกอบรม-บุคคลภายนอก</t>
  </si>
  <si>
    <t>ค่าเบี้ยเลี้ยง-ในประเทศ</t>
  </si>
  <si>
    <t>ค่าที่พัก-ในประเทศ</t>
  </si>
  <si>
    <t>ค่าใช้จ่ายเดินทางอื่น -ในประเทศ</t>
  </si>
  <si>
    <t>5104030299.101</t>
  </si>
  <si>
    <t>ค่าใช้จ่ายด้านสังคมสงเคราะห์</t>
  </si>
  <si>
    <t>ค่าใช้จ่ายตามโครงการ(PP)</t>
  </si>
  <si>
    <t>ค่าใช้จ่ายตามโครงการ</t>
  </si>
  <si>
    <t>ค่าตอบแทนการปฎิบัติงานชันสูตรพลิกศพ</t>
  </si>
  <si>
    <t>หนี้สูญ-ลูกหนี้ค่ารักษา UC -OP นอก CUP(ในจังหวัด)</t>
  </si>
  <si>
    <t>5108010101.216</t>
  </si>
  <si>
    <t>หนี้สูญ-ลูกหนี้ค่ารักษา UC- OP -AE</t>
  </si>
  <si>
    <t>5108010101.218</t>
  </si>
  <si>
    <t>หนี้สูญ-ลูกหนี้ค่ารักษา UC- OP- HC</t>
  </si>
  <si>
    <t>5108010101.219</t>
  </si>
  <si>
    <t>หนี้สูญ-ลูกหนี้ค่ารักษา UC - IP -HC</t>
  </si>
  <si>
    <t>5108010101.220</t>
  </si>
  <si>
    <t>หนี้สูญ-ลูกหนี้ค่ารักษา UC- OP- DMI</t>
  </si>
  <si>
    <t>5108010101.221</t>
  </si>
  <si>
    <t>หนี้สูญ-ลูกหนี้ค่ารักษา UC -IP - DMI</t>
  </si>
  <si>
    <t>5108010107.202</t>
  </si>
  <si>
    <t>หนี้สงสัยจะสูญ-ลูกหนี้ค่ารักษา IP-UC</t>
  </si>
  <si>
    <t>5108010107.216</t>
  </si>
  <si>
    <t>หนี้สงสัยจะสูญ-ลูกหนี้ค่ารักษา UC-OP - AE</t>
  </si>
  <si>
    <t>5108010107.217</t>
  </si>
  <si>
    <t>หนี้สงสัยจะสูญ-ลูกหนี้ค่ารักษา UC- IP- AE</t>
  </si>
  <si>
    <t>5108010107.218</t>
  </si>
  <si>
    <t>หนี้สงสัยจะสูญ-ลูกหนี้ค่ารักษา UC-OP - HC</t>
  </si>
  <si>
    <t>5108010107.219</t>
  </si>
  <si>
    <t>หนี้สงสัยจะสูญ-ลูกหนี้ค่ารักษา UC -IP- HC</t>
  </si>
  <si>
    <t>5108010107.220</t>
  </si>
  <si>
    <t>หนี้สงสัยจะสูญ-ลูกหนี้ค่ารักษา UC-OP- DMI</t>
  </si>
  <si>
    <t>5108010107.221</t>
  </si>
  <si>
    <t>หนี้สงสัยจะสูญ-ลูกหนี้ค่ารักษา UC - IP - DMI</t>
  </si>
  <si>
    <t>โคกสูง</t>
  </si>
  <si>
    <t>หนองแวง</t>
  </si>
  <si>
    <t>หนองม่วง</t>
  </si>
  <si>
    <t>อ่างศิลา</t>
  </si>
  <si>
    <t>ละลมติม</t>
  </si>
  <si>
    <t>หนองมั่ง</t>
  </si>
  <si>
    <t>คลองตะเคียน</t>
  </si>
  <si>
    <t>โนนหมากมุ่น</t>
  </si>
  <si>
    <t>ไผ่งาม</t>
  </si>
  <si>
    <t>ทุนสำรองสุทธิ (Net working Capital)  ณ 30 กันยายน 2561</t>
  </si>
  <si>
    <t>โรงพยาบาลโคกสูง</t>
  </si>
  <si>
    <t>ใช้ ณ สค 61 พอ</t>
  </si>
  <si>
    <t>ตู้ข้างเตียงสแตนเลส แบบขอบหงาย 3 ด้าน แยกชั้น</t>
  </si>
  <si>
    <t>รถเข็นทำแผล</t>
  </si>
  <si>
    <t>หูฟังผู้ใหญ่</t>
  </si>
  <si>
    <t>ถังขยะแบบเหยียบสแตนเลสขนาด 5 ลิตร</t>
  </si>
  <si>
    <t>เครื่องวัดความดันโลหิตแบบสอดแขน มีล้อเลื่อน หน้าจอดิจิตอล สำหรับผู้ใหญ่</t>
  </si>
  <si>
    <t>ตะแกรงทำแผล</t>
  </si>
  <si>
    <t>เครื่องวัดความดันชนิดตั้งพื้นล้อเลื่อน</t>
  </si>
  <si>
    <t>รถเข็นชนิดนอน</t>
  </si>
  <si>
    <t>เครื่องวัดความดันโลหิตแบบตั้งพื้น สำหรับเด็ก</t>
  </si>
  <si>
    <t>เครื่องวัดความดันโลหิตแบบตั้งพื้น สำหรับผู้ใหญ่</t>
  </si>
  <si>
    <t>เครื่องดูดเสมหะ</t>
  </si>
  <si>
    <t>เตียงสองไกร มือหมุน หัวท้ายโฟเมก้า หัวสูงกว่าท้าย พร้อมที่กั้นเตียงและที่นอน</t>
  </si>
  <si>
    <t>เตียงสามไกร มือหมุน หัวท้ายโฟเมก้า หัวสูงกว่าท้าย พร้อมที่กั้นเตียงและที่นอน</t>
  </si>
  <si>
    <t>เครื่องอบผ้าขนาด 100 ปอนด์</t>
  </si>
  <si>
    <t>รถเข็นฉีดยาและดมยา 1 ลิ้นชัก</t>
  </si>
  <si>
    <t>รถเข็นขยะติดเชื้อแบบมีฝาปิด</t>
  </si>
  <si>
    <t>ซ่อมแซมพื้นหลังคา ฝ้า ห้องผู้ป่วยนอกและห้องบัตร เนื่องจากรั่วและชำรุด</t>
  </si>
  <si>
    <t>ซ่อมแซมอาคารพัสดุ/ซักฟอก ให้เป็น อาคารจ่ายกลางเพื่อใช้ในภาพ CUP</t>
  </si>
  <si>
    <t>ตู้เอกสารบานเลื่อน  ทรงสูง  120 ซม.</t>
  </si>
  <si>
    <t>ตู้ล็อคเกอร์เก็บของขนาด 9/12 ช่อง</t>
  </si>
  <si>
    <t xml:space="preserve">ตู้บานเลื่อนกระจก 4 ช่อง   </t>
  </si>
  <si>
    <t>ตู้ขนาด 15 ลิ้นชัก</t>
  </si>
  <si>
    <t>โต๊ะคอมพิวเตอร์ พร้อมเก้าอี้ ขนาด 120 ซม.</t>
  </si>
  <si>
    <t>เก้าอี้สำนักงาน 5 ล้อ</t>
  </si>
  <si>
    <t xml:space="preserve">เก้าอี้บาร์ ปรับระดับได้ </t>
  </si>
  <si>
    <t>ชั้นวางเอกสาร 3 ชั้น</t>
  </si>
  <si>
    <t>ชั้นวางเอกสาร 4 ชั้น  มีประตู</t>
  </si>
  <si>
    <t>เครื่องปรับอากาศ   ขนาด 27000  BTU</t>
  </si>
  <si>
    <t>โทรศัพท์ภายใน</t>
  </si>
  <si>
    <t>ชั้นลอย</t>
  </si>
  <si>
    <t>ชั้นวางรองเท้า</t>
  </si>
  <si>
    <t>พัดลมติดฝาผนัง ปรับ lock ได้ ขนาด  16 นิ้ว</t>
  </si>
  <si>
    <t>วิทยุสื่อสาร</t>
  </si>
  <si>
    <t xml:space="preserve">ตู้เย็น </t>
  </si>
  <si>
    <t>ตู้เย็น 2 ประตู ขนาด 13 คิว</t>
  </si>
  <si>
    <t xml:space="preserve">กระติกน้ำร้อน 3 ลิตร </t>
  </si>
  <si>
    <t xml:space="preserve">กระติกน้ำร้อน 5 ลิตร </t>
  </si>
  <si>
    <t>เครื่องขัดพื้น ขนาด 18 นิ้ว</t>
  </si>
  <si>
    <t>เครื่องคอมพิวเตอร์ สาหรับงานประมวลผล แบบที่ 1</t>
  </si>
  <si>
    <t>เครื่องคอมพิวเตอร์ สาหรับงานประมวลผล แบบที่ 2</t>
  </si>
  <si>
    <t>เครื่องคอมพิวเตอร์ โน๊ตบุค</t>
  </si>
  <si>
    <t>ตู้สาหรับจัดเก็บเครื่องคอมพิวเตอร์และอุปกรณ์ขนาด 42U</t>
  </si>
  <si>
    <t>อุปกรณ์กระจายสัญญาณ (L2 Switch) ขนาด 16 ช่อง</t>
  </si>
  <si>
    <t>อุปกรณ์กระจายสัญญาณไร้สาย (Access Point) แบบที่ 1</t>
  </si>
  <si>
    <t>เครื่องพิมพ์ชนิดเลเซอร์ หรือชนิด LED ขาวดำ</t>
  </si>
  <si>
    <t>เครื่องพิมพ์ Multifunction แบบฉีดหมึก (Inkjet)</t>
  </si>
  <si>
    <t>เครื่องสำรองไฟฟ้า ขนาด 1 kVA</t>
  </si>
  <si>
    <t>เครื่องสำรองไฟฟ้า ขนาด 2 kVA</t>
  </si>
  <si>
    <t>เครื่องสำรองไฟฟ้า ขนาด 3 kVA</t>
  </si>
  <si>
    <t>เครื่องปริ้นสติ๊กเกอร์</t>
  </si>
  <si>
    <t>อุปกรณ์กระจายสัญญาณ (L2 Switch) ขนาด 24 ช่อง แบบที่ 1</t>
  </si>
  <si>
    <t>เครื่องปรับแรงดันไฟฟ้าอัตโนมัติ ขนาด 3000VA</t>
  </si>
  <si>
    <t>เงินบำรุงคงเหลือ  ณ 31 สิงหาคม 2561</t>
  </si>
  <si>
    <t>หนี้สินและภาระผูกพัน   ณ 31 สิงหาคม 2561</t>
  </si>
  <si>
    <t>รถพยาบาล (รถตู้) ปริมาตรกระบอกสูบไม่ต่ำกว่า 2,400 ซีซี. หรือกำลังเครื่องยนต์สูงสุดไม่ต่ำกว่า 90 กิโลวัตต์  โรงพยาบาลโคกสูง ตำบลโคกสูง อำเภอโคกสูง จังหวัดสระแก้ว 1  คัน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</si>
</sst>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#,##0.00_ ;[Red]\-#,##0.00\ "/>
    <numFmt numFmtId="188" formatCode="#,##0_ ;[Red]\-#,##0\ "/>
    <numFmt numFmtId="189" formatCode="0.000"/>
    <numFmt numFmtId="190" formatCode="_-* #,##0_-;\-* #,##0_-;_-* &quot;-&quot;??_-;_-@_-"/>
    <numFmt numFmtId="191" formatCode="_(* #,##0.00_);_(* \(#,##0.00\);_(* &quot;-&quot;??_);_(@_)"/>
  </numFmts>
  <fonts count="6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color indexed="8"/>
      <name val="Tahoma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sz val="14"/>
      <name val="TH SarabunPSK"/>
      <family val="2"/>
    </font>
    <font>
      <b/>
      <sz val="16"/>
      <color theme="0"/>
      <name val="TH SarabunPSK"/>
      <family val="2"/>
    </font>
    <font>
      <b/>
      <sz val="12"/>
      <color theme="1"/>
      <name val="TH SarabunPSK"/>
      <family val="2"/>
    </font>
    <font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1"/>
      <name val="TH SarabunPSK"/>
      <family val="2"/>
    </font>
    <font>
      <sz val="16"/>
      <name val="TH SarabunPSK"/>
      <family val="2"/>
    </font>
    <font>
      <b/>
      <i/>
      <u/>
      <sz val="10"/>
      <color theme="1"/>
      <name val="TH SarabunPSK"/>
      <family val="2"/>
    </font>
    <font>
      <b/>
      <sz val="9"/>
      <color indexed="81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  <scheme val="minor"/>
    </font>
    <font>
      <b/>
      <u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0"/>
      <name val="TH SarabunPSK"/>
      <family val="2"/>
    </font>
    <font>
      <sz val="9"/>
      <color indexed="81"/>
      <name val="Tahoma"/>
      <family val="2"/>
    </font>
    <font>
      <sz val="18"/>
      <color theme="1"/>
      <name val="Tahoma"/>
      <family val="2"/>
      <charset val="222"/>
      <scheme val="minor"/>
    </font>
    <font>
      <sz val="18"/>
      <name val="TH SarabunPSK"/>
      <family val="2"/>
    </font>
    <font>
      <sz val="10"/>
      <color indexed="8"/>
      <name val="Arial"/>
      <family val="2"/>
    </font>
    <font>
      <sz val="18"/>
      <color indexed="8"/>
      <name val="TH SarabunPSK"/>
      <family val="2"/>
    </font>
    <font>
      <b/>
      <sz val="16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14"/>
      <color theme="1"/>
      <name val="Tahoma"/>
      <family val="2"/>
      <charset val="222"/>
      <scheme val="minor"/>
    </font>
    <font>
      <u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i/>
      <sz val="16"/>
      <color theme="1"/>
      <name val="TH SarabunPSK"/>
      <family val="2"/>
    </font>
    <font>
      <sz val="14"/>
      <color rgb="FFFF0000"/>
      <name val="TH SarabunPSK"/>
      <family val="2"/>
    </font>
    <font>
      <u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u/>
      <sz val="14"/>
      <color rgb="FFFF0000"/>
      <name val="TH SarabunPSK"/>
      <family val="2"/>
    </font>
    <font>
      <b/>
      <sz val="14"/>
      <name val="TH SarabunPSK"/>
      <family val="2"/>
    </font>
    <font>
      <b/>
      <sz val="16"/>
      <color theme="1"/>
      <name val="Tahoma"/>
      <family val="2"/>
      <charset val="222"/>
      <scheme val="minor"/>
    </font>
    <font>
      <sz val="18"/>
      <color indexed="8"/>
      <name val="TH SarabunIT๙"/>
      <family val="2"/>
    </font>
    <font>
      <b/>
      <sz val="18"/>
      <color theme="1"/>
      <name val="TH SarabunIT๙"/>
      <family val="2"/>
    </font>
    <font>
      <b/>
      <sz val="9"/>
      <color rgb="FF0070C0"/>
      <name val="Tahoma"/>
      <family val="2"/>
    </font>
    <font>
      <sz val="9"/>
      <color rgb="FF0070C0"/>
      <name val="Tahoma"/>
      <family val="2"/>
    </font>
    <font>
      <b/>
      <sz val="14"/>
      <color rgb="FFFFFFFF"/>
      <name val="TH SarabunPSK"/>
      <family val="2"/>
    </font>
    <font>
      <b/>
      <u/>
      <sz val="14"/>
      <color rgb="FFFFFFFF"/>
      <name val="TH SarabunPSK"/>
      <family val="2"/>
    </font>
    <font>
      <sz val="14"/>
      <color rgb="FF000000"/>
      <name val="TH SarabunPSK"/>
      <family val="2"/>
    </font>
    <font>
      <sz val="9"/>
      <color theme="1"/>
      <name val="TH SarabunPSK"/>
      <family val="2"/>
    </font>
    <font>
      <b/>
      <sz val="18"/>
      <color rgb="FFFFFFFF"/>
      <name val="TH SarabunPSK"/>
      <family val="2"/>
    </font>
    <font>
      <b/>
      <u/>
      <sz val="18"/>
      <color rgb="FFFFFFFF"/>
      <name val="TH SarabunPSK"/>
      <family val="2"/>
    </font>
    <font>
      <sz val="18"/>
      <color rgb="FF000000"/>
      <name val="TH SarabunPSK"/>
      <family val="2"/>
    </font>
    <font>
      <sz val="18"/>
      <color rgb="FFFF0000"/>
      <name val="TH SarabunPSK"/>
      <family val="2"/>
    </font>
    <font>
      <sz val="20"/>
      <color theme="1"/>
      <name val="TH SarabunPSK"/>
      <family val="2"/>
    </font>
    <font>
      <b/>
      <u/>
      <sz val="18"/>
      <color theme="3"/>
      <name val="TH SarabunPSK"/>
      <family val="2"/>
    </font>
    <font>
      <u/>
      <sz val="16"/>
      <color rgb="FF000000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Tahoma"/>
      <family val="2"/>
      <charset val="222"/>
      <scheme val="minor"/>
    </font>
    <font>
      <sz val="11"/>
      <color theme="1"/>
      <name val="Tahoma"/>
      <family val="2"/>
      <scheme val="major"/>
    </font>
    <font>
      <sz val="11"/>
      <color rgb="FFFF0000"/>
      <name val="Tahoma"/>
      <family val="2"/>
      <scheme val="minor"/>
    </font>
    <font>
      <sz val="11"/>
      <color indexed="8"/>
      <name val="Tahoma"/>
      <family val="2"/>
    </font>
    <font>
      <sz val="16"/>
      <color rgb="FF000000"/>
      <name val="TH SarabunPSK"/>
      <family val="2"/>
    </font>
    <font>
      <sz val="13"/>
      <color theme="1"/>
      <name val="TH SarabunPSK"/>
      <family val="2"/>
    </font>
  </fonts>
  <fills count="3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3">
    <xf numFmtId="0" fontId="0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7" fillId="0" borderId="0"/>
    <xf numFmtId="0" fontId="57" fillId="0" borderId="0"/>
    <xf numFmtId="0" fontId="5" fillId="0" borderId="0"/>
    <xf numFmtId="191" fontId="62" fillId="0" borderId="0" applyFont="0" applyFill="0" applyBorder="0" applyAlignment="0" applyProtection="0"/>
    <xf numFmtId="0" fontId="57" fillId="0" borderId="0"/>
  </cellStyleXfs>
  <cellXfs count="55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1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187" fontId="1" fillId="0" borderId="8" xfId="0" applyNumberFormat="1" applyFont="1" applyBorder="1"/>
    <xf numFmtId="43" fontId="1" fillId="0" borderId="0" xfId="3" applyFont="1" applyBorder="1"/>
    <xf numFmtId="0" fontId="1" fillId="0" borderId="0" xfId="0" applyFont="1" applyBorder="1"/>
    <xf numFmtId="0" fontId="1" fillId="0" borderId="10" xfId="0" applyFont="1" applyBorder="1"/>
    <xf numFmtId="0" fontId="4" fillId="0" borderId="0" xfId="0" applyFont="1"/>
    <xf numFmtId="187" fontId="4" fillId="0" borderId="0" xfId="0" applyNumberFormat="1" applyFont="1"/>
    <xf numFmtId="0" fontId="4" fillId="0" borderId="10" xfId="0" applyFont="1" applyBorder="1"/>
    <xf numFmtId="0" fontId="4" fillId="0" borderId="0" xfId="0" applyFont="1" applyBorder="1"/>
    <xf numFmtId="187" fontId="4" fillId="0" borderId="10" xfId="0" applyNumberFormat="1" applyFont="1" applyBorder="1"/>
    <xf numFmtId="188" fontId="10" fillId="3" borderId="2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10" xfId="0" applyFont="1" applyBorder="1"/>
    <xf numFmtId="0" fontId="2" fillId="0" borderId="0" xfId="0" applyFont="1" applyBorder="1"/>
    <xf numFmtId="0" fontId="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4" fillId="0" borderId="2" xfId="0" applyFont="1" applyBorder="1" applyAlignment="1">
      <alignment horizontal="center" vertical="center"/>
    </xf>
    <xf numFmtId="43" fontId="4" fillId="0" borderId="2" xfId="3" applyFont="1" applyFill="1" applyBorder="1" applyAlignment="1">
      <alignment horizontal="center" vertical="center" wrapText="1"/>
    </xf>
    <xf numFmtId="43" fontId="3" fillId="0" borderId="2" xfId="3" applyFont="1" applyFill="1" applyBorder="1"/>
    <xf numFmtId="0" fontId="3" fillId="6" borderId="2" xfId="0" applyFont="1" applyFill="1" applyBorder="1"/>
    <xf numFmtId="0" fontId="3" fillId="0" borderId="0" xfId="0" applyFont="1" applyFill="1" applyBorder="1"/>
    <xf numFmtId="0" fontId="3" fillId="0" borderId="0" xfId="0" applyFont="1"/>
    <xf numFmtId="43" fontId="3" fillId="0" borderId="0" xfId="3" applyFont="1" applyFill="1"/>
    <xf numFmtId="43" fontId="3" fillId="0" borderId="0" xfId="3" applyFont="1" applyFill="1" applyBorder="1"/>
    <xf numFmtId="0" fontId="3" fillId="0" borderId="2" xfId="0" applyFont="1" applyBorder="1"/>
    <xf numFmtId="43" fontId="13" fillId="0" borderId="0" xfId="3" applyFont="1" applyFill="1"/>
    <xf numFmtId="0" fontId="4" fillId="0" borderId="0" xfId="0" applyFont="1" applyFill="1"/>
    <xf numFmtId="0" fontId="18" fillId="0" borderId="2" xfId="2" applyFont="1" applyFill="1" applyBorder="1" applyAlignment="1">
      <alignment horizontal="center"/>
    </xf>
    <xf numFmtId="187" fontId="1" fillId="7" borderId="9" xfId="0" applyNumberFormat="1" applyFont="1" applyFill="1" applyBorder="1"/>
    <xf numFmtId="187" fontId="1" fillId="7" borderId="10" xfId="3" applyNumberFormat="1" applyFont="1" applyFill="1" applyBorder="1"/>
    <xf numFmtId="187" fontId="1" fillId="7" borderId="10" xfId="0" applyNumberFormat="1" applyFont="1" applyFill="1" applyBorder="1"/>
    <xf numFmtId="0" fontId="11" fillId="0" borderId="2" xfId="0" applyFont="1" applyBorder="1" applyAlignment="1">
      <alignment horizontal="center" vertical="center" wrapText="1"/>
    </xf>
    <xf numFmtId="187" fontId="4" fillId="0" borderId="10" xfId="3" applyNumberFormat="1" applyFont="1" applyBorder="1"/>
    <xf numFmtId="0" fontId="23" fillId="3" borderId="3" xfId="0" applyFont="1" applyFill="1" applyBorder="1" applyAlignment="1">
      <alignment horizontal="center"/>
    </xf>
    <xf numFmtId="0" fontId="3" fillId="0" borderId="2" xfId="0" applyFont="1" applyFill="1" applyBorder="1"/>
    <xf numFmtId="0" fontId="15" fillId="0" borderId="2" xfId="0" applyFont="1" applyFill="1" applyBorder="1"/>
    <xf numFmtId="187" fontId="3" fillId="0" borderId="0" xfId="0" applyNumberFormat="1" applyFont="1"/>
    <xf numFmtId="187" fontId="3" fillId="0" borderId="0" xfId="0" applyNumberFormat="1" applyFont="1" applyAlignment="1">
      <alignment wrapText="1"/>
    </xf>
    <xf numFmtId="187" fontId="1" fillId="0" borderId="0" xfId="0" applyNumberFormat="1" applyFont="1"/>
    <xf numFmtId="0" fontId="16" fillId="0" borderId="18" xfId="0" applyFont="1" applyFill="1" applyBorder="1" applyAlignment="1">
      <alignment wrapText="1"/>
    </xf>
    <xf numFmtId="0" fontId="4" fillId="12" borderId="20" xfId="0" applyFont="1" applyFill="1" applyBorder="1" applyAlignment="1">
      <alignment wrapText="1"/>
    </xf>
    <xf numFmtId="0" fontId="4" fillId="12" borderId="0" xfId="0" applyFont="1" applyFill="1" applyBorder="1" applyAlignment="1">
      <alignment horizontal="left" wrapText="1"/>
    </xf>
    <xf numFmtId="0" fontId="4" fillId="12" borderId="20" xfId="0" applyFont="1" applyFill="1" applyBorder="1"/>
    <xf numFmtId="0" fontId="4" fillId="12" borderId="0" xfId="0" applyFont="1" applyFill="1" applyBorder="1"/>
    <xf numFmtId="0" fontId="1" fillId="12" borderId="20" xfId="0" applyFont="1" applyFill="1" applyBorder="1"/>
    <xf numFmtId="0" fontId="1" fillId="12" borderId="0" xfId="0" applyFont="1" applyFill="1" applyBorder="1"/>
    <xf numFmtId="0" fontId="4" fillId="0" borderId="17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1" fillId="0" borderId="0" xfId="0" applyFont="1" applyBorder="1" applyAlignment="1"/>
    <xf numFmtId="187" fontId="1" fillId="0" borderId="21" xfId="0" applyNumberFormat="1" applyFont="1" applyBorder="1"/>
    <xf numFmtId="187" fontId="1" fillId="0" borderId="22" xfId="0" applyNumberFormat="1" applyFont="1" applyBorder="1"/>
    <xf numFmtId="187" fontId="4" fillId="0" borderId="22" xfId="0" applyNumberFormat="1" applyFont="1" applyBorder="1"/>
    <xf numFmtId="0" fontId="23" fillId="3" borderId="23" xfId="0" applyFont="1" applyFill="1" applyBorder="1" applyAlignment="1">
      <alignment horizontal="center"/>
    </xf>
    <xf numFmtId="0" fontId="9" fillId="0" borderId="0" xfId="0" applyFont="1" applyBorder="1" applyAlignment="1"/>
    <xf numFmtId="0" fontId="4" fillId="0" borderId="20" xfId="0" applyFont="1" applyFill="1" applyBorder="1" applyAlignment="1">
      <alignment horizontal="left"/>
    </xf>
    <xf numFmtId="0" fontId="7" fillId="0" borderId="0" xfId="0" applyFont="1" applyBorder="1" applyAlignment="1"/>
    <xf numFmtId="0" fontId="1" fillId="0" borderId="22" xfId="0" applyFont="1" applyBorder="1"/>
    <xf numFmtId="0" fontId="1" fillId="0" borderId="0" xfId="0" applyFont="1" applyFill="1" applyBorder="1"/>
    <xf numFmtId="0" fontId="9" fillId="0" borderId="0" xfId="0" applyFont="1" applyFill="1" applyBorder="1"/>
    <xf numFmtId="187" fontId="2" fillId="0" borderId="22" xfId="0" applyNumberFormat="1" applyFont="1" applyBorder="1"/>
    <xf numFmtId="0" fontId="1" fillId="0" borderId="20" xfId="0" applyFont="1" applyFill="1" applyBorder="1"/>
    <xf numFmtId="187" fontId="4" fillId="0" borderId="24" xfId="0" applyNumberFormat="1" applyFont="1" applyBorder="1"/>
    <xf numFmtId="0" fontId="1" fillId="0" borderId="25" xfId="0" applyFont="1" applyFill="1" applyBorder="1"/>
    <xf numFmtId="0" fontId="1" fillId="0" borderId="26" xfId="0" applyFont="1" applyBorder="1"/>
    <xf numFmtId="0" fontId="1" fillId="0" borderId="27" xfId="0" applyFont="1" applyBorder="1"/>
    <xf numFmtId="187" fontId="1" fillId="0" borderId="0" xfId="0" applyNumberFormat="1" applyFont="1" applyBorder="1"/>
    <xf numFmtId="0" fontId="1" fillId="4" borderId="7" xfId="0" applyFont="1" applyFill="1" applyBorder="1" applyAlignment="1">
      <alignment horizontal="centerContinuous"/>
    </xf>
    <xf numFmtId="10" fontId="1" fillId="0" borderId="22" xfId="4" applyNumberFormat="1" applyFont="1" applyBorder="1"/>
    <xf numFmtId="187" fontId="2" fillId="0" borderId="24" xfId="0" applyNumberFormat="1" applyFont="1" applyFill="1" applyBorder="1"/>
    <xf numFmtId="187" fontId="2" fillId="0" borderId="22" xfId="0" applyNumberFormat="1" applyFont="1" applyFill="1" applyBorder="1"/>
    <xf numFmtId="187" fontId="1" fillId="0" borderId="22" xfId="0" applyNumberFormat="1" applyFont="1" applyFill="1" applyBorder="1"/>
    <xf numFmtId="187" fontId="4" fillId="0" borderId="22" xfId="0" applyNumberFormat="1" applyFont="1" applyFill="1" applyBorder="1"/>
    <xf numFmtId="0" fontId="1" fillId="0" borderId="22" xfId="0" applyFont="1" applyFill="1" applyBorder="1"/>
    <xf numFmtId="187" fontId="4" fillId="0" borderId="21" xfId="0" applyNumberFormat="1" applyFont="1" applyFill="1" applyBorder="1"/>
    <xf numFmtId="0" fontId="4" fillId="0" borderId="21" xfId="0" applyFont="1" applyBorder="1"/>
    <xf numFmtId="0" fontId="4" fillId="0" borderId="28" xfId="0" applyFont="1" applyBorder="1"/>
    <xf numFmtId="0" fontId="25" fillId="0" borderId="0" xfId="0" applyFont="1"/>
    <xf numFmtId="0" fontId="0" fillId="0" borderId="2" xfId="0" applyBorder="1"/>
    <xf numFmtId="0" fontId="12" fillId="0" borderId="2" xfId="0" applyFont="1" applyBorder="1"/>
    <xf numFmtId="0" fontId="28" fillId="0" borderId="0" xfId="6" applyFont="1" applyFill="1" applyBorder="1" applyAlignment="1">
      <alignment wrapText="1"/>
    </xf>
    <xf numFmtId="0" fontId="28" fillId="6" borderId="0" xfId="6" applyFont="1" applyFill="1" applyBorder="1" applyAlignment="1">
      <alignment wrapText="1"/>
    </xf>
    <xf numFmtId="0" fontId="12" fillId="0" borderId="2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/>
    <xf numFmtId="0" fontId="12" fillId="0" borderId="0" xfId="0" applyFont="1" applyAlignment="1"/>
    <xf numFmtId="0" fontId="12" fillId="0" borderId="0" xfId="0" applyFont="1" applyAlignment="1">
      <alignment vertical="top" wrapText="1"/>
    </xf>
    <xf numFmtId="0" fontId="14" fillId="0" borderId="19" xfId="0" applyFont="1" applyBorder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2" fillId="0" borderId="0" xfId="0" applyFont="1"/>
    <xf numFmtId="0" fontId="1" fillId="6" borderId="0" xfId="0" applyFont="1" applyFill="1" applyBorder="1" applyAlignment="1"/>
    <xf numFmtId="0" fontId="1" fillId="6" borderId="10" xfId="0" applyFont="1" applyFill="1" applyBorder="1"/>
    <xf numFmtId="0" fontId="1" fillId="6" borderId="0" xfId="0" applyFont="1" applyFill="1" applyBorder="1"/>
    <xf numFmtId="187" fontId="1" fillId="6" borderId="22" xfId="0" applyNumberFormat="1" applyFont="1" applyFill="1" applyBorder="1"/>
    <xf numFmtId="0" fontId="4" fillId="6" borderId="0" xfId="0" applyFont="1" applyFill="1" applyBorder="1"/>
    <xf numFmtId="187" fontId="4" fillId="6" borderId="22" xfId="0" applyNumberFormat="1" applyFont="1" applyFill="1" applyBorder="1"/>
    <xf numFmtId="0" fontId="8" fillId="0" borderId="2" xfId="0" applyFont="1" applyBorder="1"/>
    <xf numFmtId="0" fontId="1" fillId="4" borderId="23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left" vertical="center"/>
    </xf>
    <xf numFmtId="0" fontId="1" fillId="0" borderId="2" xfId="0" applyFont="1" applyBorder="1"/>
    <xf numFmtId="0" fontId="4" fillId="13" borderId="2" xfId="0" applyFont="1" applyFill="1" applyBorder="1"/>
    <xf numFmtId="0" fontId="2" fillId="0" borderId="2" xfId="0" applyFont="1" applyBorder="1"/>
    <xf numFmtId="0" fontId="4" fillId="0" borderId="2" xfId="0" applyFont="1" applyBorder="1"/>
    <xf numFmtId="0" fontId="9" fillId="0" borderId="2" xfId="0" applyFont="1" applyFill="1" applyBorder="1"/>
    <xf numFmtId="0" fontId="1" fillId="4" borderId="33" xfId="0" applyFont="1" applyFill="1" applyBorder="1" applyAlignment="1">
      <alignment horizontal="centerContinuous"/>
    </xf>
    <xf numFmtId="0" fontId="4" fillId="13" borderId="16" xfId="0" applyFont="1" applyFill="1" applyBorder="1" applyAlignment="1">
      <alignment vertical="center"/>
    </xf>
    <xf numFmtId="0" fontId="4" fillId="4" borderId="17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/>
    </xf>
    <xf numFmtId="187" fontId="1" fillId="8" borderId="17" xfId="3" applyNumberFormat="1" applyFont="1" applyFill="1" applyBorder="1"/>
    <xf numFmtId="187" fontId="1" fillId="8" borderId="17" xfId="0" applyNumberFormat="1" applyFont="1" applyFill="1" applyBorder="1"/>
    <xf numFmtId="0" fontId="1" fillId="0" borderId="16" xfId="0" applyFont="1" applyBorder="1" applyAlignment="1">
      <alignment horizontal="center"/>
    </xf>
    <xf numFmtId="187" fontId="2" fillId="8" borderId="17" xfId="0" applyNumberFormat="1" applyFont="1" applyFill="1" applyBorder="1"/>
    <xf numFmtId="0" fontId="4" fillId="13" borderId="16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187" fontId="3" fillId="8" borderId="17" xfId="0" applyNumberFormat="1" applyFont="1" applyFill="1" applyBorder="1"/>
    <xf numFmtId="0" fontId="1" fillId="8" borderId="17" xfId="0" applyFont="1" applyFill="1" applyBorder="1"/>
    <xf numFmtId="0" fontId="4" fillId="0" borderId="16" xfId="0" applyFont="1" applyBorder="1" applyAlignment="1">
      <alignment horizontal="center"/>
    </xf>
    <xf numFmtId="187" fontId="4" fillId="8" borderId="17" xfId="0" applyNumberFormat="1" applyFont="1" applyFill="1" applyBorder="1"/>
    <xf numFmtId="187" fontId="4" fillId="0" borderId="17" xfId="0" applyNumberFormat="1" applyFont="1" applyBorder="1"/>
    <xf numFmtId="0" fontId="1" fillId="0" borderId="34" xfId="0" applyFont="1" applyBorder="1" applyAlignment="1">
      <alignment horizontal="left"/>
    </xf>
    <xf numFmtId="0" fontId="1" fillId="0" borderId="35" xfId="0" applyFont="1" applyBorder="1"/>
    <xf numFmtId="0" fontId="1" fillId="0" borderId="36" xfId="0" applyFont="1" applyBorder="1"/>
    <xf numFmtId="0" fontId="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top"/>
    </xf>
    <xf numFmtId="4" fontId="15" fillId="6" borderId="2" xfId="0" applyNumberFormat="1" applyFont="1" applyFill="1" applyBorder="1"/>
    <xf numFmtId="43" fontId="15" fillId="0" borderId="2" xfId="3" applyFont="1" applyBorder="1"/>
    <xf numFmtId="0" fontId="15" fillId="0" borderId="2" xfId="0" applyFont="1" applyBorder="1"/>
    <xf numFmtId="0" fontId="34" fillId="0" borderId="0" xfId="0" applyFont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center"/>
    </xf>
    <xf numFmtId="0" fontId="34" fillId="0" borderId="2" xfId="0" applyFont="1" applyBorder="1"/>
    <xf numFmtId="0" fontId="37" fillId="0" borderId="0" xfId="0" applyFont="1"/>
    <xf numFmtId="0" fontId="38" fillId="0" borderId="0" xfId="0" applyFont="1"/>
    <xf numFmtId="43" fontId="13" fillId="0" borderId="0" xfId="3" applyFont="1"/>
    <xf numFmtId="0" fontId="3" fillId="0" borderId="0" xfId="0" applyFont="1" applyFill="1"/>
    <xf numFmtId="187" fontId="4" fillId="0" borderId="0" xfId="0" applyNumberFormat="1" applyFont="1" applyFill="1" applyBorder="1" applyAlignment="1"/>
    <xf numFmtId="0" fontId="12" fillId="0" borderId="0" xfId="0" applyFont="1" applyFill="1" applyAlignment="1">
      <alignment horizontal="center"/>
    </xf>
    <xf numFmtId="0" fontId="39" fillId="0" borderId="0" xfId="0" applyFont="1" applyAlignment="1">
      <alignment horizontal="right"/>
    </xf>
    <xf numFmtId="187" fontId="3" fillId="11" borderId="2" xfId="0" applyNumberFormat="1" applyFont="1" applyFill="1" applyBorder="1"/>
    <xf numFmtId="0" fontId="19" fillId="16" borderId="2" xfId="7" applyFont="1" applyFill="1" applyBorder="1" applyAlignment="1"/>
    <xf numFmtId="0" fontId="3" fillId="16" borderId="2" xfId="0" applyFont="1" applyFill="1" applyBorder="1"/>
    <xf numFmtId="0" fontId="0" fillId="16" borderId="0" xfId="0" applyFill="1"/>
    <xf numFmtId="187" fontId="0" fillId="0" borderId="0" xfId="0" applyNumberFormat="1"/>
    <xf numFmtId="0" fontId="13" fillId="0" borderId="0" xfId="0" applyFont="1" applyFill="1"/>
    <xf numFmtId="0" fontId="4" fillId="0" borderId="2" xfId="0" applyFont="1" applyFill="1" applyBorder="1" applyAlignment="1">
      <alignment horizontal="center" vertical="center"/>
    </xf>
    <xf numFmtId="0" fontId="22" fillId="0" borderId="0" xfId="0" applyFont="1" applyFill="1"/>
    <xf numFmtId="187" fontId="4" fillId="0" borderId="0" xfId="3" applyNumberFormat="1" applyFont="1" applyFill="1" applyBorder="1"/>
    <xf numFmtId="0" fontId="36" fillId="0" borderId="0" xfId="0" applyFont="1" applyFill="1"/>
    <xf numFmtId="187" fontId="3" fillId="0" borderId="0" xfId="3" applyNumberFormat="1" applyFont="1" applyFill="1" applyBorder="1"/>
    <xf numFmtId="0" fontId="12" fillId="0" borderId="0" xfId="0" applyFont="1" applyFill="1"/>
    <xf numFmtId="0" fontId="4" fillId="0" borderId="0" xfId="0" applyFont="1" applyFill="1" applyAlignment="1">
      <alignment vertical="center"/>
    </xf>
    <xf numFmtId="0" fontId="1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187" fontId="3" fillId="18" borderId="2" xfId="3" applyNumberFormat="1" applyFont="1" applyFill="1" applyBorder="1"/>
    <xf numFmtId="0" fontId="8" fillId="18" borderId="2" xfId="0" applyFont="1" applyFill="1" applyBorder="1" applyAlignment="1">
      <alignment horizontal="center"/>
    </xf>
    <xf numFmtId="0" fontId="8" fillId="18" borderId="2" xfId="0" applyFont="1" applyFill="1" applyBorder="1" applyAlignment="1">
      <alignment horizontal="left"/>
    </xf>
    <xf numFmtId="187" fontId="8" fillId="18" borderId="2" xfId="3" applyNumberFormat="1" applyFont="1" applyFill="1" applyBorder="1"/>
    <xf numFmtId="0" fontId="4" fillId="18" borderId="2" xfId="0" applyFont="1" applyFill="1" applyBorder="1" applyAlignment="1">
      <alignment horizontal="center"/>
    </xf>
    <xf numFmtId="187" fontId="4" fillId="18" borderId="2" xfId="3" applyNumberFormat="1" applyFont="1" applyFill="1" applyBorder="1"/>
    <xf numFmtId="187" fontId="4" fillId="18" borderId="13" xfId="0" applyNumberFormat="1" applyFont="1" applyFill="1" applyBorder="1"/>
    <xf numFmtId="187" fontId="4" fillId="18" borderId="13" xfId="3" applyNumberFormat="1" applyFont="1" applyFill="1" applyBorder="1"/>
    <xf numFmtId="0" fontId="8" fillId="0" borderId="13" xfId="0" applyFont="1" applyFill="1" applyBorder="1" applyAlignment="1">
      <alignment horizontal="center"/>
    </xf>
    <xf numFmtId="0" fontId="4" fillId="0" borderId="13" xfId="0" applyFont="1" applyFill="1" applyBorder="1"/>
    <xf numFmtId="187" fontId="14" fillId="19" borderId="13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4" fillId="0" borderId="11" xfId="0" applyFont="1" applyFill="1" applyBorder="1"/>
    <xf numFmtId="187" fontId="14" fillId="0" borderId="15" xfId="0" applyNumberFormat="1" applyFont="1" applyFill="1" applyBorder="1" applyAlignment="1">
      <alignment horizontal="right"/>
    </xf>
    <xf numFmtId="0" fontId="12" fillId="0" borderId="8" xfId="0" applyFont="1" applyFill="1" applyBorder="1" applyAlignment="1">
      <alignment horizontal="center"/>
    </xf>
    <xf numFmtId="187" fontId="21" fillId="0" borderId="9" xfId="0" applyNumberFormat="1" applyFont="1" applyFill="1" applyBorder="1" applyAlignment="1"/>
    <xf numFmtId="187" fontId="4" fillId="0" borderId="29" xfId="0" applyNumberFormat="1" applyFont="1" applyFill="1" applyBorder="1" applyAlignment="1"/>
    <xf numFmtId="187" fontId="4" fillId="21" borderId="3" xfId="0" applyNumberFormat="1" applyFont="1" applyFill="1" applyBorder="1" applyAlignment="1"/>
    <xf numFmtId="187" fontId="4" fillId="21" borderId="11" xfId="0" applyNumberFormat="1" applyFont="1" applyFill="1" applyBorder="1" applyAlignment="1"/>
    <xf numFmtId="0" fontId="3" fillId="21" borderId="11" xfId="0" applyFont="1" applyFill="1" applyBorder="1"/>
    <xf numFmtId="0" fontId="3" fillId="21" borderId="3" xfId="0" applyFont="1" applyFill="1" applyBorder="1"/>
    <xf numFmtId="0" fontId="3" fillId="21" borderId="3" xfId="0" applyFont="1" applyFill="1" applyBorder="1" applyAlignment="1">
      <alignment horizontal="center"/>
    </xf>
    <xf numFmtId="187" fontId="29" fillId="21" borderId="15" xfId="0" applyNumberFormat="1" applyFont="1" applyFill="1" applyBorder="1" applyAlignment="1">
      <alignment horizontal="center" vertical="top"/>
    </xf>
    <xf numFmtId="0" fontId="3" fillId="21" borderId="2" xfId="0" applyFont="1" applyFill="1" applyBorder="1" applyAlignment="1">
      <alignment horizontal="center"/>
    </xf>
    <xf numFmtId="43" fontId="3" fillId="18" borderId="2" xfId="3" applyFont="1" applyFill="1" applyBorder="1"/>
    <xf numFmtId="0" fontId="4" fillId="18" borderId="0" xfId="0" applyFont="1" applyFill="1" applyAlignment="1">
      <alignment vertical="center"/>
    </xf>
    <xf numFmtId="0" fontId="13" fillId="18" borderId="0" xfId="0" applyFont="1" applyFill="1"/>
    <xf numFmtId="43" fontId="4" fillId="0" borderId="13" xfId="3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1" fillId="0" borderId="0" xfId="0" applyFont="1"/>
    <xf numFmtId="0" fontId="4" fillId="18" borderId="2" xfId="0" applyFont="1" applyFill="1" applyBorder="1" applyAlignment="1">
      <alignment horizontal="center" vertical="center" wrapText="1"/>
    </xf>
    <xf numFmtId="43" fontId="15" fillId="18" borderId="2" xfId="3" applyFont="1" applyFill="1" applyBorder="1"/>
    <xf numFmtId="43" fontId="3" fillId="17" borderId="2" xfId="3" applyFont="1" applyFill="1" applyBorder="1"/>
    <xf numFmtId="43" fontId="4" fillId="18" borderId="13" xfId="3" applyFont="1" applyFill="1" applyBorder="1" applyAlignment="1">
      <alignment horizontal="center" vertical="center" wrapText="1"/>
    </xf>
    <xf numFmtId="0" fontId="42" fillId="0" borderId="2" xfId="1" applyFont="1" applyFill="1" applyBorder="1" applyAlignment="1"/>
    <xf numFmtId="43" fontId="0" fillId="18" borderId="2" xfId="0" applyNumberFormat="1" applyFill="1" applyBorder="1"/>
    <xf numFmtId="0" fontId="4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43" fontId="3" fillId="18" borderId="0" xfId="0" applyNumberFormat="1" applyFont="1" applyFill="1"/>
    <xf numFmtId="43" fontId="14" fillId="0" borderId="12" xfId="3" applyFont="1" applyBorder="1" applyAlignment="1">
      <alignment vertical="center"/>
    </xf>
    <xf numFmtId="43" fontId="28" fillId="0" borderId="0" xfId="3" applyFont="1" applyFill="1" applyBorder="1" applyAlignment="1">
      <alignment wrapText="1"/>
    </xf>
    <xf numFmtId="43" fontId="28" fillId="6" borderId="0" xfId="3" applyFont="1" applyFill="1" applyBorder="1" applyAlignment="1">
      <alignment wrapText="1"/>
    </xf>
    <xf numFmtId="43" fontId="12" fillId="0" borderId="0" xfId="3" applyFont="1"/>
    <xf numFmtId="43" fontId="19" fillId="0" borderId="2" xfId="3" applyFont="1" applyFill="1" applyBorder="1" applyAlignment="1">
      <alignment wrapText="1"/>
    </xf>
    <xf numFmtId="43" fontId="3" fillId="0" borderId="2" xfId="0" applyNumberFormat="1" applyFont="1" applyBorder="1"/>
    <xf numFmtId="0" fontId="3" fillId="18" borderId="2" xfId="0" applyFont="1" applyFill="1" applyBorder="1" applyAlignment="1">
      <alignment horizontal="center"/>
    </xf>
    <xf numFmtId="43" fontId="19" fillId="18" borderId="2" xfId="3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43" fontId="4" fillId="18" borderId="2" xfId="3" applyFont="1" applyFill="1" applyBorder="1" applyAlignment="1">
      <alignment horizontal="center"/>
    </xf>
    <xf numFmtId="0" fontId="0" fillId="0" borderId="0" xfId="0" applyFill="1"/>
    <xf numFmtId="0" fontId="3" fillId="18" borderId="2" xfId="0" applyFont="1" applyFill="1" applyBorder="1" applyAlignment="1">
      <alignment horizontal="center" vertical="center" wrapText="1"/>
    </xf>
    <xf numFmtId="43" fontId="3" fillId="0" borderId="2" xfId="3" applyFont="1" applyBorder="1"/>
    <xf numFmtId="0" fontId="4" fillId="17" borderId="2" xfId="0" applyFont="1" applyFill="1" applyBorder="1" applyAlignment="1">
      <alignment horizontal="center"/>
    </xf>
    <xf numFmtId="43" fontId="0" fillId="17" borderId="2" xfId="3" applyFont="1" applyFill="1" applyBorder="1"/>
    <xf numFmtId="43" fontId="4" fillId="17" borderId="13" xfId="3" applyFont="1" applyFill="1" applyBorder="1" applyAlignment="1">
      <alignment horizontal="center" vertical="center"/>
    </xf>
    <xf numFmtId="0" fontId="14" fillId="0" borderId="3" xfId="0" applyFont="1" applyBorder="1" applyAlignment="1"/>
    <xf numFmtId="0" fontId="14" fillId="0" borderId="30" xfId="0" applyFont="1" applyBorder="1" applyAlignment="1"/>
    <xf numFmtId="0" fontId="14" fillId="0" borderId="4" xfId="0" applyFont="1" applyBorder="1" applyAlignment="1"/>
    <xf numFmtId="0" fontId="3" fillId="0" borderId="9" xfId="0" applyFont="1" applyBorder="1"/>
    <xf numFmtId="43" fontId="3" fillId="18" borderId="2" xfId="3" applyFont="1" applyFill="1" applyBorder="1" applyAlignment="1">
      <alignment vertical="top" wrapText="1"/>
    </xf>
    <xf numFmtId="0" fontId="4" fillId="18" borderId="2" xfId="0" applyFont="1" applyFill="1" applyBorder="1"/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22" borderId="2" xfId="0" applyFont="1" applyFill="1" applyBorder="1" applyAlignment="1">
      <alignment horizontal="center" vertical="center" wrapText="1"/>
    </xf>
    <xf numFmtId="187" fontId="3" fillId="0" borderId="2" xfId="0" applyNumberFormat="1" applyFont="1" applyBorder="1"/>
    <xf numFmtId="187" fontId="3" fillId="22" borderId="2" xfId="0" applyNumberFormat="1" applyFont="1" applyFill="1" applyBorder="1"/>
    <xf numFmtId="187" fontId="4" fillId="19" borderId="2" xfId="0" applyNumberFormat="1" applyFont="1" applyFill="1" applyBorder="1" applyAlignment="1">
      <alignment horizontal="center"/>
    </xf>
    <xf numFmtId="43" fontId="3" fillId="22" borderId="2" xfId="0" applyNumberFormat="1" applyFont="1" applyFill="1" applyBorder="1"/>
    <xf numFmtId="0" fontId="3" fillId="20" borderId="2" xfId="0" applyFont="1" applyFill="1" applyBorder="1" applyAlignment="1">
      <alignment horizontal="center" vertical="center" wrapText="1"/>
    </xf>
    <xf numFmtId="187" fontId="3" fillId="20" borderId="2" xfId="0" applyNumberFormat="1" applyFont="1" applyFill="1" applyBorder="1"/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5" fillId="0" borderId="0" xfId="0" applyFont="1" applyAlignment="1">
      <alignment horizontal="center" vertical="top" wrapText="1"/>
    </xf>
    <xf numFmtId="0" fontId="44" fillId="0" borderId="0" xfId="0" applyFont="1" applyFill="1" applyAlignment="1">
      <alignment horizontal="center" vertical="top" wrapText="1"/>
    </xf>
    <xf numFmtId="0" fontId="45" fillId="0" borderId="0" xfId="0" applyFont="1" applyFill="1" applyAlignment="1">
      <alignment horizontal="center" vertical="top" wrapText="1"/>
    </xf>
    <xf numFmtId="0" fontId="40" fillId="0" borderId="2" xfId="0" applyFont="1" applyFill="1" applyBorder="1" applyAlignment="1">
      <alignment horizontal="center" vertical="center" wrapText="1" readingOrder="1"/>
    </xf>
    <xf numFmtId="0" fontId="7" fillId="23" borderId="39" xfId="0" applyFont="1" applyFill="1" applyBorder="1" applyAlignment="1">
      <alignment horizontal="center" vertical="center" wrapText="1" readingOrder="1"/>
    </xf>
    <xf numFmtId="0" fontId="15" fillId="22" borderId="2" xfId="0" applyFont="1" applyFill="1" applyBorder="1" applyAlignment="1">
      <alignment horizontal="center" vertical="center" wrapText="1"/>
    </xf>
    <xf numFmtId="187" fontId="4" fillId="0" borderId="13" xfId="3" applyNumberFormat="1" applyFont="1" applyFill="1" applyBorder="1"/>
    <xf numFmtId="43" fontId="3" fillId="0" borderId="2" xfId="3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36" fillId="6" borderId="0" xfId="0" applyFont="1" applyFill="1" applyBorder="1" applyAlignment="1">
      <alignment horizontal="center"/>
    </xf>
    <xf numFmtId="0" fontId="46" fillId="23" borderId="39" xfId="0" applyFont="1" applyFill="1" applyBorder="1" applyAlignment="1">
      <alignment horizontal="center" vertical="center" wrapText="1" readingOrder="1"/>
    </xf>
    <xf numFmtId="0" fontId="46" fillId="23" borderId="40" xfId="0" applyFont="1" applyFill="1" applyBorder="1" applyAlignment="1">
      <alignment horizontal="center" vertical="center" wrapText="1" readingOrder="1"/>
    </xf>
    <xf numFmtId="0" fontId="46" fillId="23" borderId="40" xfId="0" applyFont="1" applyFill="1" applyBorder="1" applyAlignment="1">
      <alignment horizontal="left" vertical="center" wrapText="1" readingOrder="1"/>
    </xf>
    <xf numFmtId="0" fontId="1" fillId="23" borderId="40" xfId="0" applyFont="1" applyFill="1" applyBorder="1" applyAlignment="1">
      <alignment horizontal="center" vertical="top" wrapText="1"/>
    </xf>
    <xf numFmtId="0" fontId="47" fillId="23" borderId="40" xfId="0" applyFont="1" applyFill="1" applyBorder="1" applyAlignment="1">
      <alignment horizontal="left" vertical="center" wrapText="1" readingOrder="1"/>
    </xf>
    <xf numFmtId="0" fontId="1" fillId="23" borderId="41" xfId="0" applyFont="1" applyFill="1" applyBorder="1" applyAlignment="1">
      <alignment horizontal="center" vertical="top" wrapText="1"/>
    </xf>
    <xf numFmtId="0" fontId="46" fillId="23" borderId="41" xfId="0" applyFont="1" applyFill="1" applyBorder="1" applyAlignment="1">
      <alignment horizontal="left" vertical="center" wrapText="1" readingOrder="1"/>
    </xf>
    <xf numFmtId="0" fontId="48" fillId="24" borderId="42" xfId="0" applyFont="1" applyFill="1" applyBorder="1" applyAlignment="1">
      <alignment horizontal="center" vertical="center" wrapText="1" readingOrder="1"/>
    </xf>
    <xf numFmtId="0" fontId="48" fillId="25" borderId="43" xfId="0" applyFont="1" applyFill="1" applyBorder="1" applyAlignment="1">
      <alignment horizontal="center" vertical="center" wrapText="1" readingOrder="1"/>
    </xf>
    <xf numFmtId="0" fontId="36" fillId="25" borderId="43" xfId="0" applyFont="1" applyFill="1" applyBorder="1" applyAlignment="1">
      <alignment horizontal="center" vertical="center" wrapText="1" readingOrder="1"/>
    </xf>
    <xf numFmtId="0" fontId="48" fillId="24" borderId="43" xfId="0" applyFont="1" applyFill="1" applyBorder="1" applyAlignment="1">
      <alignment horizontal="center" vertical="center" wrapText="1" readingOrder="1"/>
    </xf>
    <xf numFmtId="0" fontId="36" fillId="24" borderId="43" xfId="0" applyFont="1" applyFill="1" applyBorder="1" applyAlignment="1">
      <alignment horizontal="center" vertical="center" wrapText="1" readingOrder="1"/>
    </xf>
    <xf numFmtId="0" fontId="48" fillId="24" borderId="39" xfId="0" applyFont="1" applyFill="1" applyBorder="1" applyAlignment="1">
      <alignment horizontal="center" vertical="center" wrapText="1" readingOrder="1"/>
    </xf>
    <xf numFmtId="0" fontId="48" fillId="25" borderId="39" xfId="0" applyFont="1" applyFill="1" applyBorder="1" applyAlignment="1">
      <alignment horizontal="center" vertical="center" wrapText="1" readingOrder="1"/>
    </xf>
    <xf numFmtId="0" fontId="36" fillId="25" borderId="39" xfId="0" applyFont="1" applyFill="1" applyBorder="1" applyAlignment="1">
      <alignment horizontal="center" vertical="center" wrapText="1" readingOrder="1"/>
    </xf>
    <xf numFmtId="0" fontId="36" fillId="24" borderId="39" xfId="0" applyFont="1" applyFill="1" applyBorder="1" applyAlignment="1">
      <alignment horizontal="center" vertical="center" wrapText="1" readingOrder="1"/>
    </xf>
    <xf numFmtId="0" fontId="48" fillId="24" borderId="42" xfId="0" applyFont="1" applyFill="1" applyBorder="1" applyAlignment="1">
      <alignment horizontal="left" vertical="center" readingOrder="1"/>
    </xf>
    <xf numFmtId="0" fontId="48" fillId="25" borderId="43" xfId="0" applyFont="1" applyFill="1" applyBorder="1" applyAlignment="1">
      <alignment horizontal="left" vertical="center" readingOrder="1"/>
    </xf>
    <xf numFmtId="0" fontId="48" fillId="24" borderId="39" xfId="0" applyFont="1" applyFill="1" applyBorder="1" applyAlignment="1">
      <alignment horizontal="left" vertical="center" readingOrder="1"/>
    </xf>
    <xf numFmtId="0" fontId="48" fillId="25" borderId="39" xfId="0" applyFont="1" applyFill="1" applyBorder="1" applyAlignment="1">
      <alignment horizontal="left" vertical="center" readingOrder="1"/>
    </xf>
    <xf numFmtId="0" fontId="48" fillId="24" borderId="43" xfId="0" applyFont="1" applyFill="1" applyBorder="1" applyAlignment="1">
      <alignment horizontal="left" vertical="center" readingOrder="1"/>
    </xf>
    <xf numFmtId="0" fontId="1" fillId="0" borderId="2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/>
    </xf>
    <xf numFmtId="0" fontId="38" fillId="6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49" fontId="40" fillId="0" borderId="3" xfId="3" applyNumberFormat="1" applyFont="1" applyFill="1" applyBorder="1" applyAlignment="1">
      <alignment horizontal="center" vertical="center" wrapText="1"/>
    </xf>
    <xf numFmtId="187" fontId="3" fillId="0" borderId="3" xfId="3" applyNumberFormat="1" applyFont="1" applyFill="1" applyBorder="1"/>
    <xf numFmtId="187" fontId="12" fillId="18" borderId="3" xfId="3" applyNumberFormat="1" applyFont="1" applyFill="1" applyBorder="1"/>
    <xf numFmtId="187" fontId="3" fillId="18" borderId="3" xfId="3" applyNumberFormat="1" applyFont="1" applyFill="1" applyBorder="1"/>
    <xf numFmtId="187" fontId="3" fillId="5" borderId="2" xfId="3" applyNumberFormat="1" applyFont="1" applyFill="1" applyBorder="1"/>
    <xf numFmtId="187" fontId="4" fillId="5" borderId="2" xfId="3" applyNumberFormat="1" applyFont="1" applyFill="1" applyBorder="1"/>
    <xf numFmtId="43" fontId="0" fillId="0" borderId="0" xfId="3" applyFont="1"/>
    <xf numFmtId="49" fontId="40" fillId="5" borderId="3" xfId="3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43" fontId="30" fillId="0" borderId="0" xfId="3" applyFont="1" applyFill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22" fillId="19" borderId="0" xfId="0" applyFont="1" applyFill="1"/>
    <xf numFmtId="0" fontId="13" fillId="26" borderId="0" xfId="0" applyFont="1" applyFill="1"/>
    <xf numFmtId="0" fontId="3" fillId="2" borderId="0" xfId="0" applyFont="1" applyFill="1"/>
    <xf numFmtId="0" fontId="50" fillId="23" borderId="39" xfId="0" applyFont="1" applyFill="1" applyBorder="1" applyAlignment="1">
      <alignment horizontal="center" vertical="center" wrapText="1" readingOrder="1"/>
    </xf>
    <xf numFmtId="0" fontId="50" fillId="23" borderId="40" xfId="0" applyFont="1" applyFill="1" applyBorder="1" applyAlignment="1">
      <alignment horizontal="center" vertical="center" wrapText="1" readingOrder="1"/>
    </xf>
    <xf numFmtId="0" fontId="50" fillId="23" borderId="40" xfId="0" applyFont="1" applyFill="1" applyBorder="1" applyAlignment="1">
      <alignment horizontal="left" vertical="center" wrapText="1" readingOrder="1"/>
    </xf>
    <xf numFmtId="0" fontId="12" fillId="23" borderId="40" xfId="0" applyFont="1" applyFill="1" applyBorder="1" applyAlignment="1">
      <alignment horizontal="center" vertical="top" wrapText="1"/>
    </xf>
    <xf numFmtId="0" fontId="51" fillId="23" borderId="40" xfId="0" applyFont="1" applyFill="1" applyBorder="1" applyAlignment="1">
      <alignment horizontal="left" vertical="center" wrapText="1" readingOrder="1"/>
    </xf>
    <xf numFmtId="0" fontId="12" fillId="23" borderId="41" xfId="0" applyFont="1" applyFill="1" applyBorder="1" applyAlignment="1">
      <alignment horizontal="center" vertical="top" wrapText="1"/>
    </xf>
    <xf numFmtId="0" fontId="50" fillId="23" borderId="41" xfId="0" applyFont="1" applyFill="1" applyBorder="1" applyAlignment="1">
      <alignment horizontal="left" vertical="center" wrapText="1" readingOrder="1"/>
    </xf>
    <xf numFmtId="0" fontId="52" fillId="24" borderId="42" xfId="0" applyFont="1" applyFill="1" applyBorder="1" applyAlignment="1">
      <alignment horizontal="center" vertical="center" wrapText="1" readingOrder="1"/>
    </xf>
    <xf numFmtId="0" fontId="52" fillId="24" borderId="42" xfId="0" applyFont="1" applyFill="1" applyBorder="1" applyAlignment="1">
      <alignment horizontal="left" vertical="center" readingOrder="1"/>
    </xf>
    <xf numFmtId="0" fontId="52" fillId="25" borderId="43" xfId="0" applyFont="1" applyFill="1" applyBorder="1" applyAlignment="1">
      <alignment horizontal="center" vertical="center" wrapText="1" readingOrder="1"/>
    </xf>
    <xf numFmtId="0" fontId="53" fillId="25" borderId="43" xfId="0" applyFont="1" applyFill="1" applyBorder="1" applyAlignment="1">
      <alignment horizontal="center" vertical="center" wrapText="1" readingOrder="1"/>
    </xf>
    <xf numFmtId="0" fontId="52" fillId="25" borderId="43" xfId="0" applyFont="1" applyFill="1" applyBorder="1" applyAlignment="1">
      <alignment horizontal="left" vertical="center" readingOrder="1"/>
    </xf>
    <xf numFmtId="0" fontId="52" fillId="24" borderId="39" xfId="0" applyFont="1" applyFill="1" applyBorder="1" applyAlignment="1">
      <alignment horizontal="center" vertical="center" wrapText="1" readingOrder="1"/>
    </xf>
    <xf numFmtId="0" fontId="52" fillId="24" borderId="39" xfId="0" applyFont="1" applyFill="1" applyBorder="1" applyAlignment="1">
      <alignment horizontal="left" vertical="center" readingOrder="1"/>
    </xf>
    <xf numFmtId="0" fontId="52" fillId="25" borderId="39" xfId="0" applyFont="1" applyFill="1" applyBorder="1" applyAlignment="1">
      <alignment horizontal="center" vertical="center" wrapText="1" readingOrder="1"/>
    </xf>
    <xf numFmtId="0" fontId="53" fillId="25" borderId="39" xfId="0" applyFont="1" applyFill="1" applyBorder="1" applyAlignment="1">
      <alignment horizontal="center" vertical="center" wrapText="1" readingOrder="1"/>
    </xf>
    <xf numFmtId="0" fontId="52" fillId="25" borderId="39" xfId="0" applyFont="1" applyFill="1" applyBorder="1" applyAlignment="1">
      <alignment horizontal="left" vertical="center" readingOrder="1"/>
    </xf>
    <xf numFmtId="0" fontId="52" fillId="24" borderId="43" xfId="0" applyFont="1" applyFill="1" applyBorder="1" applyAlignment="1">
      <alignment horizontal="center" vertical="center" wrapText="1" readingOrder="1"/>
    </xf>
    <xf numFmtId="0" fontId="53" fillId="24" borderId="43" xfId="0" applyFont="1" applyFill="1" applyBorder="1" applyAlignment="1">
      <alignment horizontal="center" vertical="center" wrapText="1" readingOrder="1"/>
    </xf>
    <xf numFmtId="0" fontId="52" fillId="24" borderId="43" xfId="0" applyFont="1" applyFill="1" applyBorder="1" applyAlignment="1">
      <alignment horizontal="left" vertical="center" readingOrder="1"/>
    </xf>
    <xf numFmtId="0" fontId="53" fillId="24" borderId="39" xfId="0" applyFont="1" applyFill="1" applyBorder="1" applyAlignment="1">
      <alignment horizontal="center" vertical="center" wrapText="1" readingOrder="1"/>
    </xf>
    <xf numFmtId="0" fontId="3" fillId="4" borderId="0" xfId="0" applyFont="1" applyFill="1"/>
    <xf numFmtId="0" fontId="3" fillId="15" borderId="0" xfId="0" applyFont="1" applyFill="1"/>
    <xf numFmtId="0" fontId="3" fillId="27" borderId="0" xfId="0" applyFont="1" applyFill="1"/>
    <xf numFmtId="0" fontId="54" fillId="0" borderId="0" xfId="0" applyFont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187" fontId="32" fillId="0" borderId="0" xfId="0" applyNumberFormat="1" applyFont="1"/>
    <xf numFmtId="0" fontId="40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2" fillId="0" borderId="0" xfId="0" applyFont="1"/>
    <xf numFmtId="0" fontId="44" fillId="18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vertical="top"/>
    </xf>
    <xf numFmtId="0" fontId="3" fillId="10" borderId="0" xfId="0" applyFont="1" applyFill="1" applyAlignment="1">
      <alignment vertical="top"/>
    </xf>
    <xf numFmtId="0" fontId="19" fillId="0" borderId="1" xfId="8" applyFont="1" applyFill="1" applyBorder="1" applyAlignment="1">
      <alignment vertical="top"/>
    </xf>
    <xf numFmtId="0" fontId="19" fillId="19" borderId="1" xfId="8" applyFont="1" applyFill="1" applyBorder="1" applyAlignment="1">
      <alignment vertical="top"/>
    </xf>
    <xf numFmtId="0" fontId="12" fillId="0" borderId="0" xfId="0" applyFont="1" applyAlignment="1">
      <alignment horizontal="center"/>
    </xf>
    <xf numFmtId="43" fontId="3" fillId="19" borderId="2" xfId="0" applyNumberFormat="1" applyFont="1" applyFill="1" applyBorder="1"/>
    <xf numFmtId="0" fontId="3" fillId="19" borderId="0" xfId="0" applyFont="1" applyFill="1" applyAlignment="1">
      <alignment vertical="top"/>
    </xf>
    <xf numFmtId="0" fontId="49" fillId="0" borderId="0" xfId="0" applyFont="1" applyAlignment="1">
      <alignment vertical="top"/>
    </xf>
    <xf numFmtId="0" fontId="4" fillId="7" borderId="11" xfId="0" applyFont="1" applyFill="1" applyBorder="1" applyAlignment="1">
      <alignment horizontal="centerContinuous" vertical="top"/>
    </xf>
    <xf numFmtId="0" fontId="49" fillId="7" borderId="12" xfId="0" applyFont="1" applyFill="1" applyBorder="1" applyAlignment="1">
      <alignment horizontal="centerContinuous" vertical="top"/>
    </xf>
    <xf numFmtId="0" fontId="49" fillId="7" borderId="0" xfId="0" applyFont="1" applyFill="1" applyBorder="1" applyAlignment="1">
      <alignment horizontal="centerContinuous" vertical="top"/>
    </xf>
    <xf numFmtId="0" fontId="19" fillId="16" borderId="1" xfId="8" applyFont="1" applyFill="1" applyBorder="1" applyAlignment="1">
      <alignment vertical="top"/>
    </xf>
    <xf numFmtId="0" fontId="19" fillId="4" borderId="1" xfId="8" applyFont="1" applyFill="1" applyBorder="1" applyAlignment="1">
      <alignment vertical="top"/>
    </xf>
    <xf numFmtId="0" fontId="3" fillId="0" borderId="2" xfId="0" applyFont="1" applyFill="1" applyBorder="1" applyAlignment="1">
      <alignment horizontal="left"/>
    </xf>
    <xf numFmtId="0" fontId="19" fillId="28" borderId="1" xfId="8" applyFont="1" applyFill="1" applyBorder="1" applyAlignment="1">
      <alignment vertical="top"/>
    </xf>
    <xf numFmtId="0" fontId="19" fillId="6" borderId="1" xfId="8" applyFont="1" applyFill="1" applyBorder="1" applyAlignment="1">
      <alignment vertical="top"/>
    </xf>
    <xf numFmtId="0" fontId="19" fillId="29" borderId="1" xfId="8" applyFont="1" applyFill="1" applyBorder="1" applyAlignment="1">
      <alignment vertical="top"/>
    </xf>
    <xf numFmtId="0" fontId="19" fillId="0" borderId="1" xfId="8" applyFont="1" applyFill="1" applyBorder="1" applyAlignment="1">
      <alignment horizontal="left" vertical="top"/>
    </xf>
    <xf numFmtId="0" fontId="19" fillId="28" borderId="1" xfId="8" applyFont="1" applyFill="1" applyBorder="1" applyAlignment="1">
      <alignment horizontal="left" vertical="top"/>
    </xf>
    <xf numFmtId="0" fontId="19" fillId="6" borderId="1" xfId="8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top"/>
    </xf>
    <xf numFmtId="0" fontId="19" fillId="0" borderId="1" xfId="8" applyFont="1" applyFill="1" applyBorder="1" applyAlignment="1">
      <alignment horizontal="center" vertical="top"/>
    </xf>
    <xf numFmtId="189" fontId="19" fillId="16" borderId="1" xfId="8" applyNumberFormat="1" applyFont="1" applyFill="1" applyBorder="1" applyAlignment="1">
      <alignment horizontal="center" vertical="top"/>
    </xf>
    <xf numFmtId="0" fontId="19" fillId="28" borderId="1" xfId="8" applyFont="1" applyFill="1" applyBorder="1" applyAlignment="1">
      <alignment horizontal="center" vertical="top"/>
    </xf>
    <xf numFmtId="189" fontId="19" fillId="0" borderId="1" xfId="8" applyNumberFormat="1" applyFont="1" applyFill="1" applyBorder="1" applyAlignment="1">
      <alignment horizontal="center" vertical="top"/>
    </xf>
    <xf numFmtId="0" fontId="19" fillId="6" borderId="1" xfId="8" applyFont="1" applyFill="1" applyBorder="1" applyAlignment="1">
      <alignment horizontal="center" vertical="top"/>
    </xf>
    <xf numFmtId="189" fontId="19" fillId="28" borderId="1" xfId="8" applyNumberFormat="1" applyFont="1" applyFill="1" applyBorder="1" applyAlignment="1">
      <alignment horizontal="center" vertical="top"/>
    </xf>
    <xf numFmtId="0" fontId="3" fillId="9" borderId="0" xfId="0" applyFont="1" applyFill="1" applyBorder="1" applyAlignment="1">
      <alignment horizontal="center" vertical="top"/>
    </xf>
    <xf numFmtId="0" fontId="19" fillId="16" borderId="1" xfId="8" applyFont="1" applyFill="1" applyBorder="1" applyAlignment="1">
      <alignment horizontal="center" vertical="top"/>
    </xf>
    <xf numFmtId="0" fontId="3" fillId="9" borderId="0" xfId="0" applyFont="1" applyFill="1" applyBorder="1" applyAlignment="1">
      <alignment horizontal="left" vertical="top"/>
    </xf>
    <xf numFmtId="0" fontId="19" fillId="16" borderId="1" xfId="8" applyFont="1" applyFill="1" applyBorder="1" applyAlignment="1">
      <alignment horizontal="left" vertical="top"/>
    </xf>
    <xf numFmtId="0" fontId="4" fillId="0" borderId="13" xfId="0" applyFont="1" applyBorder="1" applyAlignment="1">
      <alignment horizontal="center" vertical="center"/>
    </xf>
    <xf numFmtId="0" fontId="19" fillId="14" borderId="38" xfId="8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16" borderId="0" xfId="0" applyFont="1" applyFill="1" applyAlignment="1">
      <alignment vertical="top"/>
    </xf>
    <xf numFmtId="0" fontId="3" fillId="6" borderId="0" xfId="0" applyFont="1" applyFill="1" applyAlignment="1">
      <alignment vertical="top"/>
    </xf>
    <xf numFmtId="0" fontId="3" fillId="6" borderId="0" xfId="0" applyFont="1" applyFill="1" applyAlignment="1">
      <alignment horizontal="center" vertical="top"/>
    </xf>
    <xf numFmtId="0" fontId="3" fillId="28" borderId="0" xfId="0" applyFont="1" applyFill="1" applyAlignment="1">
      <alignment vertical="top"/>
    </xf>
    <xf numFmtId="0" fontId="3" fillId="28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10" borderId="0" xfId="0" applyFont="1" applyFill="1" applyAlignment="1">
      <alignment horizontal="center" vertical="top"/>
    </xf>
    <xf numFmtId="0" fontId="19" fillId="19" borderId="1" xfId="8" applyFont="1" applyFill="1" applyBorder="1" applyAlignment="1">
      <alignment horizontal="center" vertical="top"/>
    </xf>
    <xf numFmtId="0" fontId="19" fillId="29" borderId="1" xfId="8" applyFont="1" applyFill="1" applyBorder="1" applyAlignment="1">
      <alignment horizontal="center" vertical="top"/>
    </xf>
    <xf numFmtId="0" fontId="19" fillId="16" borderId="2" xfId="7" applyFont="1" applyFill="1" applyBorder="1" applyAlignment="1">
      <alignment horizontal="center"/>
    </xf>
    <xf numFmtId="0" fontId="3" fillId="16" borderId="2" xfId="0" applyFont="1" applyFill="1" applyBorder="1" applyAlignment="1">
      <alignment horizontal="center"/>
    </xf>
    <xf numFmtId="49" fontId="19" fillId="16" borderId="2" xfId="7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8" fillId="0" borderId="0" xfId="0" applyFont="1" applyBorder="1" applyAlignment="1"/>
    <xf numFmtId="0" fontId="0" fillId="0" borderId="0" xfId="0" applyBorder="1"/>
    <xf numFmtId="0" fontId="0" fillId="0" borderId="0" xfId="0" applyFill="1" applyBorder="1"/>
    <xf numFmtId="0" fontId="4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43" fontId="3" fillId="0" borderId="14" xfId="3" applyFont="1" applyBorder="1" applyAlignment="1">
      <alignment horizontal="center"/>
    </xf>
    <xf numFmtId="43" fontId="3" fillId="0" borderId="2" xfId="3" applyFont="1" applyBorder="1" applyAlignment="1">
      <alignment horizontal="center"/>
    </xf>
    <xf numFmtId="43" fontId="4" fillId="0" borderId="4" xfId="0" applyNumberFormat="1" applyFont="1" applyBorder="1" applyAlignment="1">
      <alignment horizontal="center" vertical="center"/>
    </xf>
    <xf numFmtId="43" fontId="4" fillId="0" borderId="4" xfId="0" applyNumberFormat="1" applyFont="1" applyFill="1" applyBorder="1" applyAlignment="1">
      <alignment horizontal="center" vertical="center"/>
    </xf>
    <xf numFmtId="43" fontId="4" fillId="0" borderId="4" xfId="3" applyFont="1" applyBorder="1" applyAlignment="1">
      <alignment horizontal="center" vertical="center"/>
    </xf>
    <xf numFmtId="43" fontId="4" fillId="0" borderId="2" xfId="3" applyFont="1" applyBorder="1" applyAlignment="1">
      <alignment horizontal="center"/>
    </xf>
    <xf numFmtId="43" fontId="4" fillId="0" borderId="2" xfId="0" applyNumberFormat="1" applyFont="1" applyBorder="1" applyAlignment="1"/>
    <xf numFmtId="43" fontId="4" fillId="0" borderId="2" xfId="3" applyFont="1" applyBorder="1"/>
    <xf numFmtId="3" fontId="3" fillId="0" borderId="0" xfId="0" applyNumberFormat="1" applyFont="1"/>
    <xf numFmtId="43" fontId="3" fillId="0" borderId="0" xfId="3" applyFont="1" applyAlignment="1">
      <alignment horizontal="right"/>
    </xf>
    <xf numFmtId="43" fontId="19" fillId="0" borderId="0" xfId="3" applyFont="1" applyFill="1" applyBorder="1" applyAlignment="1">
      <alignment wrapText="1"/>
    </xf>
    <xf numFmtId="190" fontId="19" fillId="0" borderId="0" xfId="3" applyNumberFormat="1" applyFont="1" applyFill="1" applyBorder="1" applyAlignment="1">
      <alignment wrapText="1"/>
    </xf>
    <xf numFmtId="43" fontId="3" fillId="0" borderId="0" xfId="3" applyFont="1"/>
    <xf numFmtId="0" fontId="3" fillId="0" borderId="0" xfId="0" applyFont="1" applyFill="1" applyBorder="1" applyAlignment="1">
      <alignment wrapText="1"/>
    </xf>
    <xf numFmtId="0" fontId="0" fillId="4" borderId="0" xfId="0" applyFill="1"/>
    <xf numFmtId="0" fontId="18" fillId="4" borderId="2" xfId="2" applyFont="1" applyFill="1" applyBorder="1" applyAlignment="1">
      <alignment horizontal="center"/>
    </xf>
    <xf numFmtId="43" fontId="2" fillId="0" borderId="2" xfId="3" applyFont="1" applyFill="1" applyBorder="1" applyAlignment="1">
      <alignment horizontal="center"/>
    </xf>
    <xf numFmtId="0" fontId="58" fillId="0" borderId="1" xfId="10" applyFont="1" applyFill="1" applyBorder="1" applyAlignment="1"/>
    <xf numFmtId="0" fontId="58" fillId="0" borderId="1" xfId="8" applyFont="1" applyFill="1" applyBorder="1" applyAlignment="1"/>
    <xf numFmtId="43" fontId="1" fillId="0" borderId="0" xfId="3" applyFont="1" applyAlignment="1" applyProtection="1">
      <alignment vertical="center"/>
    </xf>
    <xf numFmtId="0" fontId="58" fillId="4" borderId="1" xfId="10" applyFont="1" applyFill="1" applyBorder="1" applyAlignment="1"/>
    <xf numFmtId="0" fontId="58" fillId="4" borderId="1" xfId="8" applyFont="1" applyFill="1" applyBorder="1" applyAlignment="1"/>
    <xf numFmtId="43" fontId="0" fillId="4" borderId="0" xfId="3" applyFont="1" applyFill="1"/>
    <xf numFmtId="43" fontId="0" fillId="0" borderId="0" xfId="0" applyNumberFormat="1"/>
    <xf numFmtId="43" fontId="59" fillId="0" borderId="0" xfId="0" applyNumberFormat="1" applyFont="1"/>
    <xf numFmtId="43" fontId="0" fillId="6" borderId="0" xfId="3" applyFont="1" applyFill="1"/>
    <xf numFmtId="4" fontId="1" fillId="0" borderId="0" xfId="0" applyNumberFormat="1" applyFont="1" applyAlignment="1" applyProtection="1">
      <alignment vertical="center"/>
    </xf>
    <xf numFmtId="2" fontId="0" fillId="0" borderId="0" xfId="0" applyNumberFormat="1"/>
    <xf numFmtId="187" fontId="60" fillId="5" borderId="0" xfId="0" applyNumberFormat="1" applyFont="1" applyFill="1" applyBorder="1" applyAlignment="1">
      <alignment horizontal="center"/>
    </xf>
    <xf numFmtId="187" fontId="0" fillId="5" borderId="0" xfId="0" applyNumberFormat="1" applyFill="1" applyBorder="1" applyAlignment="1">
      <alignment horizontal="center"/>
    </xf>
    <xf numFmtId="4" fontId="20" fillId="30" borderId="0" xfId="0" applyNumberFormat="1" applyFont="1" applyFill="1" applyBorder="1"/>
    <xf numFmtId="4" fontId="20" fillId="30" borderId="0" xfId="0" applyNumberFormat="1" applyFont="1" applyFill="1" applyBorder="1" applyAlignment="1">
      <alignment vertical="center"/>
    </xf>
    <xf numFmtId="0" fontId="0" fillId="5" borderId="0" xfId="0" applyFill="1" applyBorder="1"/>
    <xf numFmtId="0" fontId="20" fillId="30" borderId="0" xfId="0" applyFont="1" applyFill="1" applyBorder="1"/>
    <xf numFmtId="4" fontId="60" fillId="5" borderId="0" xfId="0" applyNumberFormat="1" applyFont="1" applyFill="1" applyBorder="1" applyAlignment="1">
      <alignment horizontal="right" vertical="center" wrapText="1"/>
    </xf>
    <xf numFmtId="190" fontId="26" fillId="6" borderId="2" xfId="3" applyNumberFormat="1" applyFont="1" applyFill="1" applyBorder="1"/>
    <xf numFmtId="190" fontId="26" fillId="0" borderId="2" xfId="3" applyNumberFormat="1" applyFont="1" applyBorder="1"/>
    <xf numFmtId="190" fontId="12" fillId="0" borderId="2" xfId="3" applyNumberFormat="1" applyFont="1" applyBorder="1"/>
    <xf numFmtId="190" fontId="26" fillId="18" borderId="2" xfId="3" applyNumberFormat="1" applyFont="1" applyFill="1" applyBorder="1"/>
    <xf numFmtId="43" fontId="3" fillId="0" borderId="2" xfId="0" applyNumberFormat="1" applyFont="1" applyBorder="1" applyAlignment="1">
      <alignment horizontal="center"/>
    </xf>
    <xf numFmtId="43" fontId="3" fillId="0" borderId="14" xfId="0" applyNumberFormat="1" applyFont="1" applyBorder="1" applyAlignment="1">
      <alignment horizontal="center"/>
    </xf>
    <xf numFmtId="43" fontId="20" fillId="0" borderId="2" xfId="3" applyFont="1" applyBorder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/>
    <xf numFmtId="43" fontId="19" fillId="6" borderId="2" xfId="3" applyFont="1" applyFill="1" applyBorder="1" applyAlignment="1">
      <alignment wrapText="1"/>
    </xf>
    <xf numFmtId="43" fontId="19" fillId="4" borderId="2" xfId="3" applyFont="1" applyFill="1" applyBorder="1" applyAlignment="1">
      <alignment wrapText="1"/>
    </xf>
    <xf numFmtId="43" fontId="11" fillId="0" borderId="3" xfId="3" applyFont="1" applyBorder="1" applyAlignment="1">
      <alignment horizontal="center" vertical="center" wrapText="1"/>
    </xf>
    <xf numFmtId="43" fontId="3" fillId="0" borderId="2" xfId="3" applyFont="1" applyBorder="1" applyAlignment="1">
      <alignment horizontal="center" vertical="center"/>
    </xf>
    <xf numFmtId="43" fontId="3" fillId="0" borderId="2" xfId="3" applyFont="1" applyBorder="1" applyAlignment="1">
      <alignment horizontal="center" vertical="center" wrapText="1"/>
    </xf>
    <xf numFmtId="43" fontId="3" fillId="17" borderId="13" xfId="3" applyFont="1" applyFill="1" applyBorder="1" applyAlignment="1">
      <alignment horizontal="center" vertical="center"/>
    </xf>
    <xf numFmtId="43" fontId="0" fillId="0" borderId="2" xfId="3" applyFont="1" applyBorder="1"/>
    <xf numFmtId="43" fontId="3" fillId="17" borderId="2" xfId="3" applyFont="1" applyFill="1" applyBorder="1" applyAlignment="1">
      <alignment horizontal="center" vertical="center"/>
    </xf>
    <xf numFmtId="43" fontId="3" fillId="17" borderId="4" xfId="3" applyFont="1" applyFill="1" applyBorder="1" applyAlignment="1">
      <alignment horizontal="center" vertical="center"/>
    </xf>
    <xf numFmtId="43" fontId="61" fillId="0" borderId="2" xfId="3" applyFont="1" applyBorder="1" applyAlignment="1">
      <alignment vertical="center"/>
    </xf>
    <xf numFmtId="4" fontId="3" fillId="21" borderId="14" xfId="3" applyNumberFormat="1" applyFont="1" applyFill="1" applyBorder="1"/>
    <xf numFmtId="4" fontId="3" fillId="21" borderId="2" xfId="3" applyNumberFormat="1" applyFont="1" applyFill="1" applyBorder="1"/>
    <xf numFmtId="187" fontId="38" fillId="0" borderId="0" xfId="3" applyNumberFormat="1" applyFont="1" applyFill="1" applyBorder="1"/>
    <xf numFmtId="43" fontId="34" fillId="0" borderId="0" xfId="3" applyFont="1"/>
    <xf numFmtId="43" fontId="3" fillId="0" borderId="0" xfId="0" applyNumberFormat="1" applyFont="1"/>
    <xf numFmtId="43" fontId="26" fillId="0" borderId="2" xfId="3" applyNumberFormat="1" applyFont="1" applyBorder="1"/>
    <xf numFmtId="43" fontId="26" fillId="6" borderId="2" xfId="3" applyNumberFormat="1" applyFont="1" applyFill="1" applyBorder="1"/>
    <xf numFmtId="43" fontId="12" fillId="0" borderId="2" xfId="3" applyNumberFormat="1" applyFont="1" applyBorder="1"/>
    <xf numFmtId="0" fontId="8" fillId="0" borderId="1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7" fillId="18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/>
    </xf>
    <xf numFmtId="0" fontId="35" fillId="0" borderId="2" xfId="0" applyFont="1" applyFill="1" applyBorder="1" applyAlignment="1">
      <alignment horizontal="left"/>
    </xf>
    <xf numFmtId="0" fontId="19" fillId="0" borderId="2" xfId="1" applyFont="1" applyFill="1" applyBorder="1" applyAlignment="1">
      <alignment horizontal="left"/>
    </xf>
    <xf numFmtId="0" fontId="35" fillId="0" borderId="3" xfId="0" applyFont="1" applyFill="1" applyBorder="1" applyAlignment="1">
      <alignment horizontal="left"/>
    </xf>
    <xf numFmtId="0" fontId="35" fillId="0" borderId="4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top"/>
    </xf>
    <xf numFmtId="0" fontId="7" fillId="18" borderId="3" xfId="0" applyFont="1" applyFill="1" applyBorder="1" applyAlignment="1">
      <alignment horizontal="center"/>
    </xf>
    <xf numFmtId="0" fontId="7" fillId="18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46" fillId="23" borderId="39" xfId="0" applyFont="1" applyFill="1" applyBorder="1" applyAlignment="1">
      <alignment horizontal="center" vertical="center" wrapText="1" readingOrder="1"/>
    </xf>
    <xf numFmtId="0" fontId="46" fillId="23" borderId="40" xfId="0" applyFont="1" applyFill="1" applyBorder="1" applyAlignment="1">
      <alignment horizontal="center" vertical="center" wrapText="1" readingOrder="1"/>
    </xf>
    <xf numFmtId="0" fontId="46" fillId="23" borderId="41" xfId="0" applyFont="1" applyFill="1" applyBorder="1" applyAlignment="1">
      <alignment horizontal="center" vertical="center" wrapText="1" readingOrder="1"/>
    </xf>
    <xf numFmtId="0" fontId="44" fillId="18" borderId="0" xfId="0" applyFont="1" applyFill="1" applyAlignment="1">
      <alignment horizontal="center" vertical="top" wrapText="1"/>
    </xf>
    <xf numFmtId="0" fontId="44" fillId="18" borderId="12" xfId="0" applyFont="1" applyFill="1" applyBorder="1" applyAlignment="1">
      <alignment horizontal="center" vertical="top" wrapText="1"/>
    </xf>
    <xf numFmtId="0" fontId="44" fillId="19" borderId="0" xfId="0" applyFont="1" applyFill="1" applyAlignment="1">
      <alignment horizontal="center" vertical="top" wrapText="1"/>
    </xf>
    <xf numFmtId="0" fontId="44" fillId="19" borderId="12" xfId="0" applyFont="1" applyFill="1" applyBorder="1" applyAlignment="1">
      <alignment horizontal="center" vertical="top" wrapText="1"/>
    </xf>
    <xf numFmtId="0" fontId="3" fillId="19" borderId="8" xfId="0" applyFont="1" applyFill="1" applyBorder="1" applyAlignment="1">
      <alignment horizontal="center" vertical="top"/>
    </xf>
    <xf numFmtId="0" fontId="8" fillId="0" borderId="12" xfId="0" applyFont="1" applyBorder="1" applyAlignment="1">
      <alignment horizontal="left" vertical="center"/>
    </xf>
    <xf numFmtId="0" fontId="3" fillId="18" borderId="8" xfId="0" applyFont="1" applyFill="1" applyBorder="1" applyAlignment="1">
      <alignment horizontal="center"/>
    </xf>
    <xf numFmtId="0" fontId="42" fillId="18" borderId="2" xfId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43" fontId="4" fillId="0" borderId="13" xfId="3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43" fontId="12" fillId="0" borderId="0" xfId="3" applyFont="1" applyAlignment="1">
      <alignment horizontal="left" vertical="top" wrapText="1"/>
    </xf>
    <xf numFmtId="0" fontId="8" fillId="0" borderId="3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3" fillId="17" borderId="3" xfId="0" applyFont="1" applyFill="1" applyBorder="1" applyAlignment="1">
      <alignment horizontal="center"/>
    </xf>
    <xf numFmtId="0" fontId="3" fillId="17" borderId="4" xfId="0" applyFont="1" applyFill="1" applyBorder="1" applyAlignment="1">
      <alignment horizontal="center"/>
    </xf>
    <xf numFmtId="43" fontId="4" fillId="0" borderId="13" xfId="3" applyFont="1" applyFill="1" applyBorder="1" applyAlignment="1">
      <alignment horizontal="center" vertical="center"/>
    </xf>
    <xf numFmtId="43" fontId="4" fillId="0" borderId="14" xfId="3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3" fontId="4" fillId="0" borderId="30" xfId="0" applyNumberFormat="1" applyFont="1" applyBorder="1" applyAlignment="1">
      <alignment horizontal="center"/>
    </xf>
    <xf numFmtId="43" fontId="4" fillId="0" borderId="4" xfId="0" applyNumberFormat="1" applyFont="1" applyBorder="1" applyAlignment="1">
      <alignment horizontal="center"/>
    </xf>
    <xf numFmtId="43" fontId="4" fillId="0" borderId="3" xfId="3" applyFont="1" applyBorder="1" applyAlignment="1">
      <alignment horizontal="center"/>
    </xf>
    <xf numFmtId="43" fontId="4" fillId="0" borderId="30" xfId="3" applyFont="1" applyBorder="1" applyAlignment="1">
      <alignment horizontal="center"/>
    </xf>
    <xf numFmtId="43" fontId="4" fillId="0" borderId="4" xfId="3" applyFont="1" applyBorder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50" fillId="23" borderId="39" xfId="0" applyFont="1" applyFill="1" applyBorder="1" applyAlignment="1">
      <alignment horizontal="center" vertical="center" wrapText="1" readingOrder="1"/>
    </xf>
    <xf numFmtId="0" fontId="50" fillId="23" borderId="40" xfId="0" applyFont="1" applyFill="1" applyBorder="1" applyAlignment="1">
      <alignment horizontal="center" vertical="center" wrapText="1" readingOrder="1"/>
    </xf>
    <xf numFmtId="0" fontId="50" fillId="23" borderId="41" xfId="0" applyFont="1" applyFill="1" applyBorder="1" applyAlignment="1">
      <alignment horizontal="center" vertical="center" wrapText="1" readingOrder="1"/>
    </xf>
    <xf numFmtId="1" fontId="4" fillId="0" borderId="0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/>
    </xf>
    <xf numFmtId="0" fontId="1" fillId="0" borderId="2" xfId="0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center" vertical="center"/>
    </xf>
    <xf numFmtId="43" fontId="1" fillId="0" borderId="2" xfId="3" applyFont="1" applyFill="1" applyBorder="1" applyAlignment="1">
      <alignment horizontal="left" vertical="center" wrapText="1"/>
    </xf>
    <xf numFmtId="43" fontId="1" fillId="0" borderId="2" xfId="3" applyFont="1" applyFill="1" applyBorder="1" applyAlignment="1">
      <alignment horizontal="left" vertical="top" wrapText="1"/>
    </xf>
    <xf numFmtId="43" fontId="3" fillId="0" borderId="2" xfId="3" applyFont="1" applyFill="1" applyBorder="1" applyAlignment="1">
      <alignment horizontal="left" wrapText="1"/>
    </xf>
    <xf numFmtId="0" fontId="15" fillId="0" borderId="2" xfId="11" applyNumberFormat="1" applyFont="1" applyFill="1" applyBorder="1" applyAlignment="1">
      <alignment vertical="top" wrapText="1"/>
    </xf>
    <xf numFmtId="0" fontId="63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wrapText="1"/>
    </xf>
    <xf numFmtId="0" fontId="64" fillId="0" borderId="44" xfId="0" applyFont="1" applyFill="1" applyBorder="1"/>
    <xf numFmtId="190" fontId="3" fillId="0" borderId="2" xfId="3" applyNumberFormat="1" applyFont="1" applyFill="1" applyBorder="1" applyAlignment="1">
      <alignment horizontal="center" vertical="center"/>
    </xf>
    <xf numFmtId="190" fontId="1" fillId="0" borderId="2" xfId="3" applyNumberFormat="1" applyFont="1" applyFill="1" applyBorder="1" applyAlignment="1">
      <alignment horizontal="left" vertical="top" wrapText="1"/>
    </xf>
    <xf numFmtId="190" fontId="3" fillId="0" borderId="2" xfId="3" applyNumberFormat="1" applyFont="1" applyFill="1" applyBorder="1"/>
    <xf numFmtId="190" fontId="3" fillId="0" borderId="2" xfId="3" applyNumberFormat="1" applyFont="1" applyFill="1" applyBorder="1" applyAlignment="1">
      <alignment horizontal="center"/>
    </xf>
    <xf numFmtId="190" fontId="3" fillId="0" borderId="2" xfId="3" applyNumberFormat="1" applyFont="1" applyFill="1" applyBorder="1" applyAlignment="1">
      <alignment vertical="center"/>
    </xf>
    <xf numFmtId="190" fontId="4" fillId="0" borderId="25" xfId="3" applyNumberFormat="1" applyFont="1" applyFill="1" applyBorder="1" applyAlignment="1">
      <alignment horizontal="center" vertical="center"/>
    </xf>
    <xf numFmtId="190" fontId="4" fillId="0" borderId="25" xfId="3" applyNumberFormat="1" applyFont="1" applyFill="1" applyBorder="1"/>
    <xf numFmtId="190" fontId="4" fillId="0" borderId="2" xfId="3" applyNumberFormat="1" applyFont="1" applyFill="1" applyBorder="1"/>
  </cellXfs>
  <cellStyles count="13">
    <cellStyle name="Comma" xfId="3" builtinId="3"/>
    <cellStyle name="Comma 6 3" xfId="11"/>
    <cellStyle name="Normal" xfId="0" builtinId="0"/>
    <cellStyle name="Normal 2" xfId="5"/>
    <cellStyle name="Normal_Sheet2" xfId="1"/>
    <cellStyle name="Normal_Sheet4" xfId="2"/>
    <cellStyle name="Normal_Sheet7" xfId="6"/>
    <cellStyle name="Percent" xfId="4" builtinId="5"/>
    <cellStyle name="ปกติ 2" xfId="9"/>
    <cellStyle name="ปกติ 5" xfId="12"/>
    <cellStyle name="ปกติ_Sheet1" xfId="8"/>
    <cellStyle name="ปกติ_Sheet7" xfId="7"/>
    <cellStyle name="ปกติ_งบทดลอง รพ." xfId="10"/>
  </cellStyles>
  <dxfs count="2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00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6FF66"/>
      <color rgb="FF00FF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12</xdr:row>
      <xdr:rowOff>57150</xdr:rowOff>
    </xdr:from>
    <xdr:to>
      <xdr:col>1</xdr:col>
      <xdr:colOff>4305300</xdr:colOff>
      <xdr:row>20</xdr:row>
      <xdr:rowOff>222250</xdr:rowOff>
    </xdr:to>
    <xdr:pic>
      <xdr:nvPicPr>
        <xdr:cNvPr id="17" name="รูปภาพ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8" t="20837" r="34081" b="7323"/>
        <a:stretch/>
      </xdr:blipFill>
      <xdr:spPr bwMode="auto">
        <a:xfrm>
          <a:off x="1447800" y="4171950"/>
          <a:ext cx="3790950" cy="2298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1"/>
  <sheetViews>
    <sheetView topLeftCell="A10" zoomScale="110" zoomScaleNormal="110" workbookViewId="0">
      <selection activeCell="B30" sqref="B30"/>
    </sheetView>
  </sheetViews>
  <sheetFormatPr defaultColWidth="9" defaultRowHeight="17.25" x14ac:dyDescent="0.4"/>
  <cols>
    <col min="1" max="1" width="16.875" style="21" customWidth="1"/>
    <col min="2" max="2" width="87.375" style="21" bestFit="1" customWidth="1"/>
    <col min="3" max="16384" width="9" style="21"/>
  </cols>
  <sheetData>
    <row r="1" spans="1:2" ht="27.75" x14ac:dyDescent="0.65">
      <c r="A1" s="90" t="s">
        <v>777</v>
      </c>
      <c r="B1" s="147" t="s">
        <v>1280</v>
      </c>
    </row>
    <row r="2" spans="1:2" ht="27.75" x14ac:dyDescent="0.65">
      <c r="A2" s="20" t="s">
        <v>1246</v>
      </c>
      <c r="B2" s="324" t="s">
        <v>1247</v>
      </c>
    </row>
    <row r="3" spans="1:2" s="27" customFormat="1" ht="24" x14ac:dyDescent="0.55000000000000004">
      <c r="A3" s="27" t="s">
        <v>787</v>
      </c>
      <c r="B3" s="27" t="s">
        <v>1250</v>
      </c>
    </row>
    <row r="4" spans="1:2" s="27" customFormat="1" ht="27.75" x14ac:dyDescent="0.65">
      <c r="B4" s="27" t="s">
        <v>1251</v>
      </c>
    </row>
    <row r="5" spans="1:2" s="27" customFormat="1" ht="24" x14ac:dyDescent="0.55000000000000004">
      <c r="B5" s="141" t="s">
        <v>781</v>
      </c>
    </row>
    <row r="6" spans="1:2" s="27" customFormat="1" ht="24" x14ac:dyDescent="0.55000000000000004">
      <c r="B6" s="142" t="s">
        <v>782</v>
      </c>
    </row>
    <row r="7" spans="1:2" s="27" customFormat="1" ht="24" x14ac:dyDescent="0.55000000000000004">
      <c r="B7" s="142" t="s">
        <v>1272</v>
      </c>
    </row>
    <row r="8" spans="1:2" s="27" customFormat="1" ht="24" x14ac:dyDescent="0.55000000000000004">
      <c r="B8" s="142" t="s">
        <v>783</v>
      </c>
    </row>
    <row r="9" spans="1:2" s="27" customFormat="1" ht="24" x14ac:dyDescent="0.55000000000000004">
      <c r="B9" s="142" t="s">
        <v>1248</v>
      </c>
    </row>
    <row r="10" spans="1:2" s="27" customFormat="1" ht="24" x14ac:dyDescent="0.55000000000000004">
      <c r="B10" s="142"/>
    </row>
    <row r="11" spans="1:2" s="27" customFormat="1" ht="24" x14ac:dyDescent="0.55000000000000004">
      <c r="B11" s="142" t="s">
        <v>1148</v>
      </c>
    </row>
    <row r="12" spans="1:2" s="27" customFormat="1" ht="24" x14ac:dyDescent="0.55000000000000004">
      <c r="B12" s="142" t="s">
        <v>1149</v>
      </c>
    </row>
    <row r="13" spans="1:2" s="27" customFormat="1" ht="24" x14ac:dyDescent="0.55000000000000004">
      <c r="B13" s="142"/>
    </row>
    <row r="14" spans="1:2" s="27" customFormat="1" ht="24" x14ac:dyDescent="0.55000000000000004">
      <c r="B14" s="142"/>
    </row>
    <row r="15" spans="1:2" s="27" customFormat="1" ht="24" x14ac:dyDescent="0.55000000000000004">
      <c r="B15" s="142"/>
    </row>
    <row r="16" spans="1:2" s="27" customFormat="1" ht="24" x14ac:dyDescent="0.55000000000000004">
      <c r="B16" s="142"/>
    </row>
    <row r="17" spans="1:2" s="27" customFormat="1" ht="24" x14ac:dyDescent="0.55000000000000004">
      <c r="B17" s="142"/>
    </row>
    <row r="18" spans="1:2" s="27" customFormat="1" ht="21" x14ac:dyDescent="0.35">
      <c r="B18" s="142"/>
    </row>
    <row r="19" spans="1:2" s="27" customFormat="1" ht="21" x14ac:dyDescent="0.35">
      <c r="B19" s="142"/>
    </row>
    <row r="20" spans="1:2" s="27" customFormat="1" ht="21" x14ac:dyDescent="0.35">
      <c r="B20" s="142"/>
    </row>
    <row r="21" spans="1:2" s="27" customFormat="1" ht="21" x14ac:dyDescent="0.35">
      <c r="B21" s="142"/>
    </row>
    <row r="22" spans="1:2" s="27" customFormat="1" ht="24" x14ac:dyDescent="0.55000000000000004">
      <c r="A22" s="10" t="s">
        <v>713</v>
      </c>
      <c r="B22" s="27" t="s">
        <v>1276</v>
      </c>
    </row>
    <row r="23" spans="1:2" s="27" customFormat="1" ht="24" x14ac:dyDescent="0.55000000000000004">
      <c r="A23" s="10"/>
      <c r="B23" s="27" t="s">
        <v>1252</v>
      </c>
    </row>
    <row r="24" spans="1:2" s="27" customFormat="1" ht="24" x14ac:dyDescent="0.55000000000000004">
      <c r="A24" s="10"/>
      <c r="B24" s="27" t="s">
        <v>785</v>
      </c>
    </row>
    <row r="25" spans="1:2" s="27" customFormat="1" ht="24" x14ac:dyDescent="0.55000000000000004">
      <c r="A25" s="10" t="s">
        <v>778</v>
      </c>
      <c r="B25" s="27" t="s">
        <v>786</v>
      </c>
    </row>
    <row r="26" spans="1:2" s="27" customFormat="1" ht="48" x14ac:dyDescent="0.55000000000000004">
      <c r="A26" s="326" t="s">
        <v>1274</v>
      </c>
      <c r="B26" s="325" t="s">
        <v>1277</v>
      </c>
    </row>
    <row r="27" spans="1:2" s="27" customFormat="1" ht="24" x14ac:dyDescent="0.55000000000000004">
      <c r="A27" s="10"/>
      <c r="B27" s="27" t="s">
        <v>779</v>
      </c>
    </row>
    <row r="28" spans="1:2" s="27" customFormat="1" ht="24" x14ac:dyDescent="0.55000000000000004">
      <c r="A28" s="10"/>
      <c r="B28" s="27" t="s">
        <v>780</v>
      </c>
    </row>
    <row r="29" spans="1:2" ht="24" x14ac:dyDescent="0.55000000000000004">
      <c r="A29" s="327"/>
      <c r="B29" s="27" t="s">
        <v>1273</v>
      </c>
    </row>
    <row r="30" spans="1:2" s="27" customFormat="1" ht="24" x14ac:dyDescent="0.55000000000000004">
      <c r="A30" s="326" t="s">
        <v>1275</v>
      </c>
      <c r="B30" s="325" t="s">
        <v>1253</v>
      </c>
    </row>
    <row r="31" spans="1:2" ht="24" x14ac:dyDescent="0.55000000000000004">
      <c r="B31" s="27" t="s">
        <v>1249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7"/>
  <sheetViews>
    <sheetView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F15" sqref="F15"/>
    </sheetView>
  </sheetViews>
  <sheetFormatPr defaultColWidth="9" defaultRowHeight="22.5" x14ac:dyDescent="0.3"/>
  <cols>
    <col min="1" max="1" width="31" style="82" customWidth="1"/>
    <col min="2" max="2" width="15.75" style="82" customWidth="1"/>
    <col min="3" max="3" width="14.625" style="82" customWidth="1"/>
    <col min="4" max="4" width="15.25" style="82" customWidth="1"/>
    <col min="5" max="5" width="15.875" style="82" customWidth="1"/>
    <col min="6" max="6" width="14.25" style="82" customWidth="1"/>
    <col min="7" max="7" width="14.375" style="82" customWidth="1"/>
    <col min="8" max="8" width="16.625" style="82" customWidth="1"/>
    <col min="9" max="9" width="14.75" style="82" customWidth="1"/>
    <col min="10" max="10" width="16.875" style="82" customWidth="1"/>
    <col min="11" max="11" width="16.375" style="82" customWidth="1"/>
    <col min="12" max="12" width="17.875" style="82" customWidth="1"/>
    <col min="13" max="16384" width="9" style="82"/>
  </cols>
  <sheetData>
    <row r="1" spans="1:12" ht="27.75" x14ac:dyDescent="0.3">
      <c r="A1" s="483" t="s">
        <v>674</v>
      </c>
      <c r="B1" s="483"/>
      <c r="C1" s="483"/>
      <c r="D1" s="483"/>
      <c r="E1" s="483"/>
      <c r="F1" s="483"/>
      <c r="G1" s="483"/>
      <c r="H1" s="483"/>
      <c r="I1" s="483"/>
      <c r="J1" s="483"/>
    </row>
    <row r="2" spans="1:12" s="199" customFormat="1" ht="115.5" customHeight="1" x14ac:dyDescent="0.25">
      <c r="A2" s="22" t="s">
        <v>727</v>
      </c>
      <c r="B2" s="5" t="s">
        <v>1360</v>
      </c>
      <c r="C2" s="5" t="s">
        <v>1359</v>
      </c>
      <c r="D2" s="5" t="s">
        <v>1358</v>
      </c>
      <c r="E2" s="165" t="s">
        <v>1357</v>
      </c>
      <c r="F2" s="165" t="s">
        <v>1356</v>
      </c>
      <c r="G2" s="165" t="s">
        <v>1355</v>
      </c>
      <c r="H2" s="200" t="s">
        <v>1354</v>
      </c>
      <c r="I2" s="5" t="s">
        <v>1352</v>
      </c>
      <c r="J2" s="200" t="s">
        <v>1353</v>
      </c>
    </row>
    <row r="3" spans="1:12" s="137" customFormat="1" ht="24" x14ac:dyDescent="0.55000000000000004">
      <c r="A3" s="133" t="s">
        <v>594</v>
      </c>
      <c r="B3" s="134">
        <v>6033999.46</v>
      </c>
      <c r="C3" s="134">
        <v>4572475.32</v>
      </c>
      <c r="D3" s="135">
        <v>5180576.84</v>
      </c>
      <c r="E3" s="135">
        <v>3900000</v>
      </c>
      <c r="F3" s="135">
        <v>1207395.5</v>
      </c>
      <c r="G3" s="135"/>
      <c r="H3" s="201">
        <f>SUM(E3:G3)</f>
        <v>5107395.5</v>
      </c>
      <c r="I3" s="135">
        <v>945199.59</v>
      </c>
      <c r="J3" s="201">
        <f>H3-I3</f>
        <v>4162195.91</v>
      </c>
      <c r="K3" s="398"/>
      <c r="L3" s="444"/>
    </row>
    <row r="4" spans="1:12" s="137" customFormat="1" ht="24" x14ac:dyDescent="0.55000000000000004">
      <c r="A4" s="136" t="s">
        <v>728</v>
      </c>
      <c r="B4" s="134">
        <f>238507.96+32375</f>
        <v>270882.95999999996</v>
      </c>
      <c r="C4" s="134">
        <v>477190</v>
      </c>
      <c r="D4" s="135">
        <v>400560</v>
      </c>
      <c r="E4" s="135">
        <v>2319203.02</v>
      </c>
      <c r="F4" s="135">
        <f>'7.1 รายละเอียด แผน รพ.สต.'!O16</f>
        <v>135327</v>
      </c>
      <c r="G4" s="135"/>
      <c r="H4" s="201">
        <f t="shared" ref="H4:H5" si="0">SUM(E4:G4)</f>
        <v>2454530.02</v>
      </c>
      <c r="I4" s="135">
        <v>400484.2</v>
      </c>
      <c r="J4" s="201">
        <f>H4-I4</f>
        <v>2054045.82</v>
      </c>
      <c r="K4" s="444"/>
      <c r="L4" s="443"/>
    </row>
    <row r="5" spans="1:12" s="137" customFormat="1" ht="24" x14ac:dyDescent="0.55000000000000004">
      <c r="A5" s="136" t="s">
        <v>729</v>
      </c>
      <c r="B5" s="134"/>
      <c r="C5" s="134">
        <v>2391869.5699999998</v>
      </c>
      <c r="D5" s="135">
        <v>2182660</v>
      </c>
      <c r="E5" s="135">
        <v>2201671.8199999998</v>
      </c>
      <c r="F5" s="135">
        <f>'7.1 รายละเอียด แผน รพ.สต.'!P16</f>
        <v>28350</v>
      </c>
      <c r="G5" s="135"/>
      <c r="H5" s="201">
        <f t="shared" si="0"/>
        <v>2230021.8199999998</v>
      </c>
      <c r="I5" s="135">
        <v>297029.82</v>
      </c>
      <c r="J5" s="201">
        <f>H5-I5</f>
        <v>1932991.9999999998</v>
      </c>
      <c r="L5" s="443"/>
    </row>
    <row r="6" spans="1:12" ht="26.25" x14ac:dyDescent="0.55000000000000004">
      <c r="A6" s="484" t="s">
        <v>637</v>
      </c>
      <c r="B6" s="484"/>
      <c r="C6" s="484"/>
      <c r="D6" s="484"/>
      <c r="E6" s="484"/>
      <c r="F6" s="484"/>
      <c r="G6" s="484"/>
      <c r="H6" s="484"/>
      <c r="I6" s="484"/>
      <c r="J6" s="211">
        <f>SUM(J3:J5)</f>
        <v>8149233.7300000004</v>
      </c>
    </row>
    <row r="12" spans="1:12" ht="26.25" x14ac:dyDescent="0.55000000000000004">
      <c r="A12" s="27" t="s">
        <v>1405</v>
      </c>
      <c r="B12" s="137"/>
      <c r="C12" s="137"/>
      <c r="D12" s="137"/>
      <c r="E12" s="137"/>
    </row>
    <row r="13" spans="1:12" ht="26.25" x14ac:dyDescent="0.55000000000000004">
      <c r="A13" s="27" t="s">
        <v>1406</v>
      </c>
      <c r="B13" s="27"/>
      <c r="C13" s="27"/>
      <c r="D13" s="137"/>
      <c r="E13" s="137"/>
    </row>
    <row r="14" spans="1:12" ht="26.25" x14ac:dyDescent="0.55000000000000004">
      <c r="A14" s="27" t="s">
        <v>1407</v>
      </c>
      <c r="B14" s="394">
        <f>H3</f>
        <v>5107395.5</v>
      </c>
      <c r="C14" s="27"/>
      <c r="D14" s="394">
        <v>60000000</v>
      </c>
      <c r="E14" s="137"/>
    </row>
    <row r="15" spans="1:12" ht="26.25" x14ac:dyDescent="0.55000000000000004">
      <c r="A15" s="27" t="s">
        <v>1408</v>
      </c>
      <c r="B15" s="394">
        <f>I3</f>
        <v>945199.59</v>
      </c>
      <c r="C15" s="27"/>
      <c r="D15" s="394">
        <v>10000000</v>
      </c>
      <c r="E15" s="137"/>
    </row>
    <row r="16" spans="1:12" ht="26.25" x14ac:dyDescent="0.55000000000000004">
      <c r="A16" s="27" t="s">
        <v>1409</v>
      </c>
      <c r="B16" s="27">
        <f>+B14/B15</f>
        <v>5.4035100671171472</v>
      </c>
      <c r="C16" s="27" t="s">
        <v>1410</v>
      </c>
      <c r="D16" s="27">
        <f>+D14/D15</f>
        <v>6</v>
      </c>
      <c r="E16" s="27" t="s">
        <v>1410</v>
      </c>
    </row>
    <row r="17" spans="1:5" ht="26.25" x14ac:dyDescent="0.55000000000000004">
      <c r="A17" s="27" t="s">
        <v>1411</v>
      </c>
      <c r="B17" s="27">
        <f>365/B16</f>
        <v>67.548685107703136</v>
      </c>
      <c r="C17" s="27" t="s">
        <v>1412</v>
      </c>
      <c r="D17" s="395">
        <f>365/6</f>
        <v>60.833333333333336</v>
      </c>
      <c r="E17" s="27" t="s">
        <v>1412</v>
      </c>
    </row>
  </sheetData>
  <mergeCells count="2">
    <mergeCell ref="A1:J1"/>
    <mergeCell ref="A6:I6"/>
  </mergeCells>
  <pageMargins left="0.2" right="0.2" top="0.75" bottom="0.75" header="0.3" footer="0.3"/>
  <pageSetup paperSize="9" scale="75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B1" zoomScale="80" zoomScaleNormal="80" workbookViewId="0">
      <selection activeCell="C4" sqref="C4"/>
    </sheetView>
  </sheetViews>
  <sheetFormatPr defaultRowHeight="14.25" x14ac:dyDescent="0.2"/>
  <cols>
    <col min="1" max="1" width="27.75" customWidth="1"/>
    <col min="2" max="4" width="17" bestFit="1" customWidth="1"/>
    <col min="5" max="5" width="18.375" bestFit="1" customWidth="1"/>
    <col min="6" max="6" width="14.75" customWidth="1"/>
    <col min="7" max="7" width="21" customWidth="1"/>
  </cols>
  <sheetData>
    <row r="1" spans="1:7" ht="27.75" x14ac:dyDescent="0.2">
      <c r="A1" s="483" t="s">
        <v>730</v>
      </c>
      <c r="B1" s="483"/>
      <c r="C1" s="483"/>
      <c r="D1" s="483"/>
      <c r="E1" s="483"/>
      <c r="F1" s="483"/>
      <c r="G1" s="483"/>
    </row>
    <row r="2" spans="1:7" ht="101.25" customHeight="1" x14ac:dyDescent="0.2">
      <c r="A2" s="206" t="s">
        <v>727</v>
      </c>
      <c r="B2" s="207" t="s">
        <v>1360</v>
      </c>
      <c r="C2" s="207" t="s">
        <v>1359</v>
      </c>
      <c r="D2" s="207" t="s">
        <v>1358</v>
      </c>
      <c r="E2" s="208" t="s">
        <v>1363</v>
      </c>
      <c r="F2" s="207" t="s">
        <v>1362</v>
      </c>
      <c r="G2" s="209" t="s">
        <v>1361</v>
      </c>
    </row>
    <row r="3" spans="1:7" ht="27.75" x14ac:dyDescent="0.65">
      <c r="A3" s="204" t="s">
        <v>595</v>
      </c>
      <c r="B3" s="446">
        <v>145525</v>
      </c>
      <c r="C3" s="446">
        <v>322205</v>
      </c>
      <c r="D3" s="445">
        <v>311106.25</v>
      </c>
      <c r="E3" s="445">
        <v>758836</v>
      </c>
      <c r="F3" s="445">
        <v>98134</v>
      </c>
      <c r="G3" s="424">
        <f>E3-F3</f>
        <v>660702</v>
      </c>
    </row>
    <row r="4" spans="1:7" ht="27.75" x14ac:dyDescent="0.65">
      <c r="A4" s="204" t="s">
        <v>596</v>
      </c>
      <c r="B4" s="421"/>
      <c r="C4" s="421"/>
      <c r="D4" s="422"/>
      <c r="E4" s="422"/>
      <c r="F4" s="422"/>
      <c r="G4" s="424">
        <v>18240</v>
      </c>
    </row>
    <row r="5" spans="1:7" ht="27.75" x14ac:dyDescent="0.65">
      <c r="A5" s="204" t="s">
        <v>597</v>
      </c>
      <c r="B5" s="421"/>
      <c r="C5" s="421">
        <v>128818</v>
      </c>
      <c r="D5" s="422">
        <v>286710</v>
      </c>
      <c r="E5" s="422">
        <v>286710</v>
      </c>
      <c r="F5" s="422">
        <v>0</v>
      </c>
      <c r="G5" s="424">
        <f>E5-F5</f>
        <v>286710</v>
      </c>
    </row>
    <row r="6" spans="1:7" ht="27.75" x14ac:dyDescent="0.65">
      <c r="A6" s="204" t="s">
        <v>598</v>
      </c>
      <c r="B6" s="423"/>
      <c r="C6" s="423">
        <v>101362</v>
      </c>
      <c r="D6" s="423">
        <v>86318</v>
      </c>
      <c r="E6" s="423">
        <v>84067.75</v>
      </c>
      <c r="F6" s="423">
        <v>76603</v>
      </c>
      <c r="G6" s="424">
        <f t="shared" ref="G6:G12" si="0">E6-F6</f>
        <v>7464.75</v>
      </c>
    </row>
    <row r="7" spans="1:7" ht="27.75" x14ac:dyDescent="0.65">
      <c r="A7" s="204" t="s">
        <v>599</v>
      </c>
      <c r="B7" s="423"/>
      <c r="C7" s="423"/>
      <c r="D7" s="423"/>
      <c r="E7" s="423">
        <v>4648</v>
      </c>
      <c r="F7" s="423"/>
      <c r="G7" s="424">
        <f t="shared" si="0"/>
        <v>4648</v>
      </c>
    </row>
    <row r="8" spans="1:7" ht="27.75" x14ac:dyDescent="0.65">
      <c r="A8" s="204" t="s">
        <v>600</v>
      </c>
      <c r="B8" s="423">
        <v>113600</v>
      </c>
      <c r="C8" s="423">
        <v>263670</v>
      </c>
      <c r="D8" s="423">
        <v>540864</v>
      </c>
      <c r="E8" s="423">
        <v>540864</v>
      </c>
      <c r="F8" s="423">
        <v>122664</v>
      </c>
      <c r="G8" s="424">
        <f t="shared" si="0"/>
        <v>418200</v>
      </c>
    </row>
    <row r="9" spans="1:7" ht="27.75" x14ac:dyDescent="0.65">
      <c r="A9" s="204" t="s">
        <v>601</v>
      </c>
      <c r="B9" s="423">
        <v>18950</v>
      </c>
      <c r="C9" s="423">
        <v>311710</v>
      </c>
      <c r="D9" s="447">
        <v>751218.58</v>
      </c>
      <c r="E9" s="423">
        <v>912327.53</v>
      </c>
      <c r="F9" s="447">
        <v>49752.53</v>
      </c>
      <c r="G9" s="424">
        <f t="shared" si="0"/>
        <v>862575</v>
      </c>
    </row>
    <row r="10" spans="1:7" ht="27.75" x14ac:dyDescent="0.65">
      <c r="A10" s="204" t="s">
        <v>602</v>
      </c>
      <c r="B10" s="423"/>
      <c r="C10" s="423"/>
      <c r="D10" s="423"/>
      <c r="E10" s="423"/>
      <c r="F10" s="423"/>
      <c r="G10" s="424">
        <f t="shared" si="0"/>
        <v>0</v>
      </c>
    </row>
    <row r="11" spans="1:7" ht="27.75" x14ac:dyDescent="0.65">
      <c r="A11" s="204" t="s">
        <v>603</v>
      </c>
      <c r="B11" s="423"/>
      <c r="C11" s="423">
        <v>67775</v>
      </c>
      <c r="D11" s="423"/>
      <c r="E11" s="423"/>
      <c r="F11" s="423">
        <v>0</v>
      </c>
      <c r="G11" s="424">
        <v>412400</v>
      </c>
    </row>
    <row r="12" spans="1:7" ht="27.75" x14ac:dyDescent="0.65">
      <c r="A12" s="204" t="s">
        <v>604</v>
      </c>
      <c r="B12" s="423"/>
      <c r="C12" s="423"/>
      <c r="D12" s="423"/>
      <c r="E12" s="423"/>
      <c r="F12" s="423"/>
      <c r="G12" s="424">
        <f t="shared" si="0"/>
        <v>0</v>
      </c>
    </row>
    <row r="13" spans="1:7" ht="27.75" x14ac:dyDescent="0.65">
      <c r="A13" s="204" t="s">
        <v>605</v>
      </c>
      <c r="B13" s="423"/>
      <c r="C13" s="423">
        <v>4250</v>
      </c>
      <c r="D13" s="423"/>
      <c r="E13" s="423"/>
      <c r="F13" s="423">
        <v>0</v>
      </c>
      <c r="G13" s="424">
        <v>6020</v>
      </c>
    </row>
    <row r="14" spans="1:7" ht="23.25" x14ac:dyDescent="0.35">
      <c r="A14" s="485" t="s">
        <v>637</v>
      </c>
      <c r="B14" s="485"/>
      <c r="C14" s="485"/>
      <c r="D14" s="485"/>
      <c r="E14" s="485"/>
      <c r="F14" s="485"/>
      <c r="G14" s="205">
        <f>SUM(G3:G13)</f>
        <v>2676959.75</v>
      </c>
    </row>
  </sheetData>
  <mergeCells count="2">
    <mergeCell ref="A1:G1"/>
    <mergeCell ref="A14:F14"/>
  </mergeCells>
  <pageMargins left="0.2" right="0.2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3"/>
  <sheetViews>
    <sheetView zoomScale="80" zoomScaleNormal="80" workbookViewId="0">
      <selection activeCell="K20" sqref="K20"/>
    </sheetView>
  </sheetViews>
  <sheetFormatPr defaultColWidth="9" defaultRowHeight="17.25" x14ac:dyDescent="0.4"/>
  <cols>
    <col min="1" max="1" width="25.5" style="21" customWidth="1"/>
    <col min="2" max="3" width="16.75" style="21" customWidth="1"/>
    <col min="4" max="4" width="16.75" style="143" customWidth="1"/>
    <col min="5" max="6" width="16.75" style="21" customWidth="1"/>
    <col min="7" max="10" width="6.75" style="21" bestFit="1" customWidth="1"/>
    <col min="11" max="16384" width="9" style="21"/>
  </cols>
  <sheetData>
    <row r="1" spans="1:10" ht="30.75" x14ac:dyDescent="0.4">
      <c r="A1" s="210" t="s">
        <v>723</v>
      </c>
      <c r="C1" s="210"/>
      <c r="D1" s="212"/>
      <c r="E1" s="210"/>
      <c r="F1" s="210"/>
      <c r="G1" s="210"/>
      <c r="H1" s="210"/>
      <c r="I1" s="210"/>
      <c r="J1" s="210"/>
    </row>
    <row r="2" spans="1:10" ht="24" x14ac:dyDescent="0.4">
      <c r="A2" s="488" t="s">
        <v>727</v>
      </c>
      <c r="B2" s="490" t="s">
        <v>1364</v>
      </c>
      <c r="C2" s="490" t="s">
        <v>1365</v>
      </c>
      <c r="D2" s="492" t="s">
        <v>1366</v>
      </c>
      <c r="E2" s="494" t="s">
        <v>1367</v>
      </c>
      <c r="F2" s="486" t="s">
        <v>1368</v>
      </c>
      <c r="G2" s="487" t="s">
        <v>731</v>
      </c>
      <c r="H2" s="487"/>
      <c r="I2" s="487"/>
      <c r="J2" s="487"/>
    </row>
    <row r="3" spans="1:10" ht="85.5" customHeight="1" x14ac:dyDescent="0.4">
      <c r="A3" s="489"/>
      <c r="B3" s="491"/>
      <c r="C3" s="491"/>
      <c r="D3" s="493"/>
      <c r="E3" s="495"/>
      <c r="F3" s="486"/>
      <c r="G3" s="220" t="s">
        <v>732</v>
      </c>
      <c r="H3" s="220" t="s">
        <v>733</v>
      </c>
      <c r="I3" s="220" t="s">
        <v>734</v>
      </c>
      <c r="J3" s="360" t="s">
        <v>1369</v>
      </c>
    </row>
    <row r="4" spans="1:10" ht="26.1" customHeight="1" x14ac:dyDescent="0.55000000000000004">
      <c r="A4" s="30" t="s">
        <v>735</v>
      </c>
      <c r="B4" s="216">
        <v>3042712.6</v>
      </c>
      <c r="C4" s="430">
        <f>SUM('2.WS-ยา วชภฯ'!J3)</f>
        <v>4162195.91</v>
      </c>
      <c r="D4" s="216">
        <f>SUM(B4:C4)</f>
        <v>7204908.5099999998</v>
      </c>
      <c r="E4" s="194">
        <f>D4/12+B4</f>
        <v>3643121.6425000001</v>
      </c>
      <c r="F4" s="224">
        <f>SUM(D4-E4)</f>
        <v>3561786.8674999997</v>
      </c>
      <c r="G4" s="224"/>
      <c r="H4" s="224"/>
      <c r="I4" s="224"/>
      <c r="J4" s="224"/>
    </row>
    <row r="5" spans="1:10" ht="26.1" customHeight="1" x14ac:dyDescent="0.55000000000000004">
      <c r="A5" s="30" t="s">
        <v>736</v>
      </c>
      <c r="B5" s="216">
        <v>482690.49</v>
      </c>
      <c r="C5" s="430">
        <f>SUM('2.WS-ยา วชภฯ'!J4)</f>
        <v>2054045.82</v>
      </c>
      <c r="D5" s="216">
        <f t="shared" ref="D5:D16" si="0">SUM(B5:C5)</f>
        <v>2536736.31</v>
      </c>
      <c r="E5" s="194">
        <f t="shared" ref="E5:E16" si="1">D5/12+B5</f>
        <v>694085.1825</v>
      </c>
      <c r="F5" s="224">
        <f t="shared" ref="F5:F16" si="2">+D5-E5</f>
        <v>1842651.1274999999</v>
      </c>
      <c r="G5" s="224"/>
      <c r="H5" s="224"/>
      <c r="I5" s="224"/>
      <c r="J5" s="224"/>
    </row>
    <row r="6" spans="1:10" ht="26.1" customHeight="1" x14ac:dyDescent="0.55000000000000004">
      <c r="A6" s="30" t="s">
        <v>737</v>
      </c>
      <c r="B6" s="216">
        <v>1984870.9</v>
      </c>
      <c r="C6" s="430">
        <f>SUM('2.WS-ยา วชภฯ'!J5)</f>
        <v>1932991.9999999998</v>
      </c>
      <c r="D6" s="216">
        <f t="shared" si="0"/>
        <v>3917862.8999999994</v>
      </c>
      <c r="E6" s="194">
        <f t="shared" si="1"/>
        <v>2311359.4749999996</v>
      </c>
      <c r="F6" s="224">
        <f t="shared" si="2"/>
        <v>1606503.4249999998</v>
      </c>
      <c r="G6" s="224"/>
      <c r="H6" s="224"/>
      <c r="I6" s="224"/>
      <c r="J6" s="224"/>
    </row>
    <row r="7" spans="1:10" ht="26.1" customHeight="1" x14ac:dyDescent="0.55000000000000004">
      <c r="A7" s="30" t="s">
        <v>738</v>
      </c>
      <c r="B7" s="216">
        <v>3029288.72</v>
      </c>
      <c r="C7" s="216">
        <v>3474535.6363636362</v>
      </c>
      <c r="D7" s="216">
        <f t="shared" si="0"/>
        <v>6503824.3563636364</v>
      </c>
      <c r="E7" s="194">
        <f t="shared" si="1"/>
        <v>3571274.083030303</v>
      </c>
      <c r="F7" s="224">
        <f t="shared" si="2"/>
        <v>2932550.2733333334</v>
      </c>
      <c r="G7" s="224"/>
      <c r="H7" s="224"/>
      <c r="I7" s="224"/>
      <c r="J7" s="224"/>
    </row>
    <row r="8" spans="1:10" ht="26.1" hidden="1" customHeight="1" x14ac:dyDescent="0.55000000000000004">
      <c r="A8" s="30"/>
      <c r="B8" s="431"/>
      <c r="C8" s="431"/>
      <c r="D8" s="216">
        <f t="shared" si="0"/>
        <v>0</v>
      </c>
      <c r="E8" s="194">
        <f t="shared" si="1"/>
        <v>0</v>
      </c>
      <c r="F8" s="224">
        <f t="shared" si="2"/>
        <v>0</v>
      </c>
      <c r="G8" s="224"/>
      <c r="H8" s="224"/>
      <c r="I8" s="224"/>
      <c r="J8" s="224"/>
    </row>
    <row r="9" spans="1:10" ht="26.1" hidden="1" customHeight="1" x14ac:dyDescent="0.55000000000000004">
      <c r="A9" s="30"/>
      <c r="B9" s="431"/>
      <c r="C9" s="431"/>
      <c r="D9" s="216">
        <f t="shared" si="0"/>
        <v>0</v>
      </c>
      <c r="E9" s="194">
        <f t="shared" si="1"/>
        <v>0</v>
      </c>
      <c r="F9" s="224">
        <f t="shared" si="2"/>
        <v>0</v>
      </c>
      <c r="G9" s="224"/>
      <c r="H9" s="224"/>
      <c r="I9" s="224"/>
      <c r="J9" s="224"/>
    </row>
    <row r="10" spans="1:10" ht="26.1" hidden="1" customHeight="1" x14ac:dyDescent="0.55000000000000004">
      <c r="A10" s="30"/>
      <c r="B10" s="431"/>
      <c r="C10" s="431"/>
      <c r="D10" s="216">
        <f t="shared" si="0"/>
        <v>0</v>
      </c>
      <c r="E10" s="194">
        <f t="shared" si="1"/>
        <v>0</v>
      </c>
      <c r="F10" s="224">
        <f t="shared" si="2"/>
        <v>0</v>
      </c>
      <c r="G10" s="224"/>
      <c r="H10" s="224"/>
      <c r="I10" s="224"/>
      <c r="J10" s="224"/>
    </row>
    <row r="11" spans="1:10" ht="26.1" hidden="1" customHeight="1" x14ac:dyDescent="0.55000000000000004">
      <c r="A11" s="30"/>
      <c r="B11" s="431"/>
      <c r="C11" s="431"/>
      <c r="D11" s="216">
        <f t="shared" si="0"/>
        <v>0</v>
      </c>
      <c r="E11" s="194">
        <f t="shared" si="1"/>
        <v>0</v>
      </c>
      <c r="F11" s="224">
        <f t="shared" si="2"/>
        <v>0</v>
      </c>
      <c r="G11" s="224"/>
      <c r="H11" s="224"/>
      <c r="I11" s="224"/>
      <c r="J11" s="224"/>
    </row>
    <row r="12" spans="1:10" ht="26.1" hidden="1" customHeight="1" x14ac:dyDescent="0.55000000000000004">
      <c r="A12" s="30"/>
      <c r="B12" s="431"/>
      <c r="C12" s="431"/>
      <c r="D12" s="216">
        <f t="shared" si="0"/>
        <v>0</v>
      </c>
      <c r="E12" s="194">
        <f t="shared" si="1"/>
        <v>0</v>
      </c>
      <c r="F12" s="224">
        <f t="shared" si="2"/>
        <v>0</v>
      </c>
      <c r="G12" s="224"/>
      <c r="H12" s="224"/>
      <c r="I12" s="224"/>
      <c r="J12" s="224"/>
    </row>
    <row r="13" spans="1:10" ht="26.1" customHeight="1" x14ac:dyDescent="0.55000000000000004">
      <c r="A13" s="30" t="s">
        <v>739</v>
      </c>
      <c r="B13" s="216">
        <v>422435.25</v>
      </c>
      <c r="C13" s="216">
        <v>335763.03272727277</v>
      </c>
      <c r="D13" s="216">
        <f t="shared" si="0"/>
        <v>758198.28272727272</v>
      </c>
      <c r="E13" s="194">
        <f t="shared" si="1"/>
        <v>485618.44022727275</v>
      </c>
      <c r="F13" s="224">
        <f t="shared" si="2"/>
        <v>272579.84249999997</v>
      </c>
      <c r="G13" s="224"/>
      <c r="H13" s="224"/>
      <c r="I13" s="224"/>
      <c r="J13" s="224"/>
    </row>
    <row r="14" spans="1:10" ht="26.1" customHeight="1" x14ac:dyDescent="0.55000000000000004">
      <c r="A14" s="30" t="s">
        <v>740</v>
      </c>
      <c r="B14" s="216">
        <v>109516.36</v>
      </c>
      <c r="C14" s="216">
        <v>1189367</v>
      </c>
      <c r="D14" s="216">
        <f t="shared" si="0"/>
        <v>1298883.3600000001</v>
      </c>
      <c r="E14" s="194">
        <f t="shared" si="1"/>
        <v>217756.64</v>
      </c>
      <c r="F14" s="224">
        <f t="shared" si="2"/>
        <v>1081126.7200000002</v>
      </c>
      <c r="G14" s="224"/>
      <c r="H14" s="224"/>
      <c r="I14" s="224"/>
      <c r="J14" s="224"/>
    </row>
    <row r="15" spans="1:10" ht="26.1" customHeight="1" x14ac:dyDescent="0.55000000000000004">
      <c r="A15" s="40" t="s">
        <v>775</v>
      </c>
      <c r="B15" s="216">
        <v>422435.25</v>
      </c>
      <c r="C15" s="216">
        <v>1739986.4403305785</v>
      </c>
      <c r="D15" s="216">
        <f t="shared" ref="D15" si="3">SUM(B15:C15)</f>
        <v>2162421.6903305785</v>
      </c>
      <c r="E15" s="194">
        <f t="shared" si="1"/>
        <v>602637.05752754817</v>
      </c>
      <c r="F15" s="224">
        <f t="shared" ref="F15" si="4">+D15-E15</f>
        <v>1559784.6328030303</v>
      </c>
      <c r="G15" s="224"/>
      <c r="H15" s="224"/>
      <c r="I15" s="224"/>
      <c r="J15" s="224"/>
    </row>
    <row r="16" spans="1:10" ht="26.1" customHeight="1" x14ac:dyDescent="0.55000000000000004">
      <c r="A16" s="30" t="s">
        <v>606</v>
      </c>
      <c r="B16" s="216">
        <v>492409.11</v>
      </c>
      <c r="C16" s="216">
        <v>4977751.2727272725</v>
      </c>
      <c r="D16" s="216">
        <f t="shared" si="0"/>
        <v>5470160.3827272728</v>
      </c>
      <c r="E16" s="194">
        <f t="shared" si="1"/>
        <v>948255.80856060609</v>
      </c>
      <c r="F16" s="224">
        <f t="shared" si="2"/>
        <v>4521904.5741666667</v>
      </c>
      <c r="G16" s="224"/>
      <c r="H16" s="224"/>
      <c r="I16" s="224"/>
      <c r="J16" s="224"/>
    </row>
    <row r="17" spans="1:10" ht="26.1" customHeight="1" x14ac:dyDescent="0.55000000000000004">
      <c r="A17" s="218" t="s">
        <v>741</v>
      </c>
      <c r="B17" s="219">
        <f>SUM(B4:B16)</f>
        <v>9986358.6799999997</v>
      </c>
      <c r="C17" s="219">
        <f t="shared" ref="C17:J17" si="5">SUM(C4:C16)</f>
        <v>19866637.112148762</v>
      </c>
      <c r="D17" s="219">
        <f t="shared" si="5"/>
        <v>29852995.792148758</v>
      </c>
      <c r="E17" s="219">
        <f t="shared" si="5"/>
        <v>12474108.329345729</v>
      </c>
      <c r="F17" s="219">
        <f t="shared" si="5"/>
        <v>17378887.462803029</v>
      </c>
      <c r="G17" s="219">
        <f t="shared" si="5"/>
        <v>0</v>
      </c>
      <c r="H17" s="219">
        <f t="shared" si="5"/>
        <v>0</v>
      </c>
      <c r="I17" s="219">
        <f t="shared" si="5"/>
        <v>0</v>
      </c>
      <c r="J17" s="219">
        <f t="shared" si="5"/>
        <v>0</v>
      </c>
    </row>
    <row r="18" spans="1:10" ht="26.1" customHeight="1" x14ac:dyDescent="0.35">
      <c r="A18" s="20"/>
      <c r="B18" s="85"/>
      <c r="C18" s="85"/>
      <c r="D18" s="213"/>
      <c r="E18" s="20"/>
      <c r="F18" s="20"/>
      <c r="G18" s="20"/>
      <c r="H18" s="20"/>
      <c r="I18" s="20"/>
      <c r="J18" s="20"/>
    </row>
    <row r="19" spans="1:10" ht="26.1" customHeight="1" x14ac:dyDescent="0.35">
      <c r="A19" s="20"/>
      <c r="B19" s="86"/>
      <c r="C19" s="86"/>
      <c r="D19" s="214"/>
      <c r="E19" s="20"/>
      <c r="F19" s="20"/>
      <c r="G19" s="20"/>
      <c r="H19" s="20"/>
      <c r="I19" s="20"/>
      <c r="J19" s="20"/>
    </row>
    <row r="20" spans="1:10" ht="26.1" customHeight="1" x14ac:dyDescent="0.65">
      <c r="A20" s="20"/>
      <c r="B20" s="86"/>
      <c r="C20" s="86"/>
      <c r="D20" s="214"/>
      <c r="E20" s="20"/>
      <c r="F20" s="20"/>
      <c r="G20" s="20"/>
      <c r="H20" s="20"/>
      <c r="I20" s="20"/>
      <c r="J20" s="20"/>
    </row>
    <row r="21" spans="1:10" ht="26.1" customHeight="1" x14ac:dyDescent="0.65">
      <c r="A21" s="27" t="s">
        <v>1413</v>
      </c>
      <c r="B21" s="396"/>
      <c r="C21" s="396"/>
      <c r="D21" s="396"/>
      <c r="E21" s="20"/>
      <c r="F21" s="20"/>
      <c r="G21" s="20"/>
      <c r="H21" s="20"/>
      <c r="I21" s="20"/>
      <c r="J21" s="20"/>
    </row>
    <row r="22" spans="1:10" ht="26.1" customHeight="1" x14ac:dyDescent="0.65">
      <c r="A22" s="27" t="s">
        <v>1414</v>
      </c>
      <c r="B22" s="397">
        <v>42000000</v>
      </c>
      <c r="C22" s="397"/>
      <c r="D22" s="397">
        <f>D17</f>
        <v>29852995.792148758</v>
      </c>
      <c r="E22" s="20"/>
      <c r="F22" s="20"/>
      <c r="G22" s="20"/>
      <c r="H22" s="20"/>
      <c r="I22" s="20"/>
      <c r="J22" s="20"/>
    </row>
    <row r="23" spans="1:10" ht="26.1" customHeight="1" x14ac:dyDescent="0.65">
      <c r="A23" s="27" t="s">
        <v>1415</v>
      </c>
      <c r="B23" s="397">
        <v>7000000</v>
      </c>
      <c r="C23" s="397"/>
      <c r="D23" s="397">
        <f>B17</f>
        <v>9986358.6799999997</v>
      </c>
      <c r="E23" s="20"/>
      <c r="F23" s="20"/>
      <c r="G23" s="20"/>
      <c r="H23" s="20"/>
      <c r="I23" s="20"/>
      <c r="J23" s="20"/>
    </row>
    <row r="24" spans="1:10" ht="26.1" customHeight="1" x14ac:dyDescent="0.65">
      <c r="A24" s="27" t="s">
        <v>1416</v>
      </c>
      <c r="B24" s="396">
        <v>6</v>
      </c>
      <c r="C24" s="396" t="s">
        <v>1417</v>
      </c>
      <c r="D24" s="396">
        <f>+D22/D23</f>
        <v>2.9893774847018371</v>
      </c>
      <c r="E24" s="20"/>
      <c r="F24" s="20"/>
      <c r="G24" s="20"/>
      <c r="H24" s="20"/>
      <c r="I24" s="20"/>
      <c r="J24" s="20"/>
    </row>
    <row r="25" spans="1:10" ht="26.1" customHeight="1" x14ac:dyDescent="0.65">
      <c r="A25" s="27" t="s">
        <v>1418</v>
      </c>
      <c r="B25" s="396">
        <f>365/B24</f>
        <v>60.833333333333336</v>
      </c>
      <c r="C25" s="396" t="s">
        <v>1412</v>
      </c>
      <c r="D25" s="396">
        <f>365/D24</f>
        <v>122.0989994966813</v>
      </c>
      <c r="E25" s="20"/>
      <c r="F25" s="20"/>
      <c r="G25" s="20"/>
      <c r="H25" s="20"/>
      <c r="I25" s="20"/>
      <c r="J25" s="20"/>
    </row>
    <row r="26" spans="1:10" ht="26.1" customHeight="1" x14ac:dyDescent="0.65">
      <c r="A26" s="20"/>
      <c r="B26" s="85"/>
      <c r="C26" s="85"/>
      <c r="D26" s="213"/>
      <c r="E26" s="20"/>
      <c r="F26" s="20"/>
      <c r="G26" s="20"/>
      <c r="H26" s="20"/>
      <c r="I26" s="20"/>
      <c r="J26" s="20"/>
    </row>
    <row r="27" spans="1:10" ht="26.1" customHeight="1" x14ac:dyDescent="0.65">
      <c r="A27" s="20"/>
      <c r="B27" s="85"/>
      <c r="C27" s="85"/>
      <c r="D27" s="213"/>
      <c r="E27" s="20"/>
      <c r="F27" s="20"/>
      <c r="G27" s="20"/>
      <c r="H27" s="20"/>
      <c r="I27" s="20"/>
      <c r="J27" s="20"/>
    </row>
    <row r="28" spans="1:10" ht="26.1" customHeight="1" x14ac:dyDescent="0.65">
      <c r="A28" s="20"/>
      <c r="B28" s="85"/>
      <c r="C28" s="85"/>
      <c r="D28" s="213"/>
      <c r="E28" s="20"/>
      <c r="F28" s="20"/>
      <c r="G28" s="20"/>
      <c r="H28" s="20"/>
      <c r="I28" s="20"/>
      <c r="J28" s="20"/>
    </row>
    <row r="29" spans="1:10" ht="26.1" customHeight="1" x14ac:dyDescent="0.65">
      <c r="A29" s="20"/>
      <c r="B29" s="85"/>
      <c r="C29" s="85"/>
      <c r="D29" s="213"/>
      <c r="E29" s="20"/>
      <c r="F29" s="20"/>
      <c r="G29" s="20"/>
      <c r="H29" s="20"/>
      <c r="I29" s="20"/>
      <c r="J29" s="20"/>
    </row>
    <row r="30" spans="1:10" ht="26.1" customHeight="1" x14ac:dyDescent="0.65">
      <c r="A30" s="20"/>
      <c r="B30" s="85"/>
      <c r="C30" s="85"/>
      <c r="D30" s="213"/>
      <c r="E30" s="20"/>
      <c r="F30" s="20"/>
      <c r="G30" s="20"/>
      <c r="H30" s="20"/>
      <c r="I30" s="20"/>
      <c r="J30" s="20"/>
    </row>
    <row r="31" spans="1:10" ht="26.1" customHeight="1" x14ac:dyDescent="0.65">
      <c r="A31" s="20"/>
      <c r="B31" s="85"/>
      <c r="C31" s="85"/>
      <c r="D31" s="213"/>
      <c r="E31" s="20"/>
      <c r="F31" s="20"/>
      <c r="G31" s="20"/>
      <c r="H31" s="20"/>
      <c r="I31" s="20"/>
      <c r="J31" s="20"/>
    </row>
    <row r="32" spans="1:10" ht="26.1" customHeight="1" x14ac:dyDescent="0.65">
      <c r="A32" s="20"/>
      <c r="B32" s="85"/>
      <c r="C32" s="85"/>
      <c r="D32" s="213"/>
      <c r="E32" s="20"/>
      <c r="F32" s="20"/>
      <c r="G32" s="20"/>
      <c r="H32" s="20"/>
      <c r="I32" s="20"/>
      <c r="J32" s="20"/>
    </row>
    <row r="33" spans="1:10" ht="26.1" customHeight="1" x14ac:dyDescent="0.65">
      <c r="A33" s="20"/>
      <c r="B33" s="85"/>
      <c r="C33" s="85"/>
      <c r="D33" s="213"/>
      <c r="E33" s="20"/>
      <c r="F33" s="20"/>
      <c r="G33" s="20"/>
      <c r="H33" s="20"/>
      <c r="I33" s="20"/>
      <c r="J33" s="20"/>
    </row>
    <row r="34" spans="1:10" ht="26.1" customHeight="1" x14ac:dyDescent="0.65">
      <c r="A34" s="20"/>
      <c r="B34" s="85"/>
      <c r="C34" s="85"/>
      <c r="D34" s="213"/>
      <c r="E34" s="20"/>
      <c r="F34" s="20"/>
      <c r="G34" s="20"/>
      <c r="H34" s="20"/>
      <c r="I34" s="20"/>
      <c r="J34" s="20"/>
    </row>
    <row r="35" spans="1:10" ht="26.1" customHeight="1" x14ac:dyDescent="0.65">
      <c r="A35" s="20"/>
      <c r="B35" s="85"/>
      <c r="C35" s="85"/>
      <c r="D35" s="213"/>
      <c r="E35" s="20"/>
      <c r="F35" s="20"/>
      <c r="G35" s="20"/>
      <c r="H35" s="20"/>
      <c r="I35" s="20"/>
      <c r="J35" s="20"/>
    </row>
    <row r="36" spans="1:10" ht="26.1" customHeight="1" x14ac:dyDescent="0.65">
      <c r="A36" s="20"/>
      <c r="B36" s="85"/>
      <c r="C36" s="85"/>
      <c r="D36" s="213"/>
      <c r="E36" s="20"/>
      <c r="F36" s="20"/>
      <c r="G36" s="20"/>
      <c r="H36" s="20"/>
      <c r="I36" s="20"/>
      <c r="J36" s="20"/>
    </row>
    <row r="37" spans="1:10" ht="26.1" customHeight="1" x14ac:dyDescent="0.65">
      <c r="A37" s="20"/>
      <c r="B37" s="85"/>
      <c r="C37" s="85"/>
      <c r="D37" s="213"/>
      <c r="E37" s="20"/>
      <c r="F37" s="20"/>
      <c r="G37" s="20"/>
      <c r="H37" s="20"/>
      <c r="I37" s="20"/>
      <c r="J37" s="20"/>
    </row>
    <row r="38" spans="1:10" ht="26.1" customHeight="1" x14ac:dyDescent="0.65">
      <c r="A38" s="20"/>
      <c r="B38" s="85"/>
      <c r="C38" s="85"/>
      <c r="D38" s="213"/>
      <c r="E38" s="20"/>
      <c r="F38" s="20"/>
      <c r="G38" s="20"/>
      <c r="H38" s="20"/>
      <c r="I38" s="20"/>
      <c r="J38" s="20"/>
    </row>
    <row r="39" spans="1:10" ht="27.75" x14ac:dyDescent="0.65">
      <c r="A39" s="20"/>
      <c r="B39" s="20"/>
      <c r="C39" s="20"/>
      <c r="D39" s="215"/>
      <c r="E39" s="20"/>
      <c r="F39" s="20"/>
      <c r="G39" s="20"/>
      <c r="H39" s="20"/>
      <c r="I39" s="20"/>
      <c r="J39" s="20"/>
    </row>
    <row r="40" spans="1:10" ht="27.75" x14ac:dyDescent="0.65">
      <c r="A40" s="20"/>
      <c r="B40" s="20"/>
      <c r="C40" s="20"/>
      <c r="D40" s="215"/>
      <c r="E40" s="20"/>
      <c r="F40" s="20"/>
      <c r="G40" s="20"/>
      <c r="H40" s="20"/>
      <c r="I40" s="20"/>
      <c r="J40" s="20"/>
    </row>
    <row r="41" spans="1:10" ht="27.75" x14ac:dyDescent="0.65">
      <c r="A41" s="20"/>
      <c r="B41" s="20"/>
      <c r="C41" s="20"/>
      <c r="D41" s="215"/>
      <c r="E41" s="20"/>
      <c r="F41" s="20"/>
      <c r="G41" s="20"/>
      <c r="H41" s="20"/>
      <c r="I41" s="20"/>
      <c r="J41" s="20"/>
    </row>
    <row r="42" spans="1:10" ht="27.75" x14ac:dyDescent="0.65">
      <c r="A42" s="20"/>
      <c r="B42" s="20"/>
      <c r="C42" s="20"/>
      <c r="D42" s="215"/>
      <c r="E42" s="20"/>
      <c r="F42" s="20"/>
      <c r="G42" s="20"/>
      <c r="H42" s="20"/>
      <c r="I42" s="20"/>
      <c r="J42" s="20"/>
    </row>
    <row r="43" spans="1:10" ht="27.75" x14ac:dyDescent="0.65">
      <c r="A43" s="20"/>
      <c r="B43" s="20"/>
      <c r="C43" s="20"/>
      <c r="D43" s="215"/>
      <c r="E43" s="20"/>
      <c r="F43" s="20"/>
      <c r="G43" s="20"/>
      <c r="H43" s="20"/>
      <c r="I43" s="20"/>
      <c r="J43" s="20"/>
    </row>
  </sheetData>
  <mergeCells count="7">
    <mergeCell ref="F2:F3"/>
    <mergeCell ref="G2:J2"/>
    <mergeCell ref="A2:A3"/>
    <mergeCell ref="B2:B3"/>
    <mergeCell ref="C2:C3"/>
    <mergeCell ref="D2:D3"/>
    <mergeCell ref="E2:E3"/>
  </mergeCells>
  <pageMargins left="0.7" right="0.7" top="0.31" bottom="0.25" header="0.3" footer="0.3"/>
  <pageSetup paperSize="9" scale="90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0"/>
  <sheetViews>
    <sheetView workbookViewId="0">
      <selection activeCell="C7" sqref="C7"/>
    </sheetView>
  </sheetViews>
  <sheetFormatPr defaultRowHeight="14.25" x14ac:dyDescent="0.2"/>
  <cols>
    <col min="1" max="1" width="30.875" customWidth="1"/>
    <col min="2" max="3" width="15.625" customWidth="1"/>
    <col min="4" max="4" width="17.25" customWidth="1"/>
    <col min="5" max="5" width="19.75" customWidth="1"/>
    <col min="6" max="6" width="18" style="222" customWidth="1"/>
    <col min="7" max="8" width="15.625" customWidth="1"/>
    <col min="9" max="9" width="12.375" customWidth="1"/>
  </cols>
  <sheetData>
    <row r="1" spans="1:8" ht="30.75" x14ac:dyDescent="0.7">
      <c r="A1" s="496" t="s">
        <v>724</v>
      </c>
      <c r="B1" s="496"/>
      <c r="C1" s="496"/>
      <c r="D1" s="496"/>
      <c r="E1" s="496"/>
      <c r="F1" s="496"/>
      <c r="G1" s="496"/>
      <c r="H1" s="496"/>
    </row>
    <row r="2" spans="1:8" ht="18" customHeight="1" x14ac:dyDescent="0.55000000000000004">
      <c r="A2" s="497" t="s">
        <v>727</v>
      </c>
      <c r="B2" s="95" t="s">
        <v>1154</v>
      </c>
      <c r="C2" s="95" t="s">
        <v>1155</v>
      </c>
      <c r="D2" s="95" t="s">
        <v>1160</v>
      </c>
      <c r="E2" s="95" t="s">
        <v>1157</v>
      </c>
      <c r="F2" s="198" t="s">
        <v>1151</v>
      </c>
      <c r="G2" s="95" t="s">
        <v>1153</v>
      </c>
      <c r="H2" s="95" t="s">
        <v>1159</v>
      </c>
    </row>
    <row r="3" spans="1:8" ht="62.25" customHeight="1" x14ac:dyDescent="0.2">
      <c r="A3" s="498"/>
      <c r="B3" s="198" t="s">
        <v>1370</v>
      </c>
      <c r="C3" s="198" t="s">
        <v>1371</v>
      </c>
      <c r="D3" s="198" t="s">
        <v>1372</v>
      </c>
      <c r="E3" s="223" t="s">
        <v>1373</v>
      </c>
      <c r="F3" s="198" t="s">
        <v>1152</v>
      </c>
      <c r="G3" s="198" t="s">
        <v>1158</v>
      </c>
      <c r="H3" s="198" t="s">
        <v>1374</v>
      </c>
    </row>
    <row r="4" spans="1:8" ht="24" x14ac:dyDescent="0.55000000000000004">
      <c r="A4" s="30" t="s">
        <v>742</v>
      </c>
      <c r="B4" s="217">
        <v>288805.43</v>
      </c>
      <c r="C4" s="217">
        <v>315060.46909090906</v>
      </c>
      <c r="D4" s="224">
        <v>603865.89909090905</v>
      </c>
      <c r="E4" s="194">
        <v>483092.7192727272</v>
      </c>
      <c r="F4" s="40"/>
      <c r="G4" s="30"/>
      <c r="H4" s="217"/>
    </row>
    <row r="5" spans="1:8" ht="24" x14ac:dyDescent="0.55000000000000004">
      <c r="A5" s="30" t="s">
        <v>743</v>
      </c>
      <c r="B5" s="217">
        <v>62734.25</v>
      </c>
      <c r="C5" s="217">
        <v>68437.363636363632</v>
      </c>
      <c r="D5" s="224">
        <v>131171.61363636365</v>
      </c>
      <c r="E5" s="194">
        <v>104937.29090909092</v>
      </c>
      <c r="F5" s="40"/>
      <c r="G5" s="30"/>
      <c r="H5" s="217"/>
    </row>
    <row r="6" spans="1:8" ht="24" x14ac:dyDescent="0.55000000000000004">
      <c r="A6" s="30" t="s">
        <v>744</v>
      </c>
      <c r="B6" s="217">
        <v>28447.200000000001</v>
      </c>
      <c r="C6" s="217">
        <v>31033.30909090909</v>
      </c>
      <c r="D6" s="224">
        <v>59480.509090909094</v>
      </c>
      <c r="E6" s="194">
        <v>47584.407272727272</v>
      </c>
      <c r="F6" s="40"/>
      <c r="G6" s="30"/>
      <c r="H6" s="217"/>
    </row>
    <row r="7" spans="1:8" ht="24" x14ac:dyDescent="0.55000000000000004">
      <c r="A7" s="30" t="s">
        <v>745</v>
      </c>
      <c r="B7" s="217">
        <v>0</v>
      </c>
      <c r="C7" s="217">
        <v>0</v>
      </c>
      <c r="D7" s="224">
        <v>0</v>
      </c>
      <c r="E7" s="194">
        <v>0</v>
      </c>
      <c r="F7" s="40"/>
      <c r="G7" s="30"/>
      <c r="H7" s="217"/>
    </row>
    <row r="8" spans="1:8" ht="24" x14ac:dyDescent="0.55000000000000004">
      <c r="A8" s="30" t="s">
        <v>746</v>
      </c>
      <c r="B8" s="217">
        <v>172</v>
      </c>
      <c r="C8" s="217">
        <v>187.63636363636363</v>
      </c>
      <c r="D8" s="224">
        <v>359.63636363636402</v>
      </c>
      <c r="E8" s="194">
        <v>287.70909090909089</v>
      </c>
      <c r="F8" s="40"/>
      <c r="G8" s="30"/>
      <c r="H8" s="217"/>
    </row>
    <row r="9" spans="1:8" ht="24" x14ac:dyDescent="0.55000000000000004">
      <c r="A9" s="30" t="s">
        <v>747</v>
      </c>
      <c r="B9" s="217">
        <v>6509</v>
      </c>
      <c r="C9" s="217">
        <v>7100.727272727273</v>
      </c>
      <c r="D9" s="224">
        <v>13609.727272727272</v>
      </c>
      <c r="E9" s="194">
        <v>10887.781818181817</v>
      </c>
      <c r="F9" s="40"/>
      <c r="G9" s="30"/>
      <c r="H9" s="217"/>
    </row>
    <row r="10" spans="1:8" ht="24" x14ac:dyDescent="0.55000000000000004">
      <c r="A10" s="30" t="s">
        <v>748</v>
      </c>
      <c r="B10" s="217">
        <v>88902.1</v>
      </c>
      <c r="C10" s="217">
        <v>96984.1090909091</v>
      </c>
      <c r="D10" s="224">
        <v>185886.20909090911</v>
      </c>
      <c r="E10" s="194">
        <v>148708.96727272728</v>
      </c>
      <c r="F10" s="40"/>
      <c r="G10" s="217">
        <f>E10*95/100</f>
        <v>141273.51890909093</v>
      </c>
      <c r="H10" s="217"/>
    </row>
    <row r="11" spans="1:8" ht="24" x14ac:dyDescent="0.55000000000000004">
      <c r="A11" s="225" t="s">
        <v>637</v>
      </c>
      <c r="B11" s="226">
        <f>SUM(B4:B10)</f>
        <v>475569.98</v>
      </c>
      <c r="C11" s="226">
        <f t="shared" ref="C11:H11" si="0">SUM(C4:C10)</f>
        <v>518803.6145454545</v>
      </c>
      <c r="D11" s="226">
        <f t="shared" si="0"/>
        <v>994373.59454545449</v>
      </c>
      <c r="E11" s="226">
        <f t="shared" si="0"/>
        <v>795498.87563636363</v>
      </c>
      <c r="F11" s="226">
        <f t="shared" si="0"/>
        <v>0</v>
      </c>
      <c r="G11" s="226">
        <f t="shared" si="0"/>
        <v>141273.51890909093</v>
      </c>
      <c r="H11" s="226">
        <f t="shared" si="0"/>
        <v>0</v>
      </c>
    </row>
    <row r="16" spans="1:8" ht="24" x14ac:dyDescent="0.55000000000000004">
      <c r="A16" s="27" t="s">
        <v>1419</v>
      </c>
      <c r="B16" s="398"/>
      <c r="C16" s="398"/>
      <c r="D16" s="398"/>
    </row>
    <row r="17" spans="1:4" customFormat="1" ht="24" x14ac:dyDescent="0.55000000000000004">
      <c r="A17" s="26" t="s">
        <v>1420</v>
      </c>
      <c r="B17" s="398">
        <v>85000000</v>
      </c>
      <c r="C17" s="398"/>
      <c r="D17" s="398">
        <v>85000000</v>
      </c>
    </row>
    <row r="18" spans="1:4" customFormat="1" ht="24" x14ac:dyDescent="0.55000000000000004">
      <c r="A18" s="26" t="s">
        <v>1421</v>
      </c>
      <c r="B18" s="398">
        <v>20000000</v>
      </c>
      <c r="C18" s="398"/>
      <c r="D18" s="398">
        <v>10000000</v>
      </c>
    </row>
    <row r="19" spans="1:4" customFormat="1" ht="24" x14ac:dyDescent="0.55000000000000004">
      <c r="A19" s="26" t="s">
        <v>1422</v>
      </c>
      <c r="B19" s="395" t="s">
        <v>1423</v>
      </c>
      <c r="C19" s="398"/>
      <c r="D19" s="398">
        <f>+D17/D18</f>
        <v>8.5</v>
      </c>
    </row>
    <row r="20" spans="1:4" customFormat="1" ht="48" x14ac:dyDescent="0.55000000000000004">
      <c r="A20" s="399" t="s">
        <v>1424</v>
      </c>
      <c r="B20" s="395" t="s">
        <v>1425</v>
      </c>
      <c r="C20" s="398"/>
      <c r="D20" s="398">
        <f>365/D19</f>
        <v>42.941176470588232</v>
      </c>
    </row>
  </sheetData>
  <mergeCells count="2">
    <mergeCell ref="A1:H1"/>
    <mergeCell ref="A2:A3"/>
  </mergeCells>
  <pageMargins left="0.2" right="0.2" top="0.3" bottom="0.75" header="0.3" footer="0.3"/>
  <pageSetup paperSize="9" scale="90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"/>
  <sheetViews>
    <sheetView zoomScale="90" zoomScaleNormal="90" workbookViewId="0">
      <selection activeCell="H2" sqref="H2:H3"/>
    </sheetView>
  </sheetViews>
  <sheetFormatPr defaultColWidth="9" defaultRowHeight="22.5" x14ac:dyDescent="0.3"/>
  <cols>
    <col min="1" max="1" width="47.875" style="82" customWidth="1"/>
    <col min="2" max="2" width="15.5" style="82" customWidth="1"/>
    <col min="3" max="3" width="14.375" style="82" customWidth="1"/>
    <col min="4" max="4" width="14.25" style="82" customWidth="1"/>
    <col min="5" max="5" width="14.625" style="82" customWidth="1"/>
    <col min="6" max="6" width="13.5" style="82" customWidth="1"/>
    <col min="7" max="7" width="23.25" style="82" customWidth="1"/>
    <col min="8" max="8" width="13.5" style="82" customWidth="1"/>
    <col min="9" max="16384" width="9" style="82"/>
  </cols>
  <sheetData>
    <row r="1" spans="1:8" ht="30.75" x14ac:dyDescent="0.7">
      <c r="A1" s="228" t="s">
        <v>749</v>
      </c>
      <c r="B1" s="229"/>
      <c r="C1" s="229"/>
      <c r="D1" s="229"/>
      <c r="E1" s="229"/>
      <c r="F1" s="229"/>
      <c r="G1" s="229"/>
      <c r="H1" s="230"/>
    </row>
    <row r="2" spans="1:8" ht="26.25" x14ac:dyDescent="0.55000000000000004">
      <c r="A2" s="497" t="s">
        <v>727</v>
      </c>
      <c r="B2" s="231"/>
      <c r="C2" s="499" t="s">
        <v>750</v>
      </c>
      <c r="D2" s="500"/>
      <c r="E2" s="500"/>
      <c r="F2" s="501"/>
      <c r="G2" s="502" t="s">
        <v>1375</v>
      </c>
      <c r="H2" s="504" t="s">
        <v>751</v>
      </c>
    </row>
    <row r="3" spans="1:8" ht="65.25" customHeight="1" x14ac:dyDescent="0.3">
      <c r="A3" s="498"/>
      <c r="B3" s="198" t="s">
        <v>1161</v>
      </c>
      <c r="C3" s="132" t="s">
        <v>1162</v>
      </c>
      <c r="D3" s="223" t="s">
        <v>1165</v>
      </c>
      <c r="E3" s="132" t="s">
        <v>1163</v>
      </c>
      <c r="F3" s="223" t="s">
        <v>1164</v>
      </c>
      <c r="G3" s="503"/>
      <c r="H3" s="505"/>
    </row>
    <row r="4" spans="1:8" s="88" customFormat="1" ht="27.75" x14ac:dyDescent="0.2">
      <c r="A4" s="138" t="s">
        <v>752</v>
      </c>
      <c r="B4" s="252"/>
      <c r="C4" s="138">
        <v>34</v>
      </c>
      <c r="D4" s="232">
        <v>1189367</v>
      </c>
      <c r="E4" s="138"/>
      <c r="F4" s="232"/>
      <c r="G4" s="232">
        <f>SUM(D4,F4)</f>
        <v>1189367</v>
      </c>
      <c r="H4" s="87"/>
    </row>
    <row r="5" spans="1:8" ht="27.75" x14ac:dyDescent="0.65">
      <c r="A5" s="139" t="s">
        <v>753</v>
      </c>
      <c r="B5" s="24"/>
      <c r="C5" s="30">
        <v>24</v>
      </c>
      <c r="D5" s="194">
        <v>1000450</v>
      </c>
      <c r="E5" s="30"/>
      <c r="F5" s="194"/>
      <c r="G5" s="232">
        <f>SUM(D5:F5)</f>
        <v>1000450</v>
      </c>
      <c r="H5" s="84"/>
    </row>
    <row r="6" spans="1:8" ht="27.75" x14ac:dyDescent="0.65">
      <c r="A6" s="30" t="s">
        <v>754</v>
      </c>
      <c r="B6" s="24"/>
      <c r="C6" s="30">
        <v>3</v>
      </c>
      <c r="D6" s="194">
        <f>482000+2000000</f>
        <v>2482000</v>
      </c>
      <c r="E6" s="30"/>
      <c r="F6" s="194"/>
      <c r="G6" s="232">
        <f t="shared" ref="G6:G7" si="0">SUM(D6,F6)</f>
        <v>2482000</v>
      </c>
      <c r="H6" s="84"/>
    </row>
    <row r="7" spans="1:8" ht="27.75" x14ac:dyDescent="0.65">
      <c r="A7" s="30" t="s">
        <v>1279</v>
      </c>
      <c r="B7" s="24"/>
      <c r="C7" s="30">
        <v>0</v>
      </c>
      <c r="D7" s="194">
        <v>0</v>
      </c>
      <c r="E7" s="30"/>
      <c r="F7" s="194"/>
      <c r="G7" s="232">
        <f t="shared" si="0"/>
        <v>0</v>
      </c>
      <c r="H7" s="84"/>
    </row>
    <row r="8" spans="1:8" ht="26.25" x14ac:dyDescent="0.55000000000000004">
      <c r="A8" s="233" t="s">
        <v>637</v>
      </c>
      <c r="B8" s="194">
        <f>SUM(B4:B6)</f>
        <v>0</v>
      </c>
      <c r="C8" s="25"/>
      <c r="D8" s="194">
        <f>SUM(D4:D7)</f>
        <v>4671817</v>
      </c>
      <c r="E8" s="40"/>
      <c r="F8" s="194">
        <f t="shared" ref="F8" si="1">SUM(F4:F6)</f>
        <v>0</v>
      </c>
      <c r="G8" s="194">
        <f>SUM(G4:G7)</f>
        <v>4671817</v>
      </c>
      <c r="H8" s="40"/>
    </row>
  </sheetData>
  <mergeCells count="4">
    <mergeCell ref="A2:A3"/>
    <mergeCell ref="C2:F2"/>
    <mergeCell ref="G2:G3"/>
    <mergeCell ref="H2:H3"/>
  </mergeCells>
  <pageMargins left="0.2" right="0.2" top="0.75" bottom="0.75" header="0.3" footer="0.3"/>
  <pageSetup paperSize="9" scale="80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9"/>
  <sheetViews>
    <sheetView zoomScale="60" zoomScaleNormal="60" workbookViewId="0">
      <pane ySplit="5" topLeftCell="A9" activePane="bottomLeft" state="frozen"/>
      <selection pane="bottomLeft" activeCell="D10" sqref="D10"/>
    </sheetView>
  </sheetViews>
  <sheetFormatPr defaultColWidth="9" defaultRowHeight="24" x14ac:dyDescent="0.55000000000000004"/>
  <cols>
    <col min="1" max="1" width="33.625" style="144" customWidth="1"/>
    <col min="2" max="2" width="13.125" style="533" customWidth="1"/>
    <col min="3" max="3" width="10.75" style="144" bestFit="1" customWidth="1"/>
    <col min="4" max="4" width="14.625" style="144" bestFit="1" customWidth="1"/>
    <col min="5" max="5" width="10.5" style="144" customWidth="1"/>
    <col min="6" max="6" width="14.625" style="144" bestFit="1" customWidth="1"/>
    <col min="7" max="7" width="10.5" style="144" customWidth="1"/>
    <col min="8" max="8" width="12" style="144" bestFit="1" customWidth="1"/>
    <col min="9" max="9" width="10.5" style="144" bestFit="1" customWidth="1"/>
    <col min="10" max="10" width="12" style="144" bestFit="1" customWidth="1"/>
    <col min="11" max="11" width="10.5" style="144" customWidth="1"/>
    <col min="12" max="12" width="12" style="144" bestFit="1" customWidth="1"/>
    <col min="13" max="13" width="10.5" style="144" bestFit="1" customWidth="1"/>
    <col min="14" max="14" width="12" style="144" bestFit="1" customWidth="1"/>
    <col min="15" max="15" width="10.5" style="144" bestFit="1" customWidth="1"/>
    <col min="16" max="16" width="11.375" style="144" customWidth="1"/>
    <col min="17" max="17" width="11.125" style="144" bestFit="1" customWidth="1"/>
    <col min="18" max="18" width="12" style="144" bestFit="1" customWidth="1"/>
    <col min="19" max="19" width="11.75" style="144" bestFit="1" customWidth="1"/>
    <col min="20" max="20" width="12.75" style="144" customWidth="1"/>
    <col min="21" max="21" width="15.875" style="144" customWidth="1"/>
    <col min="22" max="16384" width="9" style="144"/>
  </cols>
  <sheetData>
    <row r="1" spans="1:21" x14ac:dyDescent="0.55000000000000004">
      <c r="A1" s="380" t="s">
        <v>1376</v>
      </c>
      <c r="B1" s="531"/>
      <c r="C1" s="380"/>
      <c r="D1" s="380"/>
      <c r="E1" s="380"/>
      <c r="F1" s="380"/>
      <c r="G1" s="380"/>
    </row>
    <row r="4" spans="1:21" x14ac:dyDescent="0.55000000000000004">
      <c r="A4" s="506" t="s">
        <v>727</v>
      </c>
      <c r="B4" s="507" t="s">
        <v>1377</v>
      </c>
      <c r="C4" s="508"/>
      <c r="D4" s="507" t="s">
        <v>1378</v>
      </c>
      <c r="E4" s="508"/>
      <c r="F4" s="507" t="s">
        <v>1379</v>
      </c>
      <c r="G4" s="508"/>
      <c r="H4" s="507" t="s">
        <v>1380</v>
      </c>
      <c r="I4" s="508"/>
      <c r="J4" s="507" t="s">
        <v>1381</v>
      </c>
      <c r="K4" s="508"/>
      <c r="L4" s="507" t="s">
        <v>1382</v>
      </c>
      <c r="M4" s="508"/>
      <c r="N4" s="507" t="s">
        <v>1383</v>
      </c>
      <c r="O4" s="508"/>
      <c r="P4" s="507" t="s">
        <v>1384</v>
      </c>
      <c r="Q4" s="508"/>
      <c r="R4" s="507" t="s">
        <v>1385</v>
      </c>
      <c r="S4" s="508"/>
    </row>
    <row r="5" spans="1:21" ht="72" x14ac:dyDescent="0.55000000000000004">
      <c r="A5" s="506"/>
      <c r="B5" s="532" t="s">
        <v>1386</v>
      </c>
      <c r="C5" s="450" t="s">
        <v>1387</v>
      </c>
      <c r="D5" s="450" t="s">
        <v>1386</v>
      </c>
      <c r="E5" s="450" t="s">
        <v>1387</v>
      </c>
      <c r="F5" s="450" t="s">
        <v>1386</v>
      </c>
      <c r="G5" s="450" t="s">
        <v>1387</v>
      </c>
      <c r="H5" s="450" t="s">
        <v>1386</v>
      </c>
      <c r="I5" s="450" t="s">
        <v>1387</v>
      </c>
      <c r="J5" s="450" t="s">
        <v>1386</v>
      </c>
      <c r="K5" s="450" t="s">
        <v>1387</v>
      </c>
      <c r="L5" s="450" t="s">
        <v>1386</v>
      </c>
      <c r="M5" s="450" t="s">
        <v>1387</v>
      </c>
      <c r="N5" s="450" t="s">
        <v>1386</v>
      </c>
      <c r="O5" s="450" t="s">
        <v>1387</v>
      </c>
      <c r="P5" s="450" t="s">
        <v>1386</v>
      </c>
      <c r="Q5" s="450" t="s">
        <v>1387</v>
      </c>
      <c r="R5" s="450" t="s">
        <v>1386</v>
      </c>
      <c r="S5" s="450" t="s">
        <v>1387</v>
      </c>
    </row>
    <row r="6" spans="1:21" x14ac:dyDescent="0.55000000000000004">
      <c r="A6" s="534" t="s">
        <v>1524</v>
      </c>
      <c r="B6" s="535">
        <v>23</v>
      </c>
      <c r="C6" s="536">
        <v>192642.73</v>
      </c>
      <c r="D6" s="169"/>
      <c r="E6" s="24"/>
      <c r="F6" s="169"/>
      <c r="G6" s="40"/>
      <c r="H6" s="169"/>
      <c r="I6" s="24"/>
      <c r="J6" s="169"/>
      <c r="K6" s="24"/>
      <c r="L6" s="169"/>
      <c r="M6" s="40"/>
      <c r="N6" s="169"/>
      <c r="O6" s="24"/>
      <c r="P6" s="169"/>
      <c r="Q6" s="24"/>
      <c r="R6" s="169"/>
      <c r="S6" s="24">
        <f t="shared" ref="S6:S10" si="0">C6+E6+G6+I6+K6+M6+O6+Q6</f>
        <v>192642.73</v>
      </c>
      <c r="U6" s="28"/>
    </row>
    <row r="7" spans="1:21" x14ac:dyDescent="0.55000000000000004">
      <c r="A7" s="534" t="s">
        <v>1525</v>
      </c>
      <c r="B7" s="535">
        <v>1</v>
      </c>
      <c r="C7" s="537">
        <v>12800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169"/>
      <c r="S7" s="24">
        <f t="shared" si="0"/>
        <v>12800</v>
      </c>
      <c r="U7" s="28"/>
    </row>
    <row r="8" spans="1:21" x14ac:dyDescent="0.55000000000000004">
      <c r="A8" s="534" t="s">
        <v>1526</v>
      </c>
      <c r="B8" s="535">
        <v>3</v>
      </c>
      <c r="C8" s="537">
        <v>10500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169"/>
      <c r="S8" s="24">
        <f t="shared" si="0"/>
        <v>10500</v>
      </c>
      <c r="U8" s="28"/>
    </row>
    <row r="9" spans="1:21" x14ac:dyDescent="0.55000000000000004">
      <c r="A9" s="534" t="s">
        <v>1527</v>
      </c>
      <c r="B9" s="535">
        <v>10</v>
      </c>
      <c r="C9" s="537">
        <v>9450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169"/>
      <c r="S9" s="24">
        <f t="shared" si="0"/>
        <v>9450</v>
      </c>
      <c r="U9" s="28"/>
    </row>
    <row r="10" spans="1:21" ht="43.5" x14ac:dyDescent="0.55000000000000004">
      <c r="A10" s="534" t="s">
        <v>1528</v>
      </c>
      <c r="B10" s="535">
        <v>1</v>
      </c>
      <c r="C10" s="536">
        <v>15000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169"/>
      <c r="O10" s="24"/>
      <c r="P10" s="40"/>
      <c r="Q10" s="40"/>
      <c r="R10" s="169"/>
      <c r="S10" s="24">
        <f t="shared" si="0"/>
        <v>15000</v>
      </c>
      <c r="U10" s="28"/>
    </row>
    <row r="11" spans="1:21" x14ac:dyDescent="0.55000000000000004">
      <c r="A11" s="534" t="s">
        <v>1529</v>
      </c>
      <c r="B11" s="535">
        <v>1</v>
      </c>
      <c r="C11" s="537">
        <v>8000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169"/>
      <c r="O11" s="24"/>
      <c r="P11" s="40"/>
      <c r="Q11" s="40"/>
      <c r="R11" s="169"/>
      <c r="S11" s="24">
        <f>C11</f>
        <v>8000</v>
      </c>
      <c r="U11" s="28"/>
    </row>
    <row r="12" spans="1:21" x14ac:dyDescent="0.55000000000000004">
      <c r="A12" s="534" t="s">
        <v>1530</v>
      </c>
      <c r="B12" s="535">
        <v>1</v>
      </c>
      <c r="C12" s="537">
        <v>7900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169"/>
      <c r="O12" s="24"/>
      <c r="P12" s="40"/>
      <c r="Q12" s="40"/>
      <c r="R12" s="169"/>
      <c r="S12" s="24">
        <f>C12</f>
        <v>7900</v>
      </c>
      <c r="U12" s="28"/>
    </row>
    <row r="13" spans="1:21" x14ac:dyDescent="0.55000000000000004">
      <c r="A13" s="534" t="s">
        <v>1531</v>
      </c>
      <c r="B13" s="535">
        <v>3</v>
      </c>
      <c r="C13" s="537">
        <v>60000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169"/>
      <c r="O13" s="24"/>
      <c r="P13" s="40"/>
      <c r="Q13" s="40"/>
      <c r="R13" s="169"/>
      <c r="S13" s="24">
        <f t="shared" ref="S13:S21" si="1">C13</f>
        <v>60000</v>
      </c>
      <c r="U13" s="28"/>
    </row>
    <row r="14" spans="1:21" x14ac:dyDescent="0.55000000000000004">
      <c r="A14" s="534" t="s">
        <v>1532</v>
      </c>
      <c r="B14" s="535">
        <v>1</v>
      </c>
      <c r="C14" s="537">
        <v>7900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169"/>
      <c r="O14" s="24"/>
      <c r="P14" s="40"/>
      <c r="Q14" s="40"/>
      <c r="R14" s="169"/>
      <c r="S14" s="24">
        <f t="shared" si="1"/>
        <v>7900</v>
      </c>
      <c r="U14" s="28"/>
    </row>
    <row r="15" spans="1:21" x14ac:dyDescent="0.55000000000000004">
      <c r="A15" s="534" t="s">
        <v>1533</v>
      </c>
      <c r="B15" s="535">
        <v>3</v>
      </c>
      <c r="C15" s="537">
        <v>23700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169"/>
      <c r="O15" s="24"/>
      <c r="P15" s="40"/>
      <c r="Q15" s="40"/>
      <c r="R15" s="169"/>
      <c r="S15" s="24">
        <f t="shared" si="1"/>
        <v>23700</v>
      </c>
      <c r="U15" s="28"/>
    </row>
    <row r="16" spans="1:21" x14ac:dyDescent="0.55000000000000004">
      <c r="A16" s="534" t="s">
        <v>1534</v>
      </c>
      <c r="B16" s="535">
        <v>1</v>
      </c>
      <c r="C16" s="537">
        <v>11000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169"/>
      <c r="O16" s="24"/>
      <c r="P16" s="40"/>
      <c r="Q16" s="40"/>
      <c r="R16" s="169"/>
      <c r="S16" s="24">
        <f t="shared" si="1"/>
        <v>11000</v>
      </c>
      <c r="U16" s="28"/>
    </row>
    <row r="17" spans="1:21" ht="43.5" x14ac:dyDescent="0.55000000000000004">
      <c r="A17" s="534" t="s">
        <v>1535</v>
      </c>
      <c r="B17" s="535">
        <v>11</v>
      </c>
      <c r="C17" s="537">
        <v>165000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169"/>
      <c r="O17" s="24"/>
      <c r="P17" s="40"/>
      <c r="Q17" s="40"/>
      <c r="R17" s="169"/>
      <c r="S17" s="24">
        <f t="shared" si="1"/>
        <v>165000</v>
      </c>
      <c r="U17" s="28"/>
    </row>
    <row r="18" spans="1:21" ht="43.5" x14ac:dyDescent="0.55000000000000004">
      <c r="A18" s="534" t="s">
        <v>1536</v>
      </c>
      <c r="B18" s="545">
        <v>8</v>
      </c>
      <c r="C18" s="546">
        <v>144000</v>
      </c>
      <c r="D18" s="547"/>
      <c r="E18" s="547"/>
      <c r="F18" s="547"/>
      <c r="G18" s="547"/>
      <c r="H18" s="547"/>
      <c r="I18" s="547"/>
      <c r="J18" s="547"/>
      <c r="K18" s="547"/>
      <c r="L18" s="547"/>
      <c r="M18" s="547"/>
      <c r="N18" s="548"/>
      <c r="O18" s="547"/>
      <c r="P18" s="547"/>
      <c r="Q18" s="547"/>
      <c r="R18" s="548"/>
      <c r="S18" s="547">
        <f t="shared" si="1"/>
        <v>144000</v>
      </c>
      <c r="U18" s="28"/>
    </row>
    <row r="19" spans="1:21" x14ac:dyDescent="0.55000000000000004">
      <c r="A19" s="534" t="s">
        <v>1537</v>
      </c>
      <c r="B19" s="545">
        <v>1</v>
      </c>
      <c r="C19" s="546">
        <v>250000</v>
      </c>
      <c r="D19" s="547"/>
      <c r="E19" s="547"/>
      <c r="F19" s="547"/>
      <c r="G19" s="547"/>
      <c r="H19" s="547"/>
      <c r="I19" s="547"/>
      <c r="J19" s="547"/>
      <c r="K19" s="547"/>
      <c r="L19" s="547"/>
      <c r="M19" s="547"/>
      <c r="N19" s="548"/>
      <c r="O19" s="547"/>
      <c r="P19" s="547"/>
      <c r="Q19" s="547"/>
      <c r="R19" s="548"/>
      <c r="S19" s="547">
        <f t="shared" si="1"/>
        <v>250000</v>
      </c>
      <c r="U19" s="28"/>
    </row>
    <row r="20" spans="1:21" x14ac:dyDescent="0.55000000000000004">
      <c r="A20" s="534" t="s">
        <v>1538</v>
      </c>
      <c r="B20" s="545">
        <v>4</v>
      </c>
      <c r="C20" s="546">
        <v>32000</v>
      </c>
      <c r="D20" s="547"/>
      <c r="E20" s="547"/>
      <c r="F20" s="547"/>
      <c r="G20" s="547"/>
      <c r="H20" s="547"/>
      <c r="I20" s="547"/>
      <c r="J20" s="547"/>
      <c r="K20" s="547"/>
      <c r="L20" s="547"/>
      <c r="M20" s="547"/>
      <c r="N20" s="548"/>
      <c r="O20" s="547"/>
      <c r="P20" s="547"/>
      <c r="Q20" s="547"/>
      <c r="R20" s="548"/>
      <c r="S20" s="547">
        <f t="shared" si="1"/>
        <v>32000</v>
      </c>
      <c r="U20" s="28"/>
    </row>
    <row r="21" spans="1:21" x14ac:dyDescent="0.55000000000000004">
      <c r="A21" s="534" t="s">
        <v>1539</v>
      </c>
      <c r="B21" s="545">
        <v>2</v>
      </c>
      <c r="C21" s="546">
        <v>50000</v>
      </c>
      <c r="D21" s="547"/>
      <c r="E21" s="547"/>
      <c r="F21" s="547"/>
      <c r="G21" s="547"/>
      <c r="H21" s="547"/>
      <c r="I21" s="547"/>
      <c r="J21" s="547"/>
      <c r="K21" s="547"/>
      <c r="L21" s="547"/>
      <c r="M21" s="547"/>
      <c r="N21" s="548"/>
      <c r="O21" s="547"/>
      <c r="P21" s="547"/>
      <c r="Q21" s="547"/>
      <c r="R21" s="548"/>
      <c r="S21" s="547">
        <f t="shared" si="1"/>
        <v>50000</v>
      </c>
      <c r="U21" s="28"/>
    </row>
    <row r="22" spans="1:21" ht="48" x14ac:dyDescent="0.55000000000000004">
      <c r="A22" s="538" t="s">
        <v>1540</v>
      </c>
      <c r="B22" s="545"/>
      <c r="C22" s="547"/>
      <c r="D22" s="547"/>
      <c r="E22" s="547"/>
      <c r="F22" s="547"/>
      <c r="G22" s="547"/>
      <c r="H22" s="547"/>
      <c r="I22" s="547"/>
      <c r="J22" s="547"/>
      <c r="K22" s="547"/>
      <c r="L22" s="547"/>
      <c r="M22" s="547"/>
      <c r="N22" s="545">
        <v>1</v>
      </c>
      <c r="O22" s="549">
        <v>127000</v>
      </c>
      <c r="P22" s="547"/>
      <c r="Q22" s="547"/>
      <c r="R22" s="548"/>
      <c r="S22" s="547">
        <f>O22</f>
        <v>127000</v>
      </c>
      <c r="U22" s="28"/>
    </row>
    <row r="23" spans="1:21" ht="48" x14ac:dyDescent="0.55000000000000004">
      <c r="A23" s="538" t="s">
        <v>1541</v>
      </c>
      <c r="B23" s="545"/>
      <c r="C23" s="547"/>
      <c r="D23" s="547"/>
      <c r="E23" s="547"/>
      <c r="F23" s="547"/>
      <c r="G23" s="547"/>
      <c r="H23" s="547"/>
      <c r="I23" s="547"/>
      <c r="J23" s="547"/>
      <c r="K23" s="547"/>
      <c r="L23" s="547"/>
      <c r="M23" s="547"/>
      <c r="N23" s="545">
        <v>1</v>
      </c>
      <c r="O23" s="549">
        <v>355000</v>
      </c>
      <c r="P23" s="547"/>
      <c r="Q23" s="547"/>
      <c r="R23" s="548"/>
      <c r="S23" s="547">
        <f>O23</f>
        <v>355000</v>
      </c>
      <c r="U23" s="28"/>
    </row>
    <row r="24" spans="1:21" ht="72" x14ac:dyDescent="0.55000000000000004">
      <c r="A24" s="539" t="s">
        <v>1578</v>
      </c>
      <c r="B24" s="545">
        <v>1</v>
      </c>
      <c r="C24" s="549">
        <v>2000000</v>
      </c>
      <c r="D24" s="547"/>
      <c r="E24" s="547"/>
      <c r="F24" s="547"/>
      <c r="G24" s="547"/>
      <c r="H24" s="547"/>
      <c r="I24" s="547"/>
      <c r="J24" s="547"/>
      <c r="K24" s="547"/>
      <c r="L24" s="547"/>
      <c r="M24" s="547"/>
      <c r="N24" s="545"/>
      <c r="O24" s="549"/>
      <c r="P24" s="547"/>
      <c r="Q24" s="547"/>
      <c r="R24" s="548"/>
      <c r="S24" s="547">
        <f>C24</f>
        <v>2000000</v>
      </c>
      <c r="U24" s="28"/>
    </row>
    <row r="25" spans="1:21" x14ac:dyDescent="0.55000000000000004">
      <c r="A25" s="540" t="s">
        <v>1542</v>
      </c>
      <c r="B25" s="545">
        <v>10</v>
      </c>
      <c r="C25" s="547">
        <v>68000</v>
      </c>
      <c r="D25" s="547"/>
      <c r="E25" s="547"/>
      <c r="F25" s="547"/>
      <c r="G25" s="547"/>
      <c r="H25" s="547"/>
      <c r="I25" s="547"/>
      <c r="J25" s="547"/>
      <c r="K25" s="547"/>
      <c r="L25" s="547"/>
      <c r="M25" s="547"/>
      <c r="N25" s="548"/>
      <c r="O25" s="547"/>
      <c r="P25" s="547"/>
      <c r="Q25" s="547"/>
      <c r="R25" s="548">
        <f t="shared" ref="R25:R44" si="2">P25+N25+L25+J25+H25+F25+D25+B25</f>
        <v>10</v>
      </c>
      <c r="S25" s="548">
        <f t="shared" ref="S25:S44" si="3">Q25+O25+M25+K25+I25+G25+E25+C25</f>
        <v>68000</v>
      </c>
      <c r="U25" s="28"/>
    </row>
    <row r="26" spans="1:21" x14ac:dyDescent="0.55000000000000004">
      <c r="A26" s="541" t="s">
        <v>1543</v>
      </c>
      <c r="B26" s="545">
        <v>2</v>
      </c>
      <c r="C26" s="547">
        <v>19000</v>
      </c>
      <c r="D26" s="547"/>
      <c r="E26" s="547"/>
      <c r="F26" s="547"/>
      <c r="G26" s="547"/>
      <c r="H26" s="547"/>
      <c r="I26" s="547"/>
      <c r="J26" s="547"/>
      <c r="K26" s="547"/>
      <c r="L26" s="547"/>
      <c r="M26" s="547"/>
      <c r="N26" s="548"/>
      <c r="O26" s="547"/>
      <c r="P26" s="547"/>
      <c r="Q26" s="547"/>
      <c r="R26" s="548">
        <f t="shared" si="2"/>
        <v>2</v>
      </c>
      <c r="S26" s="548">
        <f t="shared" si="3"/>
        <v>19000</v>
      </c>
      <c r="U26" s="28"/>
    </row>
    <row r="27" spans="1:21" x14ac:dyDescent="0.55000000000000004">
      <c r="A27" s="542" t="s">
        <v>1544</v>
      </c>
      <c r="B27" s="545">
        <v>4</v>
      </c>
      <c r="C27" s="547">
        <v>19200</v>
      </c>
      <c r="D27" s="547"/>
      <c r="E27" s="547"/>
      <c r="F27" s="547"/>
      <c r="G27" s="547"/>
      <c r="H27" s="547"/>
      <c r="I27" s="547"/>
      <c r="J27" s="547"/>
      <c r="K27" s="547"/>
      <c r="L27" s="547"/>
      <c r="M27" s="547"/>
      <c r="N27" s="548"/>
      <c r="O27" s="547"/>
      <c r="P27" s="547"/>
      <c r="Q27" s="547"/>
      <c r="R27" s="548">
        <f t="shared" si="2"/>
        <v>4</v>
      </c>
      <c r="S27" s="548">
        <f t="shared" si="3"/>
        <v>19200</v>
      </c>
      <c r="U27" s="28"/>
    </row>
    <row r="28" spans="1:21" x14ac:dyDescent="0.55000000000000004">
      <c r="A28" s="541" t="s">
        <v>1545</v>
      </c>
      <c r="B28" s="545">
        <v>2</v>
      </c>
      <c r="C28" s="547">
        <v>9800</v>
      </c>
      <c r="D28" s="547"/>
      <c r="E28" s="547"/>
      <c r="F28" s="547"/>
      <c r="G28" s="547"/>
      <c r="H28" s="547"/>
      <c r="I28" s="547"/>
      <c r="J28" s="547"/>
      <c r="K28" s="547"/>
      <c r="L28" s="547"/>
      <c r="M28" s="547"/>
      <c r="N28" s="548"/>
      <c r="O28" s="547"/>
      <c r="P28" s="547"/>
      <c r="Q28" s="547"/>
      <c r="R28" s="548">
        <f t="shared" si="2"/>
        <v>2</v>
      </c>
      <c r="S28" s="548">
        <f t="shared" si="3"/>
        <v>9800</v>
      </c>
      <c r="U28" s="28"/>
    </row>
    <row r="29" spans="1:21" x14ac:dyDescent="0.55000000000000004">
      <c r="A29" s="541" t="s">
        <v>1546</v>
      </c>
      <c r="B29" s="545">
        <v>2</v>
      </c>
      <c r="C29" s="547">
        <v>11000</v>
      </c>
      <c r="D29" s="547"/>
      <c r="E29" s="547"/>
      <c r="F29" s="547"/>
      <c r="G29" s="547"/>
      <c r="H29" s="547"/>
      <c r="I29" s="547"/>
      <c r="J29" s="547"/>
      <c r="K29" s="547"/>
      <c r="L29" s="547"/>
      <c r="M29" s="547"/>
      <c r="N29" s="548"/>
      <c r="O29" s="547"/>
      <c r="P29" s="547"/>
      <c r="Q29" s="547"/>
      <c r="R29" s="548">
        <f t="shared" si="2"/>
        <v>2</v>
      </c>
      <c r="S29" s="548">
        <f t="shared" si="3"/>
        <v>11000</v>
      </c>
      <c r="U29" s="28"/>
    </row>
    <row r="30" spans="1:21" x14ac:dyDescent="0.55000000000000004">
      <c r="A30" s="543" t="s">
        <v>1547</v>
      </c>
      <c r="B30" s="545">
        <v>2</v>
      </c>
      <c r="C30" s="547">
        <v>3200</v>
      </c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8"/>
      <c r="O30" s="547"/>
      <c r="P30" s="547"/>
      <c r="Q30" s="547"/>
      <c r="R30" s="548">
        <f t="shared" si="2"/>
        <v>2</v>
      </c>
      <c r="S30" s="548">
        <f t="shared" si="3"/>
        <v>3200</v>
      </c>
      <c r="U30" s="28"/>
    </row>
    <row r="31" spans="1:21" x14ac:dyDescent="0.55000000000000004">
      <c r="A31" s="543" t="s">
        <v>1548</v>
      </c>
      <c r="B31" s="545">
        <v>6</v>
      </c>
      <c r="C31" s="547">
        <v>11400</v>
      </c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8"/>
      <c r="O31" s="547"/>
      <c r="P31" s="547"/>
      <c r="Q31" s="547"/>
      <c r="R31" s="548">
        <f t="shared" si="2"/>
        <v>6</v>
      </c>
      <c r="S31" s="548">
        <f t="shared" si="3"/>
        <v>11400</v>
      </c>
      <c r="U31" s="28"/>
    </row>
    <row r="32" spans="1:21" x14ac:dyDescent="0.55000000000000004">
      <c r="A32" s="541" t="s">
        <v>1549</v>
      </c>
      <c r="B32" s="545">
        <v>1</v>
      </c>
      <c r="C32" s="547">
        <v>750</v>
      </c>
      <c r="D32" s="547"/>
      <c r="E32" s="547"/>
      <c r="F32" s="547"/>
      <c r="G32" s="547"/>
      <c r="H32" s="547"/>
      <c r="I32" s="547"/>
      <c r="J32" s="547"/>
      <c r="K32" s="547"/>
      <c r="L32" s="547"/>
      <c r="M32" s="547"/>
      <c r="N32" s="548"/>
      <c r="O32" s="547"/>
      <c r="P32" s="547"/>
      <c r="Q32" s="547"/>
      <c r="R32" s="548">
        <f t="shared" si="2"/>
        <v>1</v>
      </c>
      <c r="S32" s="548">
        <f t="shared" si="3"/>
        <v>750</v>
      </c>
      <c r="U32" s="28"/>
    </row>
    <row r="33" spans="1:21" x14ac:dyDescent="0.55000000000000004">
      <c r="A33" s="541" t="s">
        <v>1550</v>
      </c>
      <c r="B33" s="545">
        <v>1</v>
      </c>
      <c r="C33" s="547">
        <v>800</v>
      </c>
      <c r="D33" s="547"/>
      <c r="E33" s="547"/>
      <c r="F33" s="547"/>
      <c r="G33" s="547"/>
      <c r="H33" s="547"/>
      <c r="I33" s="547"/>
      <c r="J33" s="547"/>
      <c r="K33" s="547"/>
      <c r="L33" s="547"/>
      <c r="M33" s="547"/>
      <c r="N33" s="548"/>
      <c r="O33" s="547"/>
      <c r="P33" s="547"/>
      <c r="Q33" s="547"/>
      <c r="R33" s="548">
        <f t="shared" si="2"/>
        <v>1</v>
      </c>
      <c r="S33" s="548">
        <f t="shared" si="3"/>
        <v>800</v>
      </c>
      <c r="U33" s="28"/>
    </row>
    <row r="34" spans="1:21" x14ac:dyDescent="0.55000000000000004">
      <c r="A34" s="542" t="s">
        <v>1555</v>
      </c>
      <c r="B34" s="545">
        <v>33</v>
      </c>
      <c r="C34" s="547">
        <v>55770</v>
      </c>
      <c r="D34" s="547"/>
      <c r="E34" s="547"/>
      <c r="F34" s="547"/>
      <c r="G34" s="547"/>
      <c r="H34" s="547"/>
      <c r="I34" s="547"/>
      <c r="J34" s="547"/>
      <c r="K34" s="547"/>
      <c r="L34" s="547"/>
      <c r="M34" s="547"/>
      <c r="N34" s="548"/>
      <c r="O34" s="547"/>
      <c r="P34" s="547"/>
      <c r="Q34" s="547"/>
      <c r="R34" s="548">
        <f t="shared" si="2"/>
        <v>33</v>
      </c>
      <c r="S34" s="548">
        <f t="shared" si="3"/>
        <v>55770</v>
      </c>
      <c r="U34" s="28"/>
    </row>
    <row r="35" spans="1:21" x14ac:dyDescent="0.55000000000000004">
      <c r="A35" s="542" t="s">
        <v>1551</v>
      </c>
      <c r="B35" s="545">
        <v>9</v>
      </c>
      <c r="C35" s="547">
        <v>324000</v>
      </c>
      <c r="D35" s="547"/>
      <c r="E35" s="547"/>
      <c r="F35" s="547"/>
      <c r="G35" s="547"/>
      <c r="H35" s="547"/>
      <c r="I35" s="547"/>
      <c r="J35" s="547"/>
      <c r="K35" s="547"/>
      <c r="L35" s="547"/>
      <c r="M35" s="547"/>
      <c r="N35" s="548"/>
      <c r="O35" s="547"/>
      <c r="P35" s="547"/>
      <c r="Q35" s="547"/>
      <c r="R35" s="548">
        <f t="shared" si="2"/>
        <v>9</v>
      </c>
      <c r="S35" s="548">
        <f t="shared" si="3"/>
        <v>324000</v>
      </c>
      <c r="U35" s="28"/>
    </row>
    <row r="36" spans="1:21" x14ac:dyDescent="0.55000000000000004">
      <c r="A36" s="543" t="s">
        <v>1552</v>
      </c>
      <c r="B36" s="545">
        <v>1</v>
      </c>
      <c r="C36" s="547">
        <v>3700</v>
      </c>
      <c r="D36" s="547"/>
      <c r="E36" s="547"/>
      <c r="F36" s="547"/>
      <c r="G36" s="547"/>
      <c r="H36" s="547"/>
      <c r="I36" s="547"/>
      <c r="J36" s="547"/>
      <c r="K36" s="547"/>
      <c r="L36" s="547"/>
      <c r="M36" s="547"/>
      <c r="N36" s="548"/>
      <c r="O36" s="547"/>
      <c r="P36" s="547"/>
      <c r="Q36" s="547"/>
      <c r="R36" s="548">
        <f t="shared" si="2"/>
        <v>1</v>
      </c>
      <c r="S36" s="548">
        <f t="shared" si="3"/>
        <v>3700</v>
      </c>
      <c r="U36" s="28"/>
    </row>
    <row r="37" spans="1:21" x14ac:dyDescent="0.55000000000000004">
      <c r="A37" s="541" t="s">
        <v>1553</v>
      </c>
      <c r="B37" s="545">
        <v>4</v>
      </c>
      <c r="C37" s="547">
        <v>10800</v>
      </c>
      <c r="D37" s="547"/>
      <c r="E37" s="547"/>
      <c r="F37" s="547"/>
      <c r="G37" s="547"/>
      <c r="H37" s="547"/>
      <c r="I37" s="547"/>
      <c r="J37" s="547"/>
      <c r="K37" s="547"/>
      <c r="L37" s="547"/>
      <c r="M37" s="547"/>
      <c r="N37" s="548"/>
      <c r="O37" s="547"/>
      <c r="P37" s="547"/>
      <c r="Q37" s="547"/>
      <c r="R37" s="548">
        <f t="shared" si="2"/>
        <v>4</v>
      </c>
      <c r="S37" s="548">
        <f t="shared" si="3"/>
        <v>10800</v>
      </c>
      <c r="U37" s="28"/>
    </row>
    <row r="38" spans="1:21" x14ac:dyDescent="0.55000000000000004">
      <c r="A38" s="541" t="s">
        <v>1554</v>
      </c>
      <c r="B38" s="545">
        <v>3</v>
      </c>
      <c r="C38" s="547">
        <v>897</v>
      </c>
      <c r="D38" s="547"/>
      <c r="E38" s="547"/>
      <c r="F38" s="547"/>
      <c r="G38" s="547"/>
      <c r="H38" s="547"/>
      <c r="I38" s="547"/>
      <c r="J38" s="547"/>
      <c r="K38" s="547"/>
      <c r="L38" s="547"/>
      <c r="M38" s="547"/>
      <c r="N38" s="548"/>
      <c r="O38" s="547"/>
      <c r="P38" s="547"/>
      <c r="Q38" s="547"/>
      <c r="R38" s="548">
        <f t="shared" si="2"/>
        <v>3</v>
      </c>
      <c r="S38" s="548">
        <f t="shared" si="3"/>
        <v>897</v>
      </c>
      <c r="U38" s="28"/>
    </row>
    <row r="39" spans="1:21" x14ac:dyDescent="0.55000000000000004">
      <c r="A39" s="544" t="s">
        <v>1556</v>
      </c>
      <c r="B39" s="545"/>
      <c r="C39" s="547"/>
      <c r="D39" s="547"/>
      <c r="E39" s="547"/>
      <c r="F39" s="547"/>
      <c r="G39" s="547"/>
      <c r="H39" s="547"/>
      <c r="I39" s="547"/>
      <c r="J39" s="547"/>
      <c r="K39" s="547"/>
      <c r="L39" s="547"/>
      <c r="M39" s="547"/>
      <c r="N39" s="548">
        <v>6</v>
      </c>
      <c r="O39" s="547">
        <v>15000</v>
      </c>
      <c r="P39" s="547"/>
      <c r="Q39" s="547"/>
      <c r="R39" s="548">
        <f t="shared" si="2"/>
        <v>6</v>
      </c>
      <c r="S39" s="548">
        <f t="shared" si="3"/>
        <v>15000</v>
      </c>
      <c r="U39" s="28"/>
    </row>
    <row r="40" spans="1:21" x14ac:dyDescent="0.55000000000000004">
      <c r="A40" s="543" t="s">
        <v>1557</v>
      </c>
      <c r="B40" s="545">
        <v>6</v>
      </c>
      <c r="C40" s="547">
        <v>41400</v>
      </c>
      <c r="D40" s="547"/>
      <c r="E40" s="547"/>
      <c r="F40" s="547"/>
      <c r="G40" s="547"/>
      <c r="H40" s="547"/>
      <c r="I40" s="547"/>
      <c r="J40" s="547"/>
      <c r="K40" s="547"/>
      <c r="L40" s="547"/>
      <c r="M40" s="547"/>
      <c r="N40" s="548"/>
      <c r="O40" s="547"/>
      <c r="P40" s="547"/>
      <c r="Q40" s="547"/>
      <c r="R40" s="548">
        <f t="shared" si="2"/>
        <v>6</v>
      </c>
      <c r="S40" s="548">
        <f t="shared" si="3"/>
        <v>41400</v>
      </c>
      <c r="U40" s="28"/>
    </row>
    <row r="41" spans="1:21" x14ac:dyDescent="0.55000000000000004">
      <c r="A41" s="541" t="s">
        <v>1558</v>
      </c>
      <c r="B41" s="545">
        <v>1</v>
      </c>
      <c r="C41" s="547">
        <v>13950</v>
      </c>
      <c r="D41" s="547"/>
      <c r="E41" s="547"/>
      <c r="F41" s="547"/>
      <c r="G41" s="547"/>
      <c r="H41" s="547"/>
      <c r="I41" s="547"/>
      <c r="J41" s="547"/>
      <c r="K41" s="547"/>
      <c r="L41" s="547"/>
      <c r="M41" s="547"/>
      <c r="N41" s="548"/>
      <c r="O41" s="547"/>
      <c r="P41" s="547"/>
      <c r="Q41" s="547"/>
      <c r="R41" s="548">
        <f t="shared" si="2"/>
        <v>1</v>
      </c>
      <c r="S41" s="548">
        <f t="shared" si="3"/>
        <v>13950</v>
      </c>
      <c r="U41" s="28"/>
    </row>
    <row r="42" spans="1:21" x14ac:dyDescent="0.55000000000000004">
      <c r="A42" s="541" t="s">
        <v>1559</v>
      </c>
      <c r="B42" s="545">
        <v>5</v>
      </c>
      <c r="C42" s="547">
        <v>3500</v>
      </c>
      <c r="D42" s="547"/>
      <c r="E42" s="547"/>
      <c r="F42" s="547"/>
      <c r="G42" s="547"/>
      <c r="H42" s="547"/>
      <c r="I42" s="547"/>
      <c r="J42" s="547"/>
      <c r="K42" s="547"/>
      <c r="L42" s="547"/>
      <c r="M42" s="547"/>
      <c r="N42" s="548"/>
      <c r="O42" s="547"/>
      <c r="P42" s="547"/>
      <c r="Q42" s="547"/>
      <c r="R42" s="548">
        <f t="shared" si="2"/>
        <v>5</v>
      </c>
      <c r="S42" s="548">
        <f t="shared" si="3"/>
        <v>3500</v>
      </c>
      <c r="U42" s="28"/>
    </row>
    <row r="43" spans="1:21" x14ac:dyDescent="0.55000000000000004">
      <c r="A43" s="541" t="s">
        <v>1560</v>
      </c>
      <c r="B43" s="545">
        <v>2</v>
      </c>
      <c r="C43" s="547">
        <v>2400</v>
      </c>
      <c r="D43" s="547"/>
      <c r="E43" s="547"/>
      <c r="F43" s="547"/>
      <c r="G43" s="547"/>
      <c r="H43" s="547"/>
      <c r="I43" s="547"/>
      <c r="J43" s="547"/>
      <c r="K43" s="547"/>
      <c r="L43" s="547"/>
      <c r="M43" s="547"/>
      <c r="N43" s="548"/>
      <c r="O43" s="547"/>
      <c r="P43" s="547"/>
      <c r="Q43" s="547"/>
      <c r="R43" s="548">
        <f t="shared" si="2"/>
        <v>2</v>
      </c>
      <c r="S43" s="548">
        <f t="shared" si="3"/>
        <v>2400</v>
      </c>
      <c r="U43" s="28"/>
    </row>
    <row r="44" spans="1:21" x14ac:dyDescent="0.55000000000000004">
      <c r="A44" s="449" t="s">
        <v>1561</v>
      </c>
      <c r="B44" s="545">
        <v>1</v>
      </c>
      <c r="C44" s="547">
        <v>18500</v>
      </c>
      <c r="D44" s="547"/>
      <c r="E44" s="547"/>
      <c r="F44" s="547"/>
      <c r="G44" s="547"/>
      <c r="H44" s="547"/>
      <c r="I44" s="547"/>
      <c r="J44" s="547"/>
      <c r="K44" s="547"/>
      <c r="L44" s="547"/>
      <c r="M44" s="547"/>
      <c r="N44" s="548"/>
      <c r="O44" s="547"/>
      <c r="P44" s="547"/>
      <c r="Q44" s="547"/>
      <c r="R44" s="548">
        <f t="shared" si="2"/>
        <v>1</v>
      </c>
      <c r="S44" s="548">
        <f t="shared" si="3"/>
        <v>18500</v>
      </c>
      <c r="U44" s="28"/>
    </row>
    <row r="45" spans="1:21" x14ac:dyDescent="0.55000000000000004">
      <c r="A45" s="40" t="s">
        <v>1562</v>
      </c>
      <c r="B45" s="545">
        <v>3</v>
      </c>
      <c r="C45" s="547">
        <v>66000</v>
      </c>
      <c r="D45" s="547">
        <v>1</v>
      </c>
      <c r="E45" s="547">
        <v>22000</v>
      </c>
      <c r="F45" s="547"/>
      <c r="G45" s="547"/>
      <c r="H45" s="547"/>
      <c r="I45" s="547"/>
      <c r="J45" s="547"/>
      <c r="K45" s="547"/>
      <c r="L45" s="547"/>
      <c r="M45" s="547"/>
      <c r="N45" s="548">
        <v>1</v>
      </c>
      <c r="O45" s="547">
        <v>22000</v>
      </c>
      <c r="P45" s="547">
        <v>2</v>
      </c>
      <c r="Q45" s="547">
        <v>44000</v>
      </c>
      <c r="R45" s="548">
        <f>P45+N45+L45+J45+H45+F45+D45+B45</f>
        <v>7</v>
      </c>
      <c r="S45" s="548">
        <f>Q45+O45+M45+K45+I45+G45+E45+C45</f>
        <v>154000</v>
      </c>
      <c r="U45" s="28"/>
    </row>
    <row r="46" spans="1:21" x14ac:dyDescent="0.55000000000000004">
      <c r="A46" s="40" t="s">
        <v>1563</v>
      </c>
      <c r="B46" s="545"/>
      <c r="C46" s="547"/>
      <c r="D46" s="547">
        <v>1</v>
      </c>
      <c r="E46" s="547">
        <v>30000</v>
      </c>
      <c r="F46" s="547"/>
      <c r="G46" s="547"/>
      <c r="H46" s="547"/>
      <c r="I46" s="547"/>
      <c r="J46" s="547"/>
      <c r="K46" s="547"/>
      <c r="L46" s="547"/>
      <c r="M46" s="547"/>
      <c r="N46" s="548"/>
      <c r="O46" s="547"/>
      <c r="P46" s="547">
        <v>1</v>
      </c>
      <c r="Q46" s="547">
        <v>30000</v>
      </c>
      <c r="R46" s="548">
        <f t="shared" ref="R46:R58" si="4">P46+N46+L46+J46+H46+F46+D46+B46</f>
        <v>2</v>
      </c>
      <c r="S46" s="548">
        <f>Q46+O46+M46+K46+I46+G46+E46+C46</f>
        <v>60000</v>
      </c>
      <c r="U46" s="28"/>
    </row>
    <row r="47" spans="1:21" x14ac:dyDescent="0.55000000000000004">
      <c r="A47" s="40" t="s">
        <v>1564</v>
      </c>
      <c r="B47" s="545"/>
      <c r="C47" s="547"/>
      <c r="D47" s="547"/>
      <c r="E47" s="547"/>
      <c r="F47" s="547"/>
      <c r="G47" s="547"/>
      <c r="H47" s="547"/>
      <c r="I47" s="547"/>
      <c r="J47" s="547"/>
      <c r="K47" s="547"/>
      <c r="L47" s="547"/>
      <c r="M47" s="547"/>
      <c r="N47" s="548">
        <v>2</v>
      </c>
      <c r="O47" s="547">
        <v>42000</v>
      </c>
      <c r="P47" s="547"/>
      <c r="Q47" s="547"/>
      <c r="R47" s="548">
        <f t="shared" si="4"/>
        <v>2</v>
      </c>
      <c r="S47" s="548">
        <f t="shared" ref="S47:S58" si="5">Q47+O47+M47+K47+I47+G47+E47+C47</f>
        <v>42000</v>
      </c>
      <c r="U47" s="28"/>
    </row>
    <row r="48" spans="1:21" x14ac:dyDescent="0.55000000000000004">
      <c r="A48" s="40" t="s">
        <v>1565</v>
      </c>
      <c r="B48" s="545"/>
      <c r="C48" s="547"/>
      <c r="D48" s="547"/>
      <c r="E48" s="547"/>
      <c r="F48" s="547"/>
      <c r="G48" s="547"/>
      <c r="H48" s="547"/>
      <c r="I48" s="547"/>
      <c r="J48" s="547"/>
      <c r="K48" s="547"/>
      <c r="L48" s="547"/>
      <c r="M48" s="547"/>
      <c r="N48" s="548"/>
      <c r="O48" s="547"/>
      <c r="P48" s="547">
        <v>1</v>
      </c>
      <c r="Q48" s="547">
        <v>22000</v>
      </c>
      <c r="R48" s="548">
        <f t="shared" si="4"/>
        <v>1</v>
      </c>
      <c r="S48" s="548">
        <f t="shared" si="5"/>
        <v>22000</v>
      </c>
      <c r="U48" s="28"/>
    </row>
    <row r="49" spans="1:21" x14ac:dyDescent="0.55000000000000004">
      <c r="A49" s="40" t="s">
        <v>1566</v>
      </c>
      <c r="B49" s="545">
        <v>3</v>
      </c>
      <c r="C49" s="547">
        <v>9000</v>
      </c>
      <c r="D49" s="547">
        <v>1</v>
      </c>
      <c r="E49" s="547">
        <v>3000</v>
      </c>
      <c r="F49" s="547"/>
      <c r="G49" s="547"/>
      <c r="H49" s="547"/>
      <c r="I49" s="547"/>
      <c r="J49" s="547">
        <v>1</v>
      </c>
      <c r="K49" s="547">
        <v>3000</v>
      </c>
      <c r="L49" s="547">
        <v>1</v>
      </c>
      <c r="M49" s="547">
        <v>3000</v>
      </c>
      <c r="N49" s="548"/>
      <c r="O49" s="547"/>
      <c r="P49" s="547">
        <v>1</v>
      </c>
      <c r="Q49" s="547">
        <v>3000</v>
      </c>
      <c r="R49" s="548">
        <f t="shared" si="4"/>
        <v>7</v>
      </c>
      <c r="S49" s="548">
        <f t="shared" si="5"/>
        <v>21000</v>
      </c>
      <c r="U49" s="28"/>
    </row>
    <row r="50" spans="1:21" x14ac:dyDescent="0.55000000000000004">
      <c r="A50" s="40" t="s">
        <v>1567</v>
      </c>
      <c r="B50" s="545"/>
      <c r="C50" s="547"/>
      <c r="D50" s="547"/>
      <c r="E50" s="547"/>
      <c r="F50" s="547">
        <v>1</v>
      </c>
      <c r="G50" s="547">
        <v>5700</v>
      </c>
      <c r="H50" s="547"/>
      <c r="I50" s="547"/>
      <c r="J50" s="547">
        <v>1</v>
      </c>
      <c r="K50" s="547">
        <v>5700</v>
      </c>
      <c r="L50" s="547"/>
      <c r="M50" s="547"/>
      <c r="N50" s="548"/>
      <c r="O50" s="547"/>
      <c r="P50" s="547"/>
      <c r="Q50" s="547"/>
      <c r="R50" s="548">
        <f t="shared" si="4"/>
        <v>2</v>
      </c>
      <c r="S50" s="548">
        <f t="shared" si="5"/>
        <v>11400</v>
      </c>
      <c r="U50" s="28"/>
    </row>
    <row r="51" spans="1:21" x14ac:dyDescent="0.55000000000000004">
      <c r="A51" s="40" t="s">
        <v>1568</v>
      </c>
      <c r="B51" s="545">
        <v>1</v>
      </c>
      <c r="C51" s="547">
        <v>2600</v>
      </c>
      <c r="D51" s="547">
        <v>1</v>
      </c>
      <c r="E51" s="547">
        <v>2600</v>
      </c>
      <c r="F51" s="547"/>
      <c r="G51" s="547"/>
      <c r="H51" s="547"/>
      <c r="I51" s="547"/>
      <c r="J51" s="547"/>
      <c r="K51" s="547"/>
      <c r="L51" s="547"/>
      <c r="M51" s="547"/>
      <c r="N51" s="548">
        <v>1</v>
      </c>
      <c r="O51" s="547">
        <v>2600</v>
      </c>
      <c r="P51" s="547"/>
      <c r="Q51" s="547"/>
      <c r="R51" s="548">
        <f t="shared" si="4"/>
        <v>3</v>
      </c>
      <c r="S51" s="548">
        <f t="shared" si="5"/>
        <v>7800</v>
      </c>
      <c r="U51" s="28"/>
    </row>
    <row r="52" spans="1:21" x14ac:dyDescent="0.55000000000000004">
      <c r="A52" s="449" t="s">
        <v>1569</v>
      </c>
      <c r="B52" s="545"/>
      <c r="C52" s="547"/>
      <c r="D52" s="547"/>
      <c r="E52" s="547"/>
      <c r="F52" s="547"/>
      <c r="G52" s="547"/>
      <c r="H52" s="547"/>
      <c r="I52" s="547"/>
      <c r="J52" s="547"/>
      <c r="K52" s="547"/>
      <c r="L52" s="547"/>
      <c r="M52" s="547"/>
      <c r="N52" s="548"/>
      <c r="O52" s="547"/>
      <c r="P52" s="547">
        <v>1</v>
      </c>
      <c r="Q52" s="547">
        <v>7900</v>
      </c>
      <c r="R52" s="548">
        <f t="shared" si="4"/>
        <v>1</v>
      </c>
      <c r="S52" s="548">
        <f t="shared" si="5"/>
        <v>7900</v>
      </c>
      <c r="U52" s="28"/>
    </row>
    <row r="53" spans="1:21" x14ac:dyDescent="0.55000000000000004">
      <c r="A53" s="40" t="s">
        <v>1570</v>
      </c>
      <c r="B53" s="545">
        <v>5</v>
      </c>
      <c r="C53" s="547">
        <f>4500*B53</f>
        <v>22500</v>
      </c>
      <c r="D53" s="547">
        <v>2</v>
      </c>
      <c r="E53" s="547">
        <f>4500*D53</f>
        <v>9000</v>
      </c>
      <c r="F53" s="547">
        <v>1</v>
      </c>
      <c r="G53" s="547">
        <v>4500</v>
      </c>
      <c r="H53" s="547">
        <v>1</v>
      </c>
      <c r="I53" s="547">
        <v>4500</v>
      </c>
      <c r="J53" s="547">
        <v>2</v>
      </c>
      <c r="K53" s="547">
        <f>4500*J53</f>
        <v>9000</v>
      </c>
      <c r="L53" s="547"/>
      <c r="M53" s="547"/>
      <c r="N53" s="548">
        <v>1</v>
      </c>
      <c r="O53" s="547">
        <v>4500</v>
      </c>
      <c r="P53" s="547">
        <v>4</v>
      </c>
      <c r="Q53" s="547">
        <f>4500*P53</f>
        <v>18000</v>
      </c>
      <c r="R53" s="548">
        <f t="shared" si="4"/>
        <v>16</v>
      </c>
      <c r="S53" s="548">
        <f t="shared" si="5"/>
        <v>72000</v>
      </c>
      <c r="U53" s="28"/>
    </row>
    <row r="54" spans="1:21" x14ac:dyDescent="0.55000000000000004">
      <c r="A54" s="40" t="s">
        <v>1571</v>
      </c>
      <c r="B54" s="545"/>
      <c r="C54" s="547"/>
      <c r="D54" s="547"/>
      <c r="E54" s="547"/>
      <c r="F54" s="547">
        <v>1</v>
      </c>
      <c r="G54" s="547">
        <v>13000</v>
      </c>
      <c r="H54" s="547"/>
      <c r="I54" s="547"/>
      <c r="J54" s="547"/>
      <c r="K54" s="547"/>
      <c r="L54" s="547"/>
      <c r="M54" s="547"/>
      <c r="N54" s="548"/>
      <c r="O54" s="547"/>
      <c r="P54" s="547"/>
      <c r="Q54" s="547"/>
      <c r="R54" s="548">
        <f t="shared" si="4"/>
        <v>1</v>
      </c>
      <c r="S54" s="548">
        <f t="shared" si="5"/>
        <v>13000</v>
      </c>
      <c r="U54" s="28"/>
    </row>
    <row r="55" spans="1:21" x14ac:dyDescent="0.55000000000000004">
      <c r="A55" s="40" t="s">
        <v>1572</v>
      </c>
      <c r="B55" s="545"/>
      <c r="C55" s="547"/>
      <c r="D55" s="547"/>
      <c r="E55" s="547"/>
      <c r="F55" s="547"/>
      <c r="G55" s="547"/>
      <c r="H55" s="547"/>
      <c r="I55" s="547"/>
      <c r="J55" s="547"/>
      <c r="K55" s="547"/>
      <c r="L55" s="547"/>
      <c r="M55" s="547"/>
      <c r="N55" s="548"/>
      <c r="O55" s="547"/>
      <c r="P55" s="547">
        <v>2</v>
      </c>
      <c r="Q55" s="547">
        <v>74000</v>
      </c>
      <c r="R55" s="548">
        <f t="shared" si="4"/>
        <v>2</v>
      </c>
      <c r="S55" s="548">
        <f t="shared" si="5"/>
        <v>74000</v>
      </c>
      <c r="U55" s="28"/>
    </row>
    <row r="56" spans="1:21" x14ac:dyDescent="0.55000000000000004">
      <c r="A56" s="40" t="s">
        <v>1573</v>
      </c>
      <c r="B56" s="545">
        <v>1</v>
      </c>
      <c r="C56" s="547">
        <v>15000</v>
      </c>
      <c r="D56" s="547">
        <v>2</v>
      </c>
      <c r="E56" s="547">
        <f>15000*D56</f>
        <v>30000</v>
      </c>
      <c r="F56" s="547"/>
      <c r="G56" s="547"/>
      <c r="H56" s="547"/>
      <c r="I56" s="547"/>
      <c r="J56" s="547"/>
      <c r="K56" s="547"/>
      <c r="L56" s="547"/>
      <c r="M56" s="547"/>
      <c r="N56" s="548"/>
      <c r="O56" s="547"/>
      <c r="P56" s="547"/>
      <c r="Q56" s="547"/>
      <c r="R56" s="548">
        <f t="shared" si="4"/>
        <v>3</v>
      </c>
      <c r="S56" s="548">
        <f t="shared" si="5"/>
        <v>45000</v>
      </c>
      <c r="U56" s="28"/>
    </row>
    <row r="57" spans="1:21" x14ac:dyDescent="0.55000000000000004">
      <c r="A57" s="40" t="s">
        <v>1574</v>
      </c>
      <c r="B57" s="545"/>
      <c r="C57" s="547"/>
      <c r="D57" s="547"/>
      <c r="E57" s="547"/>
      <c r="F57" s="547"/>
      <c r="G57" s="547"/>
      <c r="H57" s="547"/>
      <c r="I57" s="547"/>
      <c r="J57" s="547"/>
      <c r="K57" s="547"/>
      <c r="L57" s="547"/>
      <c r="M57" s="547"/>
      <c r="N57" s="548"/>
      <c r="O57" s="547"/>
      <c r="P57" s="547">
        <v>2</v>
      </c>
      <c r="Q57" s="547">
        <f>6200*P57</f>
        <v>12400</v>
      </c>
      <c r="R57" s="548">
        <f t="shared" si="4"/>
        <v>2</v>
      </c>
      <c r="S57" s="548">
        <f>Q57+O57+M57+K57+I57+G57+E57+C57</f>
        <v>12400</v>
      </c>
      <c r="U57" s="28"/>
    </row>
    <row r="58" spans="1:21" x14ac:dyDescent="0.55000000000000004">
      <c r="A58" s="41" t="s">
        <v>1575</v>
      </c>
      <c r="B58" s="545"/>
      <c r="C58" s="547"/>
      <c r="D58" s="547"/>
      <c r="E58" s="547"/>
      <c r="F58" s="547"/>
      <c r="G58" s="547"/>
      <c r="H58" s="547"/>
      <c r="I58" s="547"/>
      <c r="J58" s="547"/>
      <c r="K58" s="547"/>
      <c r="L58" s="547"/>
      <c r="M58" s="547"/>
      <c r="N58" s="548"/>
      <c r="O58" s="547"/>
      <c r="P58" s="547">
        <v>2</v>
      </c>
      <c r="Q58" s="547">
        <v>13800</v>
      </c>
      <c r="R58" s="548">
        <f t="shared" si="4"/>
        <v>2</v>
      </c>
      <c r="S58" s="548">
        <f t="shared" si="5"/>
        <v>13800</v>
      </c>
      <c r="U58" s="28"/>
    </row>
    <row r="59" spans="1:21" ht="24.75" thickBot="1" x14ac:dyDescent="0.6">
      <c r="B59" s="550">
        <f>SUM(B6:B58)</f>
        <v>183</v>
      </c>
      <c r="C59" s="551">
        <f>SUM(C6:C58)</f>
        <v>3733059.73</v>
      </c>
      <c r="D59" s="551">
        <f>SUM(D6:D10)</f>
        <v>0</v>
      </c>
      <c r="E59" s="551">
        <f>SUM(E6:E58)</f>
        <v>96600</v>
      </c>
      <c r="F59" s="551">
        <f>SUM(F6:F10)</f>
        <v>0</v>
      </c>
      <c r="G59" s="551">
        <f>SUM(G6:G58)</f>
        <v>23200</v>
      </c>
      <c r="H59" s="551">
        <f>SUM(H6:H10)</f>
        <v>0</v>
      </c>
      <c r="I59" s="551">
        <f>SUM(I6:I58)</f>
        <v>4500</v>
      </c>
      <c r="J59" s="551">
        <f>SUM(J6:J10)</f>
        <v>0</v>
      </c>
      <c r="K59" s="551">
        <f>SUM(K6:K58)</f>
        <v>17700</v>
      </c>
      <c r="L59" s="551">
        <f>SUM(L6:L10)</f>
        <v>0</v>
      </c>
      <c r="M59" s="551">
        <f>SUM(M6:M58)</f>
        <v>3000</v>
      </c>
      <c r="N59" s="551">
        <f>SUM(N6:N10)</f>
        <v>0</v>
      </c>
      <c r="O59" s="551">
        <f>SUM(O6:O58)</f>
        <v>568100</v>
      </c>
      <c r="P59" s="551">
        <f>SUM(P6:P10)</f>
        <v>0</v>
      </c>
      <c r="Q59" s="551">
        <f>SUM(Q6:Q58)</f>
        <v>225100</v>
      </c>
      <c r="R59" s="551">
        <f>SUM(R6:R10)</f>
        <v>0</v>
      </c>
      <c r="S59" s="552">
        <f>SUM(S6:S58)</f>
        <v>4671259.7300000004</v>
      </c>
    </row>
  </sheetData>
  <mergeCells count="10">
    <mergeCell ref="L4:M4"/>
    <mergeCell ref="N4:O4"/>
    <mergeCell ref="P4:Q4"/>
    <mergeCell ref="R4:S4"/>
    <mergeCell ref="A4:A5"/>
    <mergeCell ref="B4:C4"/>
    <mergeCell ref="D4:E4"/>
    <mergeCell ref="F4:G4"/>
    <mergeCell ref="H4:I4"/>
    <mergeCell ref="J4:K4"/>
  </mergeCells>
  <pageMargins left="0.19685039370078741" right="0.19685039370078741" top="0.59" bottom="0.44" header="0.31496062992125984" footer="0.17"/>
  <pageSetup paperSize="9" scale="55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"/>
  <sheetViews>
    <sheetView zoomScale="90" zoomScaleNormal="90"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C2" sqref="C2"/>
    </sheetView>
  </sheetViews>
  <sheetFormatPr defaultRowHeight="14.25" x14ac:dyDescent="0.2"/>
  <cols>
    <col min="1" max="1" width="9.125" customWidth="1"/>
    <col min="2" max="2" width="23.125" customWidth="1"/>
    <col min="3" max="3" width="19.125" style="287" customWidth="1"/>
    <col min="4" max="4" width="17.25" style="287" customWidth="1"/>
    <col min="5" max="5" width="20.125" style="287" customWidth="1"/>
    <col min="6" max="6" width="15.875" style="287" customWidth="1"/>
    <col min="7" max="7" width="13.375" style="287" bestFit="1" customWidth="1"/>
  </cols>
  <sheetData>
    <row r="1" spans="1:7" ht="27.75" x14ac:dyDescent="0.65">
      <c r="A1" s="83"/>
      <c r="B1" s="511" t="s">
        <v>755</v>
      </c>
      <c r="C1" s="512"/>
      <c r="D1" s="512"/>
      <c r="E1" s="512"/>
      <c r="F1" s="512"/>
      <c r="G1" s="512"/>
    </row>
    <row r="2" spans="1:7" ht="89.25" customHeight="1" x14ac:dyDescent="0.2">
      <c r="A2" s="89" t="s">
        <v>757</v>
      </c>
      <c r="B2" s="132" t="s">
        <v>758</v>
      </c>
      <c r="C2" s="432" t="s">
        <v>764</v>
      </c>
      <c r="D2" s="433" t="s">
        <v>761</v>
      </c>
      <c r="E2" s="434" t="s">
        <v>759</v>
      </c>
      <c r="F2" s="434" t="s">
        <v>760</v>
      </c>
      <c r="G2" s="435" t="s">
        <v>756</v>
      </c>
    </row>
    <row r="3" spans="1:7" ht="24" x14ac:dyDescent="0.55000000000000004">
      <c r="A3" s="89">
        <v>1</v>
      </c>
      <c r="B3" s="30" t="s">
        <v>1512</v>
      </c>
      <c r="C3" s="434">
        <v>573600</v>
      </c>
      <c r="D3" s="434">
        <v>812328</v>
      </c>
      <c r="E3" s="436">
        <f>2945+116486.24+19579+14774</f>
        <v>153784.24</v>
      </c>
      <c r="F3" s="434"/>
      <c r="G3" s="437">
        <f>SUM(C3:F3)</f>
        <v>1539712.24</v>
      </c>
    </row>
    <row r="4" spans="1:7" ht="24" x14ac:dyDescent="0.55000000000000004">
      <c r="A4" s="89">
        <v>2</v>
      </c>
      <c r="B4" s="30" t="s">
        <v>1513</v>
      </c>
      <c r="C4" s="434">
        <v>598800</v>
      </c>
      <c r="D4" s="434">
        <v>432684</v>
      </c>
      <c r="E4" s="436">
        <f>8508+216301.88+14686+15386</f>
        <v>254881.88</v>
      </c>
      <c r="F4" s="434"/>
      <c r="G4" s="437">
        <f t="shared" ref="G4:G11" si="0">SUM(C4:F4)</f>
        <v>1286365.8799999999</v>
      </c>
    </row>
    <row r="5" spans="1:7" ht="24" x14ac:dyDescent="0.55000000000000004">
      <c r="A5" s="89">
        <v>3</v>
      </c>
      <c r="B5" s="30" t="s">
        <v>1514</v>
      </c>
      <c r="C5" s="434">
        <v>542400</v>
      </c>
      <c r="D5" s="434">
        <v>472752</v>
      </c>
      <c r="E5" s="436">
        <f>3325+166298.07+11498+10720</f>
        <v>191841.07</v>
      </c>
      <c r="F5" s="434">
        <v>25000</v>
      </c>
      <c r="G5" s="437">
        <f t="shared" si="0"/>
        <v>1231993.07</v>
      </c>
    </row>
    <row r="6" spans="1:7" ht="24" x14ac:dyDescent="0.55000000000000004">
      <c r="A6" s="89">
        <v>4</v>
      </c>
      <c r="B6" s="30" t="s">
        <v>1515</v>
      </c>
      <c r="C6" s="434">
        <v>441600</v>
      </c>
      <c r="D6" s="434">
        <v>306432</v>
      </c>
      <c r="E6" s="436">
        <f>693+109761.36+15241</f>
        <v>125695.36</v>
      </c>
      <c r="F6" s="434">
        <v>25000</v>
      </c>
      <c r="G6" s="437">
        <f t="shared" si="0"/>
        <v>898727.36</v>
      </c>
    </row>
    <row r="7" spans="1:7" ht="24" x14ac:dyDescent="0.55000000000000004">
      <c r="A7" s="89">
        <v>5</v>
      </c>
      <c r="B7" s="30" t="s">
        <v>1516</v>
      </c>
      <c r="C7" s="434">
        <v>446400</v>
      </c>
      <c r="D7" s="434">
        <v>197568</v>
      </c>
      <c r="E7" s="436">
        <f>1219+56337.24+12210</f>
        <v>69766.239999999991</v>
      </c>
      <c r="F7" s="434">
        <v>25000</v>
      </c>
      <c r="G7" s="437">
        <f t="shared" si="0"/>
        <v>738734.24</v>
      </c>
    </row>
    <row r="8" spans="1:7" ht="24" x14ac:dyDescent="0.55000000000000004">
      <c r="A8" s="89">
        <v>6</v>
      </c>
      <c r="B8" s="30" t="s">
        <v>1517</v>
      </c>
      <c r="C8" s="434">
        <v>362400</v>
      </c>
      <c r="D8" s="434">
        <v>261708</v>
      </c>
      <c r="E8" s="436">
        <f>562+47294.64+9864</f>
        <v>57720.639999999999</v>
      </c>
      <c r="F8" s="434">
        <v>25000</v>
      </c>
      <c r="G8" s="437">
        <f t="shared" si="0"/>
        <v>706828.64</v>
      </c>
    </row>
    <row r="9" spans="1:7" ht="24" x14ac:dyDescent="0.55000000000000004">
      <c r="A9" s="89">
        <v>7</v>
      </c>
      <c r="B9" s="30" t="s">
        <v>1518</v>
      </c>
      <c r="C9" s="434">
        <v>459600</v>
      </c>
      <c r="D9" s="434">
        <v>97908</v>
      </c>
      <c r="E9" s="436">
        <f>4240+52746.12+6007</f>
        <v>62993.120000000003</v>
      </c>
      <c r="F9" s="434">
        <v>25000</v>
      </c>
      <c r="G9" s="437">
        <f t="shared" si="0"/>
        <v>645501.12</v>
      </c>
    </row>
    <row r="10" spans="1:7" ht="24" x14ac:dyDescent="0.55000000000000004">
      <c r="A10" s="89">
        <v>8</v>
      </c>
      <c r="B10" s="30" t="s">
        <v>1519</v>
      </c>
      <c r="C10" s="434">
        <v>446400</v>
      </c>
      <c r="D10" s="434">
        <v>98784</v>
      </c>
      <c r="E10" s="436">
        <f>6483+156478.14+26973</f>
        <v>189934.14</v>
      </c>
      <c r="F10" s="434">
        <v>25000</v>
      </c>
      <c r="G10" s="437">
        <f t="shared" si="0"/>
        <v>760118.14</v>
      </c>
    </row>
    <row r="11" spans="1:7" ht="24" x14ac:dyDescent="0.55000000000000004">
      <c r="A11" s="95">
        <v>9</v>
      </c>
      <c r="B11" s="30" t="s">
        <v>1520</v>
      </c>
      <c r="C11" s="387">
        <v>480000</v>
      </c>
      <c r="D11" s="224">
        <v>568896</v>
      </c>
      <c r="E11" s="436">
        <f>375+81134.81+19269</f>
        <v>100778.81</v>
      </c>
      <c r="F11" s="434">
        <v>25000</v>
      </c>
      <c r="G11" s="437">
        <f t="shared" si="0"/>
        <v>1174674.81</v>
      </c>
    </row>
    <row r="12" spans="1:7" ht="24" x14ac:dyDescent="0.55000000000000004">
      <c r="A12" s="140"/>
      <c r="B12" s="30"/>
      <c r="C12" s="224"/>
      <c r="D12" s="224"/>
      <c r="E12" s="224"/>
      <c r="F12" s="224"/>
      <c r="G12" s="437">
        <f t="shared" ref="G12:G13" si="1">SUM(C12:F13)</f>
        <v>0</v>
      </c>
    </row>
    <row r="13" spans="1:7" ht="27" customHeight="1" x14ac:dyDescent="0.55000000000000004">
      <c r="A13" s="140"/>
      <c r="B13" s="30"/>
      <c r="C13" s="224"/>
      <c r="D13" s="224"/>
      <c r="E13" s="224"/>
      <c r="F13" s="224"/>
      <c r="G13" s="437">
        <f t="shared" si="1"/>
        <v>0</v>
      </c>
    </row>
    <row r="14" spans="1:7" ht="24" customHeight="1" x14ac:dyDescent="0.35">
      <c r="A14" s="140"/>
      <c r="B14" s="30"/>
      <c r="C14" s="224"/>
      <c r="D14" s="224"/>
      <c r="E14" s="224"/>
      <c r="F14" s="224"/>
      <c r="G14" s="437"/>
    </row>
    <row r="15" spans="1:7" s="21" customFormat="1" ht="24.75" customHeight="1" x14ac:dyDescent="0.55000000000000004">
      <c r="A15" s="513" t="s">
        <v>637</v>
      </c>
      <c r="B15" s="514"/>
      <c r="C15" s="438">
        <f>SUM(C3:C14)</f>
        <v>4351200</v>
      </c>
      <c r="D15" s="438">
        <f t="shared" ref="D15:G15" si="2">SUM(D3:D14)</f>
        <v>3249060</v>
      </c>
      <c r="E15" s="438">
        <f t="shared" si="2"/>
        <v>1207395.5</v>
      </c>
      <c r="F15" s="438">
        <f t="shared" si="2"/>
        <v>175000</v>
      </c>
      <c r="G15" s="438">
        <f t="shared" si="2"/>
        <v>8982655.5</v>
      </c>
    </row>
    <row r="16" spans="1:7" s="20" customFormat="1" ht="23.25" x14ac:dyDescent="0.35">
      <c r="C16" s="215"/>
      <c r="D16" s="215"/>
      <c r="E16" s="215"/>
      <c r="F16" s="215"/>
      <c r="G16" s="215"/>
    </row>
    <row r="17" spans="2:9" s="20" customFormat="1" ht="27.75" x14ac:dyDescent="0.65">
      <c r="B17" s="90" t="s">
        <v>765</v>
      </c>
      <c r="C17" s="215" t="s">
        <v>766</v>
      </c>
      <c r="D17" s="215"/>
      <c r="E17" s="215"/>
      <c r="F17" s="215"/>
      <c r="G17" s="215"/>
    </row>
    <row r="18" spans="2:9" s="20" customFormat="1" ht="27.75" x14ac:dyDescent="0.65">
      <c r="B18" s="90"/>
      <c r="C18" s="215" t="s">
        <v>767</v>
      </c>
      <c r="D18" s="215"/>
      <c r="E18" s="215"/>
      <c r="F18" s="215"/>
      <c r="G18" s="215"/>
    </row>
    <row r="19" spans="2:9" s="20" customFormat="1" ht="32.25" customHeight="1" x14ac:dyDescent="0.65">
      <c r="B19" s="92" t="s">
        <v>768</v>
      </c>
      <c r="C19" s="510" t="s">
        <v>769</v>
      </c>
      <c r="D19" s="510"/>
      <c r="E19" s="510"/>
      <c r="F19" s="510"/>
      <c r="G19" s="510"/>
    </row>
    <row r="20" spans="2:9" s="20" customFormat="1" ht="54" customHeight="1" x14ac:dyDescent="0.65">
      <c r="B20" s="509" t="s">
        <v>770</v>
      </c>
      <c r="C20" s="509"/>
      <c r="D20" s="509"/>
      <c r="E20" s="509"/>
      <c r="F20" s="509"/>
      <c r="G20" s="509"/>
      <c r="H20" s="91"/>
      <c r="I20" s="91"/>
    </row>
    <row r="21" spans="2:9" s="20" customFormat="1" ht="31.5" customHeight="1" x14ac:dyDescent="0.65">
      <c r="B21" s="20" t="s">
        <v>771</v>
      </c>
      <c r="C21" s="215" t="s">
        <v>772</v>
      </c>
      <c r="D21" s="215"/>
      <c r="E21" s="215"/>
      <c r="F21" s="215"/>
      <c r="G21" s="215"/>
    </row>
  </sheetData>
  <mergeCells count="4">
    <mergeCell ref="B20:G20"/>
    <mergeCell ref="C19:G19"/>
    <mergeCell ref="B1:G1"/>
    <mergeCell ref="A15:B15"/>
  </mergeCells>
  <pageMargins left="0.2" right="0.2" top="0.75" bottom="0.75" header="0.3" footer="0.3"/>
  <pageSetup paperSize="9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zoomScale="90" zoomScaleNormal="90" workbookViewId="0">
      <selection activeCell="E18" sqref="E18"/>
    </sheetView>
  </sheetViews>
  <sheetFormatPr defaultRowHeight="14.25" x14ac:dyDescent="0.2"/>
  <cols>
    <col min="1" max="1" width="6" bestFit="1" customWidth="1"/>
    <col min="2" max="2" width="25.625" customWidth="1"/>
    <col min="3" max="3" width="15.625" customWidth="1"/>
    <col min="4" max="4" width="13.375" customWidth="1"/>
    <col min="5" max="5" width="16" bestFit="1" customWidth="1"/>
    <col min="6" max="6" width="15.875" customWidth="1"/>
    <col min="7" max="7" width="11.375" customWidth="1"/>
    <col min="8" max="8" width="12.625" customWidth="1"/>
    <col min="9" max="9" width="13.5" bestFit="1" customWidth="1"/>
    <col min="10" max="10" width="13.625" customWidth="1"/>
    <col min="11" max="11" width="15.75" customWidth="1"/>
    <col min="12" max="12" width="14.375" style="222" customWidth="1"/>
    <col min="13" max="14" width="14.125" customWidth="1"/>
    <col min="15" max="15" width="12" style="287" customWidth="1"/>
    <col min="16" max="16" width="12.625" customWidth="1"/>
    <col min="17" max="17" width="13.375" customWidth="1"/>
    <col min="18" max="18" width="14.75" customWidth="1"/>
    <col min="19" max="19" width="14.25" customWidth="1"/>
    <col min="20" max="20" width="14.375" customWidth="1"/>
  </cols>
  <sheetData>
    <row r="1" spans="1:20" s="382" customFormat="1" ht="27.75" x14ac:dyDescent="0.65">
      <c r="A1" s="381" t="s">
        <v>1388</v>
      </c>
      <c r="C1" s="381"/>
      <c r="D1" s="381"/>
      <c r="E1" s="381"/>
      <c r="F1" s="381"/>
      <c r="G1" s="381"/>
      <c r="L1" s="383"/>
    </row>
    <row r="2" spans="1:20" s="385" customFormat="1" ht="120" x14ac:dyDescent="0.2">
      <c r="A2" s="525" t="s">
        <v>757</v>
      </c>
      <c r="B2" s="526" t="s">
        <v>758</v>
      </c>
      <c r="C2" s="526" t="s">
        <v>1389</v>
      </c>
      <c r="D2" s="384" t="s">
        <v>764</v>
      </c>
      <c r="E2" s="525" t="s">
        <v>761</v>
      </c>
      <c r="F2" s="525"/>
      <c r="G2" s="525"/>
      <c r="H2" s="525"/>
      <c r="I2" s="525"/>
      <c r="J2" s="525"/>
      <c r="K2" s="525"/>
      <c r="L2" s="525"/>
      <c r="M2" s="526" t="s">
        <v>759</v>
      </c>
      <c r="N2" s="526"/>
      <c r="O2" s="526"/>
      <c r="P2" s="526"/>
      <c r="Q2" s="526"/>
      <c r="R2" s="526"/>
      <c r="S2" s="491" t="s">
        <v>760</v>
      </c>
      <c r="T2" s="515" t="s">
        <v>1390</v>
      </c>
    </row>
    <row r="3" spans="1:20" s="222" customFormat="1" ht="87" customHeight="1" x14ac:dyDescent="0.2">
      <c r="A3" s="525"/>
      <c r="B3" s="526"/>
      <c r="C3" s="526"/>
      <c r="D3" s="378" t="s">
        <v>1391</v>
      </c>
      <c r="E3" s="378" t="s">
        <v>1392</v>
      </c>
      <c r="F3" s="378" t="s">
        <v>1393</v>
      </c>
      <c r="G3" s="378" t="s">
        <v>1394</v>
      </c>
      <c r="H3" s="378" t="s">
        <v>1395</v>
      </c>
      <c r="I3" s="154" t="s">
        <v>1396</v>
      </c>
      <c r="J3" s="378" t="s">
        <v>1397</v>
      </c>
      <c r="K3" s="378" t="s">
        <v>1398</v>
      </c>
      <c r="L3" s="154" t="s">
        <v>1399</v>
      </c>
      <c r="M3" s="379" t="s">
        <v>1400</v>
      </c>
      <c r="N3" s="379" t="s">
        <v>1401</v>
      </c>
      <c r="O3" s="379" t="s">
        <v>1402</v>
      </c>
      <c r="P3" s="378" t="s">
        <v>1403</v>
      </c>
      <c r="Q3" s="378" t="s">
        <v>729</v>
      </c>
      <c r="R3" s="379" t="s">
        <v>1404</v>
      </c>
      <c r="S3" s="527"/>
      <c r="T3" s="516"/>
    </row>
    <row r="4" spans="1:20" ht="24" x14ac:dyDescent="0.55000000000000004">
      <c r="A4" s="95">
        <v>1</v>
      </c>
      <c r="B4" s="30" t="s">
        <v>1512</v>
      </c>
      <c r="C4" s="426">
        <v>18000</v>
      </c>
      <c r="D4" s="434">
        <v>216000</v>
      </c>
      <c r="E4" s="387">
        <v>210000</v>
      </c>
      <c r="F4" s="386">
        <v>812328</v>
      </c>
      <c r="G4" s="386"/>
      <c r="H4" s="386"/>
      <c r="I4" s="224">
        <v>147600</v>
      </c>
      <c r="J4" s="224"/>
      <c r="K4" s="224"/>
      <c r="L4" s="434"/>
      <c r="M4" s="224">
        <v>116486.24</v>
      </c>
      <c r="N4" s="224"/>
      <c r="O4" s="224">
        <v>19579</v>
      </c>
      <c r="P4" s="224">
        <v>2945</v>
      </c>
      <c r="Q4" s="224"/>
      <c r="R4" s="224">
        <v>14774</v>
      </c>
      <c r="S4" s="434"/>
      <c r="T4" s="387"/>
    </row>
    <row r="5" spans="1:20" ht="24" x14ac:dyDescent="0.55000000000000004">
      <c r="A5" s="95">
        <v>2</v>
      </c>
      <c r="B5" s="30" t="s">
        <v>1513</v>
      </c>
      <c r="C5" s="425">
        <v>20000</v>
      </c>
      <c r="D5" s="434">
        <v>240000</v>
      </c>
      <c r="E5" s="387">
        <v>210000</v>
      </c>
      <c r="F5" s="387">
        <v>432684</v>
      </c>
      <c r="G5" s="386"/>
      <c r="H5" s="387"/>
      <c r="I5" s="224">
        <v>148800</v>
      </c>
      <c r="J5" s="224"/>
      <c r="K5" s="224"/>
      <c r="L5" s="434"/>
      <c r="M5" s="224">
        <v>216301.88</v>
      </c>
      <c r="N5" s="224"/>
      <c r="O5" s="224">
        <v>14686</v>
      </c>
      <c r="P5" s="224">
        <v>8508</v>
      </c>
      <c r="Q5" s="224"/>
      <c r="R5" s="224">
        <v>15386</v>
      </c>
      <c r="S5" s="434"/>
      <c r="T5" s="387"/>
    </row>
    <row r="6" spans="1:20" ht="27" customHeight="1" x14ac:dyDescent="0.55000000000000004">
      <c r="A6" s="95">
        <v>3</v>
      </c>
      <c r="B6" s="30" t="s">
        <v>1514</v>
      </c>
      <c r="C6" s="425">
        <v>20000</v>
      </c>
      <c r="D6" s="434">
        <v>240000</v>
      </c>
      <c r="E6" s="387">
        <v>168000</v>
      </c>
      <c r="F6" s="387">
        <v>472752</v>
      </c>
      <c r="G6" s="386"/>
      <c r="H6" s="387"/>
      <c r="I6" s="224">
        <v>134400</v>
      </c>
      <c r="J6" s="224"/>
      <c r="K6" s="224"/>
      <c r="L6" s="434"/>
      <c r="M6" s="224">
        <v>166298.07</v>
      </c>
      <c r="N6" s="224"/>
      <c r="O6" s="224">
        <v>11498</v>
      </c>
      <c r="P6" s="224">
        <v>3325</v>
      </c>
      <c r="Q6" s="224"/>
      <c r="R6" s="224">
        <v>10720</v>
      </c>
      <c r="S6" s="434">
        <v>25000</v>
      </c>
      <c r="T6" s="387"/>
    </row>
    <row r="7" spans="1:20" ht="24" customHeight="1" x14ac:dyDescent="0.55000000000000004">
      <c r="A7" s="95">
        <v>4</v>
      </c>
      <c r="B7" s="30" t="s">
        <v>1515</v>
      </c>
      <c r="C7" s="425">
        <v>18000</v>
      </c>
      <c r="D7" s="434">
        <v>216000</v>
      </c>
      <c r="E7" s="387">
        <v>126000</v>
      </c>
      <c r="F7" s="387">
        <v>306432</v>
      </c>
      <c r="G7" s="386"/>
      <c r="H7" s="387"/>
      <c r="I7" s="224">
        <v>99600</v>
      </c>
      <c r="J7" s="224"/>
      <c r="K7" s="224"/>
      <c r="L7" s="434"/>
      <c r="M7" s="224">
        <v>109761.36</v>
      </c>
      <c r="N7" s="224"/>
      <c r="O7" s="224">
        <v>15241</v>
      </c>
      <c r="P7" s="224">
        <v>693</v>
      </c>
      <c r="Q7" s="224"/>
      <c r="R7" s="224"/>
      <c r="S7" s="434">
        <v>25000</v>
      </c>
      <c r="T7" s="387"/>
    </row>
    <row r="8" spans="1:20" ht="24.75" customHeight="1" x14ac:dyDescent="0.55000000000000004">
      <c r="A8" s="95">
        <v>5</v>
      </c>
      <c r="B8" s="30" t="s">
        <v>1516</v>
      </c>
      <c r="C8" s="425">
        <v>18000</v>
      </c>
      <c r="D8" s="434">
        <v>216000</v>
      </c>
      <c r="E8" s="387">
        <v>126000</v>
      </c>
      <c r="F8" s="387">
        <v>197568</v>
      </c>
      <c r="G8" s="386"/>
      <c r="H8" s="387"/>
      <c r="I8" s="224">
        <v>104400</v>
      </c>
      <c r="J8" s="224"/>
      <c r="K8" s="224"/>
      <c r="L8" s="434"/>
      <c r="M8" s="224">
        <v>56337.24</v>
      </c>
      <c r="N8" s="224"/>
      <c r="O8" s="224">
        <v>12210</v>
      </c>
      <c r="P8" s="224">
        <v>1219</v>
      </c>
      <c r="Q8" s="224"/>
      <c r="R8" s="224"/>
      <c r="S8" s="434">
        <v>25000</v>
      </c>
      <c r="T8" s="387"/>
    </row>
    <row r="9" spans="1:20" s="20" customFormat="1" ht="27.75" x14ac:dyDescent="0.65">
      <c r="A9" s="95">
        <v>6</v>
      </c>
      <c r="B9" s="30" t="s">
        <v>1517</v>
      </c>
      <c r="C9" s="425">
        <v>18000</v>
      </c>
      <c r="D9" s="434">
        <v>216000</v>
      </c>
      <c r="E9" s="387">
        <v>84000</v>
      </c>
      <c r="F9" s="387">
        <v>261708</v>
      </c>
      <c r="G9" s="386"/>
      <c r="H9" s="387"/>
      <c r="I9" s="224">
        <v>62400</v>
      </c>
      <c r="J9" s="224"/>
      <c r="K9" s="224"/>
      <c r="L9" s="434"/>
      <c r="M9" s="224">
        <v>47294.64</v>
      </c>
      <c r="N9" s="224"/>
      <c r="O9" s="224">
        <v>9864</v>
      </c>
      <c r="P9" s="224">
        <v>562</v>
      </c>
      <c r="Q9" s="224"/>
      <c r="R9" s="224"/>
      <c r="S9" s="434">
        <v>25000</v>
      </c>
      <c r="T9" s="387"/>
    </row>
    <row r="10" spans="1:20" s="20" customFormat="1" ht="27.75" x14ac:dyDescent="0.65">
      <c r="A10" s="95">
        <v>7</v>
      </c>
      <c r="B10" s="30" t="s">
        <v>1518</v>
      </c>
      <c r="C10" s="425">
        <v>18000</v>
      </c>
      <c r="D10" s="434">
        <v>216000</v>
      </c>
      <c r="E10" s="387">
        <v>126000</v>
      </c>
      <c r="F10" s="387">
        <v>97908</v>
      </c>
      <c r="G10" s="386"/>
      <c r="H10" s="387"/>
      <c r="I10" s="224">
        <v>117600</v>
      </c>
      <c r="J10" s="224"/>
      <c r="K10" s="224"/>
      <c r="L10" s="434"/>
      <c r="M10" s="224">
        <v>52746.12</v>
      </c>
      <c r="N10" s="224"/>
      <c r="O10" s="224">
        <v>6007</v>
      </c>
      <c r="P10" s="224">
        <v>4240</v>
      </c>
      <c r="Q10" s="224"/>
      <c r="R10" s="224"/>
      <c r="S10" s="434">
        <v>25000</v>
      </c>
      <c r="T10" s="387"/>
    </row>
    <row r="11" spans="1:20" s="20" customFormat="1" ht="27.75" x14ac:dyDescent="0.65">
      <c r="A11" s="95">
        <v>8</v>
      </c>
      <c r="B11" s="30" t="s">
        <v>1519</v>
      </c>
      <c r="C11" s="425">
        <v>18000</v>
      </c>
      <c r="D11" s="434">
        <v>216000</v>
      </c>
      <c r="E11" s="387">
        <v>126000</v>
      </c>
      <c r="F11" s="387">
        <v>98784</v>
      </c>
      <c r="G11" s="386"/>
      <c r="H11" s="387"/>
      <c r="I11" s="224">
        <v>104400</v>
      </c>
      <c r="J11" s="224"/>
      <c r="K11" s="224"/>
      <c r="L11" s="434"/>
      <c r="M11" s="224">
        <v>156478.14000000001</v>
      </c>
      <c r="N11" s="224"/>
      <c r="O11" s="224">
        <v>26973</v>
      </c>
      <c r="P11" s="224">
        <v>6483</v>
      </c>
      <c r="Q11" s="224"/>
      <c r="R11" s="224"/>
      <c r="S11" s="434">
        <v>25000</v>
      </c>
      <c r="T11" s="387"/>
    </row>
    <row r="12" spans="1:20" s="20" customFormat="1" ht="27.75" x14ac:dyDescent="0.65">
      <c r="A12" s="95">
        <v>9</v>
      </c>
      <c r="B12" s="30" t="s">
        <v>1520</v>
      </c>
      <c r="C12" s="425">
        <v>20000</v>
      </c>
      <c r="D12" s="387">
        <v>240000</v>
      </c>
      <c r="E12" s="387">
        <v>126000</v>
      </c>
      <c r="F12" s="387">
        <v>568896</v>
      </c>
      <c r="G12" s="386"/>
      <c r="H12" s="387"/>
      <c r="I12" s="224">
        <v>114000</v>
      </c>
      <c r="J12" s="224"/>
      <c r="K12" s="224"/>
      <c r="L12" s="224"/>
      <c r="M12" s="224">
        <v>81134.81</v>
      </c>
      <c r="N12" s="224"/>
      <c r="O12" s="224">
        <v>19269</v>
      </c>
      <c r="P12" s="224">
        <v>375</v>
      </c>
      <c r="Q12" s="224"/>
      <c r="R12" s="224"/>
      <c r="S12" s="434">
        <v>25000</v>
      </c>
      <c r="T12" s="387"/>
    </row>
    <row r="13" spans="1:20" s="20" customFormat="1" ht="27.75" x14ac:dyDescent="0.65">
      <c r="A13" s="95">
        <v>10</v>
      </c>
      <c r="B13" s="30"/>
      <c r="C13" s="95"/>
      <c r="D13" s="387"/>
      <c r="E13" s="387"/>
      <c r="F13" s="387"/>
      <c r="G13" s="387"/>
      <c r="H13" s="387"/>
      <c r="I13" s="224"/>
      <c r="J13" s="224"/>
      <c r="K13" s="224"/>
      <c r="L13" s="24"/>
      <c r="M13" s="224"/>
      <c r="N13" s="224"/>
      <c r="O13" s="224"/>
      <c r="P13" s="224"/>
      <c r="Q13" s="224"/>
      <c r="R13" s="224"/>
      <c r="S13" s="224"/>
      <c r="T13" s="387"/>
    </row>
    <row r="14" spans="1:20" s="20" customFormat="1" ht="27.75" x14ac:dyDescent="0.65">
      <c r="A14" s="95">
        <v>11</v>
      </c>
      <c r="B14" s="30"/>
      <c r="C14" s="95"/>
      <c r="D14" s="387"/>
      <c r="E14" s="387"/>
      <c r="F14" s="387"/>
      <c r="G14" s="387"/>
      <c r="H14" s="387"/>
      <c r="I14" s="224"/>
      <c r="J14" s="224"/>
      <c r="K14" s="224"/>
      <c r="L14" s="24"/>
      <c r="M14" s="224"/>
      <c r="N14" s="224"/>
      <c r="O14" s="224"/>
      <c r="P14" s="224"/>
      <c r="Q14" s="224"/>
      <c r="R14" s="224"/>
      <c r="S14" s="224"/>
      <c r="T14" s="387"/>
    </row>
    <row r="15" spans="1:20" ht="24" x14ac:dyDescent="0.55000000000000004">
      <c r="A15" s="95">
        <v>12</v>
      </c>
      <c r="B15" s="30"/>
      <c r="C15" s="95"/>
      <c r="D15" s="224"/>
      <c r="E15" s="224"/>
      <c r="F15" s="224"/>
      <c r="G15" s="224"/>
      <c r="H15" s="224"/>
      <c r="I15" s="224"/>
      <c r="J15" s="224"/>
      <c r="K15" s="224"/>
      <c r="L15" s="24"/>
      <c r="M15" s="224"/>
      <c r="N15" s="224"/>
      <c r="O15" s="224"/>
      <c r="P15" s="224"/>
      <c r="Q15" s="224"/>
      <c r="R15" s="224"/>
      <c r="S15" s="224"/>
      <c r="T15" s="387"/>
    </row>
    <row r="16" spans="1:20" ht="24" x14ac:dyDescent="0.55000000000000004">
      <c r="A16" s="517" t="s">
        <v>637</v>
      </c>
      <c r="B16" s="518"/>
      <c r="C16" s="519"/>
      <c r="D16" s="388">
        <f t="shared" ref="D16:S16" si="0">SUM(D4:D15)</f>
        <v>2016000</v>
      </c>
      <c r="E16" s="388">
        <f t="shared" si="0"/>
        <v>1302000</v>
      </c>
      <c r="F16" s="388">
        <f t="shared" si="0"/>
        <v>3249060</v>
      </c>
      <c r="G16" s="388">
        <f t="shared" si="0"/>
        <v>0</v>
      </c>
      <c r="H16" s="388">
        <f t="shared" si="0"/>
        <v>0</v>
      </c>
      <c r="I16" s="388">
        <f t="shared" si="0"/>
        <v>1033200</v>
      </c>
      <c r="J16" s="388">
        <f t="shared" si="0"/>
        <v>0</v>
      </c>
      <c r="K16" s="388">
        <f t="shared" si="0"/>
        <v>0</v>
      </c>
      <c r="L16" s="389"/>
      <c r="M16" s="390">
        <f t="shared" si="0"/>
        <v>1002838.5</v>
      </c>
      <c r="N16" s="390">
        <f t="shared" si="0"/>
        <v>0</v>
      </c>
      <c r="O16" s="390">
        <f t="shared" si="0"/>
        <v>135327</v>
      </c>
      <c r="P16" s="390">
        <f t="shared" si="0"/>
        <v>28350</v>
      </c>
      <c r="Q16" s="390">
        <f t="shared" si="0"/>
        <v>0</v>
      </c>
      <c r="R16" s="390">
        <f t="shared" si="0"/>
        <v>40880</v>
      </c>
      <c r="S16" s="388">
        <f t="shared" si="0"/>
        <v>175000</v>
      </c>
      <c r="T16" s="391">
        <f>SUM(D16:S16)</f>
        <v>8982655.5</v>
      </c>
    </row>
    <row r="17" spans="1:20" ht="24" x14ac:dyDescent="0.55000000000000004">
      <c r="A17" s="517" t="s">
        <v>637</v>
      </c>
      <c r="B17" s="518"/>
      <c r="C17" s="519"/>
      <c r="D17" s="392">
        <f>D16</f>
        <v>2016000</v>
      </c>
      <c r="E17" s="520">
        <f>SUM(E16:L16)+D17</f>
        <v>7600260</v>
      </c>
      <c r="F17" s="520"/>
      <c r="G17" s="520"/>
      <c r="H17" s="520"/>
      <c r="I17" s="520"/>
      <c r="J17" s="520"/>
      <c r="K17" s="520"/>
      <c r="L17" s="521"/>
      <c r="M17" s="522">
        <f>SUM(M16:R16)</f>
        <v>1207395.5</v>
      </c>
      <c r="N17" s="523"/>
      <c r="O17" s="523"/>
      <c r="P17" s="523"/>
      <c r="Q17" s="523"/>
      <c r="R17" s="524"/>
      <c r="S17" s="388">
        <f>S16</f>
        <v>175000</v>
      </c>
      <c r="T17" s="393">
        <f>D17+E17+M17+S17</f>
        <v>10998655.5</v>
      </c>
    </row>
    <row r="18" spans="1:20" ht="27.75" x14ac:dyDescent="0.6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159"/>
      <c r="M18" s="20"/>
      <c r="N18" s="20"/>
      <c r="O18" s="215"/>
      <c r="P18" s="20"/>
      <c r="Q18" s="20"/>
      <c r="R18" s="20"/>
      <c r="S18" s="20"/>
      <c r="T18" s="20"/>
    </row>
  </sheetData>
  <mergeCells count="11">
    <mergeCell ref="T2:T3"/>
    <mergeCell ref="A16:C16"/>
    <mergeCell ref="A17:C17"/>
    <mergeCell ref="E17:L17"/>
    <mergeCell ref="M17:R17"/>
    <mergeCell ref="A2:A3"/>
    <mergeCell ref="B2:B3"/>
    <mergeCell ref="C2:C3"/>
    <mergeCell ref="E2:L2"/>
    <mergeCell ref="M2:R2"/>
    <mergeCell ref="S2:S3"/>
  </mergeCells>
  <pageMargins left="0.25" right="0.2" top="0.74803149606299213" bottom="0.74803149606299213" header="0.31496062992125984" footer="0.31496062992125984"/>
  <pageSetup paperSize="9"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80" zoomScaleNormal="80" workbookViewId="0">
      <selection activeCell="A9" sqref="A9:XFD9"/>
    </sheetView>
  </sheetViews>
  <sheetFormatPr defaultColWidth="16.875" defaultRowHeight="24" x14ac:dyDescent="0.55000000000000004"/>
  <cols>
    <col min="1" max="1" width="10.25" style="27" customWidth="1"/>
    <col min="2" max="2" width="20.375" style="27" bestFit="1" customWidth="1"/>
    <col min="3" max="3" width="17.875" style="27" bestFit="1" customWidth="1"/>
    <col min="4" max="4" width="25.75" style="27" bestFit="1" customWidth="1"/>
    <col min="5" max="5" width="104.25" style="27" bestFit="1" customWidth="1"/>
    <col min="6" max="16384" width="16.875" style="27"/>
  </cols>
  <sheetData>
    <row r="1" spans="1:7" s="234" customFormat="1" ht="24.75" thickBot="1" x14ac:dyDescent="0.6">
      <c r="A1" s="27"/>
      <c r="B1" s="277" t="s">
        <v>1193</v>
      </c>
      <c r="C1" s="277" t="s">
        <v>1194</v>
      </c>
      <c r="D1" s="277" t="s">
        <v>1195</v>
      </c>
      <c r="E1" s="278"/>
    </row>
    <row r="2" spans="1:7" ht="83.25" x14ac:dyDescent="0.55000000000000004">
      <c r="A2" s="296" t="s">
        <v>1196</v>
      </c>
      <c r="B2" s="296" t="s">
        <v>1197</v>
      </c>
      <c r="C2" s="296" t="s">
        <v>1198</v>
      </c>
      <c r="D2" s="296" t="s">
        <v>1199</v>
      </c>
      <c r="E2" s="528" t="s">
        <v>1192</v>
      </c>
    </row>
    <row r="3" spans="1:7" ht="27.75" x14ac:dyDescent="0.55000000000000004">
      <c r="A3" s="297" t="s">
        <v>1200</v>
      </c>
      <c r="B3" s="298" t="s">
        <v>1201</v>
      </c>
      <c r="C3" s="297" t="s">
        <v>1202</v>
      </c>
      <c r="D3" s="298" t="s">
        <v>1203</v>
      </c>
      <c r="E3" s="529"/>
    </row>
    <row r="4" spans="1:7" ht="27.75" x14ac:dyDescent="0.55000000000000004">
      <c r="A4" s="299"/>
      <c r="B4" s="298" t="s">
        <v>1204</v>
      </c>
      <c r="C4" s="300" t="s">
        <v>1238</v>
      </c>
      <c r="D4" s="300" t="s">
        <v>1239</v>
      </c>
      <c r="E4" s="529"/>
    </row>
    <row r="5" spans="1:7" ht="21" customHeight="1" thickBot="1" x14ac:dyDescent="0.6">
      <c r="A5" s="301"/>
      <c r="B5" s="301"/>
      <c r="C5" s="302" t="s">
        <v>1205</v>
      </c>
      <c r="D5" s="301"/>
      <c r="E5" s="530"/>
    </row>
    <row r="6" spans="1:7" ht="32.25" thickTop="1" thickBot="1" x14ac:dyDescent="0.75">
      <c r="A6" s="303">
        <v>1</v>
      </c>
      <c r="B6" s="303" t="s">
        <v>1206</v>
      </c>
      <c r="C6" s="303" t="s">
        <v>1207</v>
      </c>
      <c r="D6" s="303" t="s">
        <v>1175</v>
      </c>
      <c r="E6" s="304" t="s">
        <v>1222</v>
      </c>
      <c r="F6" s="295"/>
      <c r="G6" s="320" t="s">
        <v>1175</v>
      </c>
    </row>
    <row r="7" spans="1:7" ht="31.5" thickBot="1" x14ac:dyDescent="0.75">
      <c r="A7" s="305">
        <v>2</v>
      </c>
      <c r="B7" s="305" t="s">
        <v>1206</v>
      </c>
      <c r="C7" s="305" t="s">
        <v>1207</v>
      </c>
      <c r="D7" s="306" t="s">
        <v>1176</v>
      </c>
      <c r="E7" s="307" t="s">
        <v>1209</v>
      </c>
      <c r="F7" s="317"/>
      <c r="G7" s="320" t="s">
        <v>1242</v>
      </c>
    </row>
    <row r="8" spans="1:7" ht="20.45" customHeight="1" thickBot="1" x14ac:dyDescent="0.75">
      <c r="A8" s="308">
        <v>3</v>
      </c>
      <c r="B8" s="308" t="s">
        <v>1206</v>
      </c>
      <c r="C8" s="308" t="s">
        <v>1240</v>
      </c>
      <c r="D8" s="308" t="s">
        <v>1175</v>
      </c>
      <c r="E8" s="309" t="s">
        <v>1216</v>
      </c>
      <c r="F8" s="317"/>
      <c r="G8" s="320" t="s">
        <v>1242</v>
      </c>
    </row>
    <row r="9" spans="1:7" ht="20.45" customHeight="1" thickBot="1" x14ac:dyDescent="0.75">
      <c r="A9" s="310">
        <v>4</v>
      </c>
      <c r="B9" s="310" t="s">
        <v>1206</v>
      </c>
      <c r="C9" s="310" t="s">
        <v>1240</v>
      </c>
      <c r="D9" s="311" t="s">
        <v>1176</v>
      </c>
      <c r="E9" s="312" t="s">
        <v>1221</v>
      </c>
      <c r="F9" s="318"/>
      <c r="G9" s="320" t="s">
        <v>1243</v>
      </c>
    </row>
    <row r="10" spans="1:7" ht="20.45" customHeight="1" thickBot="1" x14ac:dyDescent="0.75">
      <c r="A10" s="313">
        <v>5</v>
      </c>
      <c r="B10" s="314" t="s">
        <v>1176</v>
      </c>
      <c r="C10" s="314" t="s">
        <v>1241</v>
      </c>
      <c r="D10" s="313" t="s">
        <v>1175</v>
      </c>
      <c r="E10" s="315" t="s">
        <v>1210</v>
      </c>
      <c r="F10" s="317"/>
      <c r="G10" s="320" t="s">
        <v>1242</v>
      </c>
    </row>
    <row r="11" spans="1:7" ht="20.45" customHeight="1" thickBot="1" x14ac:dyDescent="0.75">
      <c r="A11" s="310">
        <v>6</v>
      </c>
      <c r="B11" s="311" t="s">
        <v>1176</v>
      </c>
      <c r="C11" s="311" t="s">
        <v>1241</v>
      </c>
      <c r="D11" s="311" t="s">
        <v>1211</v>
      </c>
      <c r="E11" s="312" t="s">
        <v>1219</v>
      </c>
      <c r="F11" s="318"/>
      <c r="G11" s="320" t="s">
        <v>1243</v>
      </c>
    </row>
    <row r="12" spans="1:7" ht="20.45" customHeight="1" thickBot="1" x14ac:dyDescent="0.75">
      <c r="A12" s="308">
        <v>7</v>
      </c>
      <c r="B12" s="316" t="s">
        <v>1176</v>
      </c>
      <c r="C12" s="316" t="s">
        <v>1211</v>
      </c>
      <c r="D12" s="308" t="s">
        <v>1175</v>
      </c>
      <c r="E12" s="309" t="s">
        <v>1217</v>
      </c>
      <c r="F12" s="318"/>
      <c r="G12" s="320" t="s">
        <v>1243</v>
      </c>
    </row>
    <row r="13" spans="1:7" ht="20.45" customHeight="1" x14ac:dyDescent="0.7">
      <c r="A13" s="310">
        <v>8</v>
      </c>
      <c r="B13" s="311" t="s">
        <v>1176</v>
      </c>
      <c r="C13" s="311" t="s">
        <v>1211</v>
      </c>
      <c r="D13" s="311" t="s">
        <v>1176</v>
      </c>
      <c r="E13" s="312" t="s">
        <v>1218</v>
      </c>
      <c r="F13" s="319"/>
      <c r="G13" s="320" t="s">
        <v>1244</v>
      </c>
    </row>
    <row r="14" spans="1:7" ht="60" customHeight="1" x14ac:dyDescent="0.35"/>
    <row r="15" spans="1:7" ht="20.45" customHeight="1" x14ac:dyDescent="0.55000000000000004"/>
    <row r="16" spans="1:7" ht="27" customHeight="1" x14ac:dyDescent="0.55000000000000004"/>
    <row r="17" ht="20.45" customHeight="1" x14ac:dyDescent="0.55000000000000004"/>
    <row r="18" ht="20.45" customHeight="1" x14ac:dyDescent="0.55000000000000004"/>
    <row r="19" ht="20.45" customHeight="1" x14ac:dyDescent="0.55000000000000004"/>
    <row r="20" ht="20.45" customHeight="1" x14ac:dyDescent="0.55000000000000004"/>
    <row r="21" ht="20.45" customHeight="1" x14ac:dyDescent="0.55000000000000004"/>
    <row r="22" ht="20.45" customHeight="1" x14ac:dyDescent="0.55000000000000004"/>
    <row r="23" ht="39" customHeight="1" x14ac:dyDescent="0.55000000000000004"/>
  </sheetData>
  <mergeCells count="1">
    <mergeCell ref="E2:E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N97"/>
  <sheetViews>
    <sheetView topLeftCell="E1" zoomScale="90" zoomScaleNormal="90" workbookViewId="0">
      <selection activeCell="F4" sqref="F4:F31"/>
    </sheetView>
  </sheetViews>
  <sheetFormatPr defaultColWidth="9" defaultRowHeight="17.25" x14ac:dyDescent="0.4"/>
  <cols>
    <col min="1" max="1" width="7.25" style="168" customWidth="1"/>
    <col min="2" max="2" width="50.75" style="153" customWidth="1"/>
    <col min="3" max="3" width="21.5" style="153" customWidth="1"/>
    <col min="4" max="4" width="21.25" style="31" customWidth="1"/>
    <col min="5" max="5" width="23.5" style="153" customWidth="1"/>
    <col min="6" max="6" width="27.75" style="153" customWidth="1"/>
    <col min="7" max="7" width="16.875" style="153" bestFit="1" customWidth="1"/>
    <col min="8" max="8" width="16.375" style="153" bestFit="1" customWidth="1"/>
    <col min="9" max="9" width="16.375" style="153" customWidth="1"/>
    <col min="10" max="10" width="13.625" style="153" customWidth="1"/>
    <col min="11" max="11" width="20" style="153" bestFit="1" customWidth="1"/>
    <col min="12" max="12" width="20.125" style="153" customWidth="1"/>
    <col min="13" max="13" width="18.875" style="153" customWidth="1"/>
    <col min="14" max="16384" width="9" style="153"/>
  </cols>
  <sheetData>
    <row r="1" spans="1:13" s="159" customFormat="1" ht="27.75" x14ac:dyDescent="0.65">
      <c r="A1" s="429" t="s">
        <v>1259</v>
      </c>
      <c r="B1" s="429"/>
      <c r="C1" s="429"/>
      <c r="D1" s="429"/>
      <c r="E1" s="429"/>
      <c r="F1" s="429"/>
      <c r="G1" s="279"/>
    </row>
    <row r="2" spans="1:13" s="159" customFormat="1" ht="27.75" x14ac:dyDescent="0.65">
      <c r="A2" s="429" t="s">
        <v>1522</v>
      </c>
      <c r="B2" s="429"/>
      <c r="C2" s="429"/>
      <c r="D2" s="429"/>
      <c r="E2" s="429"/>
      <c r="F2" s="429"/>
      <c r="G2" s="428"/>
    </row>
    <row r="3" spans="1:13" ht="30.75" customHeight="1" x14ac:dyDescent="0.65">
      <c r="A3" s="464" t="s">
        <v>1260</v>
      </c>
      <c r="B3" s="464"/>
      <c r="C3" s="464"/>
      <c r="D3" s="464"/>
      <c r="E3" s="464"/>
      <c r="F3" s="448"/>
      <c r="G3" s="461" t="s">
        <v>1269</v>
      </c>
      <c r="H3" s="461"/>
      <c r="I3" s="461"/>
      <c r="J3" s="461"/>
      <c r="K3" s="461"/>
      <c r="L3" s="462"/>
    </row>
    <row r="4" spans="1:13" ht="48" x14ac:dyDescent="0.4">
      <c r="A4" s="165" t="s">
        <v>664</v>
      </c>
      <c r="B4" s="154" t="s">
        <v>665</v>
      </c>
      <c r="C4" s="253" t="s">
        <v>1261</v>
      </c>
      <c r="D4" s="23" t="s">
        <v>1262</v>
      </c>
      <c r="E4" s="281" t="s">
        <v>666</v>
      </c>
      <c r="F4" s="154" t="s">
        <v>665</v>
      </c>
      <c r="G4" s="288" t="s">
        <v>636</v>
      </c>
      <c r="H4" s="291" t="s">
        <v>1230</v>
      </c>
      <c r="I4" s="291" t="s">
        <v>1234</v>
      </c>
      <c r="J4" s="291" t="s">
        <v>1223</v>
      </c>
      <c r="K4" s="291" t="s">
        <v>1224</v>
      </c>
      <c r="L4" s="292" t="s">
        <v>1235</v>
      </c>
      <c r="M4" s="280"/>
    </row>
    <row r="5" spans="1:13" ht="24" x14ac:dyDescent="0.55000000000000004">
      <c r="A5" s="169" t="s">
        <v>0</v>
      </c>
      <c r="B5" s="40" t="s">
        <v>1</v>
      </c>
      <c r="C5" s="439">
        <v>32258805.545454547</v>
      </c>
      <c r="D5" s="24">
        <f>SUMIF('1.WS-Re-Exp'!$F$3:$F$427,Planfin2562!A5,'1.WS-Re-Exp'!$C$3:$C$427)</f>
        <v>23063815.210000005</v>
      </c>
      <c r="E5" s="282">
        <f>((D5-C5)/D5)*100</f>
        <v>-39.867603220597168</v>
      </c>
      <c r="F5" s="40" t="s">
        <v>1</v>
      </c>
      <c r="G5" s="285">
        <f>VLOOKUP($A5,'HGR2560'!$B$2:$I$28,3,0)</f>
        <v>18962655.049999997</v>
      </c>
      <c r="H5" s="285">
        <f>VLOOKUP($A5,'HGR2560'!$B$2:$I$28,5,0)</f>
        <v>21631997.100000001</v>
      </c>
      <c r="I5" s="285">
        <f>VLOOKUP($A5,'HGR2560'!$B$2:$I$28,8,0)</f>
        <v>28555180.34</v>
      </c>
      <c r="J5" s="285">
        <f>VLOOKUP($A5,'HGR2560'!$B$2:$I$28,4,0)</f>
        <v>0</v>
      </c>
      <c r="K5" s="285">
        <f>D5-H5</f>
        <v>1431818.1100000031</v>
      </c>
      <c r="L5" s="285">
        <f>D5-I5</f>
        <v>-5491365.1299999952</v>
      </c>
    </row>
    <row r="6" spans="1:13" ht="24" x14ac:dyDescent="0.55000000000000004">
      <c r="A6" s="169" t="s">
        <v>2</v>
      </c>
      <c r="B6" s="40" t="s">
        <v>3</v>
      </c>
      <c r="C6" s="439">
        <v>29127.272727272728</v>
      </c>
      <c r="D6" s="24">
        <f>SUMIF('1.WS-Re-Exp'!$F$3:$F$427,Planfin2562!A6,'1.WS-Re-Exp'!$C$3:$C$427)</f>
        <v>65000</v>
      </c>
      <c r="E6" s="282">
        <f t="shared" ref="E6:E31" si="0">((D6-C6)/D6)*100</f>
        <v>55.188811188811194</v>
      </c>
      <c r="F6" s="40" t="s">
        <v>3</v>
      </c>
      <c r="G6" s="285">
        <f>VLOOKUP($A6,'HGR2560'!$B$2:$I$28,3,0)</f>
        <v>8050</v>
      </c>
      <c r="H6" s="285">
        <f>VLOOKUP($A6,'HGR2560'!$B$2:$I$28,5,0)</f>
        <v>87543.33</v>
      </c>
      <c r="I6" s="285">
        <f>VLOOKUP($A6,'HGR2560'!$B$2:$I$28,8,0)</f>
        <v>174372.64</v>
      </c>
      <c r="J6" s="285">
        <f>VLOOKUP($A6,'HGR2560'!$B$2:$I$28,4,0)</f>
        <v>0</v>
      </c>
      <c r="K6" s="285">
        <f t="shared" ref="K6:K31" si="1">D6-H6</f>
        <v>-22543.33</v>
      </c>
      <c r="L6" s="285">
        <f t="shared" ref="L6:L31" si="2">D6-I6</f>
        <v>-109372.64000000001</v>
      </c>
    </row>
    <row r="7" spans="1:13" ht="24" x14ac:dyDescent="0.55000000000000004">
      <c r="A7" s="169" t="s">
        <v>4</v>
      </c>
      <c r="B7" s="40" t="s">
        <v>5</v>
      </c>
      <c r="C7" s="439">
        <v>0</v>
      </c>
      <c r="D7" s="24">
        <f>SUMIF('1.WS-Re-Exp'!$F$3:$F$427,Planfin2562!A7,'1.WS-Re-Exp'!$C$3:$C$427)</f>
        <v>253538.55</v>
      </c>
      <c r="E7" s="282">
        <f t="shared" si="0"/>
        <v>100</v>
      </c>
      <c r="F7" s="40" t="s">
        <v>5</v>
      </c>
      <c r="G7" s="285">
        <f>VLOOKUP($A7,'HGR2560'!$B$2:$I$28,3,0)</f>
        <v>29887.13</v>
      </c>
      <c r="H7" s="285">
        <f>VLOOKUP($A7,'HGR2560'!$B$2:$I$28,5,0)</f>
        <v>108666.61</v>
      </c>
      <c r="I7" s="285">
        <f>VLOOKUP($A7,'HGR2560'!$B$2:$I$28,8,0)</f>
        <v>380762.23</v>
      </c>
      <c r="J7" s="285">
        <f>VLOOKUP($A7,'HGR2560'!$B$2:$I$28,4,0)</f>
        <v>0</v>
      </c>
      <c r="K7" s="285">
        <f t="shared" si="1"/>
        <v>144871.94</v>
      </c>
      <c r="L7" s="285">
        <f t="shared" si="2"/>
        <v>-127223.67999999999</v>
      </c>
    </row>
    <row r="8" spans="1:13" ht="24" x14ac:dyDescent="0.55000000000000004">
      <c r="A8" s="169" t="s">
        <v>942</v>
      </c>
      <c r="B8" s="40" t="s">
        <v>702</v>
      </c>
      <c r="C8" s="439">
        <v>173689.13454545455</v>
      </c>
      <c r="D8" s="24">
        <f>SUMIF('1.WS-Re-Exp'!$F$3:$F$427,Planfin2562!A8,'1.WS-Re-Exp'!$C$3:$C$427)</f>
        <v>219215.04</v>
      </c>
      <c r="E8" s="282">
        <f t="shared" si="0"/>
        <v>20.767692515324431</v>
      </c>
      <c r="F8" s="40" t="s">
        <v>702</v>
      </c>
      <c r="G8" s="285">
        <f>VLOOKUP($A8,'HGR2560'!$B$2:$I$28,3,0)</f>
        <v>0</v>
      </c>
      <c r="H8" s="285">
        <f>VLOOKUP($A8,'HGR2560'!$B$2:$I$28,5,0)</f>
        <v>0</v>
      </c>
      <c r="I8" s="285">
        <f>VLOOKUP($A8,'HGR2560'!$B$2:$I$28,8,0)</f>
        <v>0</v>
      </c>
      <c r="J8" s="285">
        <f>VLOOKUP($A8,'HGR2560'!$B$2:$I$28,4,0)</f>
        <v>0</v>
      </c>
      <c r="K8" s="285">
        <f t="shared" si="1"/>
        <v>219215.04</v>
      </c>
      <c r="L8" s="285">
        <f t="shared" si="2"/>
        <v>219215.04</v>
      </c>
    </row>
    <row r="9" spans="1:13" ht="24" x14ac:dyDescent="0.55000000000000004">
      <c r="A9" s="169" t="s">
        <v>6</v>
      </c>
      <c r="B9" s="40" t="s">
        <v>7</v>
      </c>
      <c r="C9" s="439">
        <v>1343322.4472727273</v>
      </c>
      <c r="D9" s="24">
        <f>SUMIF('1.WS-Re-Exp'!$F$3:$F$427,Planfin2562!A9,'1.WS-Re-Exp'!$C$3:$C$427)</f>
        <v>1453000</v>
      </c>
      <c r="E9" s="282">
        <f t="shared" si="0"/>
        <v>7.5483518738659825</v>
      </c>
      <c r="F9" s="40" t="s">
        <v>7</v>
      </c>
      <c r="G9" s="285">
        <f>VLOOKUP($A9,'HGR2560'!$B$2:$I$28,3,0)</f>
        <v>165903.47</v>
      </c>
      <c r="H9" s="285">
        <f>VLOOKUP($A9,'HGR2560'!$B$2:$I$28,5,0)</f>
        <v>2284574.83</v>
      </c>
      <c r="I9" s="285">
        <f>VLOOKUP($A9,'HGR2560'!$B$2:$I$28,8,0)</f>
        <v>5875685.5599999996</v>
      </c>
      <c r="J9" s="285">
        <f>VLOOKUP($A9,'HGR2560'!$B$2:$I$28,4,0)</f>
        <v>0</v>
      </c>
      <c r="K9" s="285">
        <f t="shared" si="1"/>
        <v>-831574.83000000007</v>
      </c>
      <c r="L9" s="285">
        <f t="shared" si="2"/>
        <v>-4422685.5599999996</v>
      </c>
    </row>
    <row r="10" spans="1:13" ht="24" x14ac:dyDescent="0.55000000000000004">
      <c r="A10" s="169" t="s">
        <v>8</v>
      </c>
      <c r="B10" s="40" t="s">
        <v>9</v>
      </c>
      <c r="C10" s="439">
        <v>472933.59272727277</v>
      </c>
      <c r="D10" s="24">
        <f>SUMIF('1.WS-Re-Exp'!$F$3:$F$427,Planfin2562!A10,'1.WS-Re-Exp'!$C$3:$C$427)</f>
        <v>748867.94</v>
      </c>
      <c r="E10" s="282">
        <f t="shared" si="0"/>
        <v>36.846863450013259</v>
      </c>
      <c r="F10" s="40" t="s">
        <v>9</v>
      </c>
      <c r="G10" s="285">
        <f>VLOOKUP($A10,'HGR2560'!$B$2:$I$28,3,0)</f>
        <v>331604.78000000003</v>
      </c>
      <c r="H10" s="285">
        <f>VLOOKUP($A10,'HGR2560'!$B$2:$I$28,5,0)</f>
        <v>547151.11</v>
      </c>
      <c r="I10" s="285">
        <f>VLOOKUP($A10,'HGR2560'!$B$2:$I$28,8,0)</f>
        <v>1015811.47</v>
      </c>
      <c r="J10" s="285">
        <f>VLOOKUP($A10,'HGR2560'!$B$2:$I$28,4,0)</f>
        <v>0</v>
      </c>
      <c r="K10" s="285">
        <f t="shared" si="1"/>
        <v>201716.82999999996</v>
      </c>
      <c r="L10" s="285">
        <f t="shared" si="2"/>
        <v>-266943.53000000003</v>
      </c>
    </row>
    <row r="11" spans="1:13" ht="24" x14ac:dyDescent="0.55000000000000004">
      <c r="A11" s="169" t="s">
        <v>10</v>
      </c>
      <c r="B11" s="40" t="s">
        <v>11</v>
      </c>
      <c r="C11" s="439">
        <v>0</v>
      </c>
      <c r="D11" s="24">
        <f>SUMIF('1.WS-Re-Exp'!$F$3:$F$427,Planfin2562!A11,'1.WS-Re-Exp'!$C$3:$C$427)</f>
        <v>0</v>
      </c>
      <c r="E11" s="282" t="e">
        <f t="shared" si="0"/>
        <v>#DIV/0!</v>
      </c>
      <c r="F11" s="40" t="s">
        <v>11</v>
      </c>
      <c r="G11" s="285">
        <f>VLOOKUP($A11,'HGR2560'!$B$2:$I$28,3,0)</f>
        <v>0</v>
      </c>
      <c r="H11" s="285">
        <f>VLOOKUP($A11,'HGR2560'!$B$2:$I$28,5,0)</f>
        <v>71442.13</v>
      </c>
      <c r="I11" s="285">
        <f>VLOOKUP($A11,'HGR2560'!$B$2:$I$28,8,0)</f>
        <v>280700.59000000003</v>
      </c>
      <c r="J11" s="285">
        <f>VLOOKUP($A11,'HGR2560'!$B$2:$I$28,4,0)</f>
        <v>0</v>
      </c>
      <c r="K11" s="285">
        <f t="shared" si="1"/>
        <v>-71442.13</v>
      </c>
      <c r="L11" s="285">
        <f t="shared" si="2"/>
        <v>-280700.59000000003</v>
      </c>
    </row>
    <row r="12" spans="1:13" ht="24" x14ac:dyDescent="0.55000000000000004">
      <c r="A12" s="169" t="s">
        <v>12</v>
      </c>
      <c r="B12" s="40" t="s">
        <v>13</v>
      </c>
      <c r="C12" s="439">
        <v>1734645.3709090906</v>
      </c>
      <c r="D12" s="24">
        <f>SUMIF('1.WS-Re-Exp'!$F$3:$F$427,Planfin2562!A12,'1.WS-Re-Exp'!$C$3:$C$427)</f>
        <v>1834478.16</v>
      </c>
      <c r="E12" s="282">
        <f t="shared" si="0"/>
        <v>5.4420265810583048</v>
      </c>
      <c r="F12" s="40" t="s">
        <v>13</v>
      </c>
      <c r="G12" s="285">
        <f>VLOOKUP($A12,'HGR2560'!$B$2:$I$28,3,0)</f>
        <v>753998.66999999993</v>
      </c>
      <c r="H12" s="285">
        <f>VLOOKUP($A12,'HGR2560'!$B$2:$I$28,5,0)</f>
        <v>1314686.8600000001</v>
      </c>
      <c r="I12" s="285">
        <f>VLOOKUP($A12,'HGR2560'!$B$2:$I$28,8,0)</f>
        <v>2127559.61</v>
      </c>
      <c r="J12" s="285">
        <f>VLOOKUP($A12,'HGR2560'!$B$2:$I$28,4,0)</f>
        <v>0</v>
      </c>
      <c r="K12" s="285">
        <f t="shared" si="1"/>
        <v>519791.29999999981</v>
      </c>
      <c r="L12" s="285">
        <f t="shared" si="2"/>
        <v>-293081.44999999995</v>
      </c>
    </row>
    <row r="13" spans="1:13" ht="24" x14ac:dyDescent="0.55000000000000004">
      <c r="A13" s="169" t="s">
        <v>14</v>
      </c>
      <c r="B13" s="40" t="s">
        <v>15</v>
      </c>
      <c r="C13" s="439">
        <v>7449732.6327272728</v>
      </c>
      <c r="D13" s="24">
        <f>SUMIF('1.WS-Re-Exp'!$F$3:$F$427,Planfin2562!A13,'1.WS-Re-Exp'!$C$3:$C$427)</f>
        <v>8174877.79</v>
      </c>
      <c r="E13" s="282">
        <f t="shared" si="0"/>
        <v>8.8704097590274458</v>
      </c>
      <c r="F13" s="40" t="s">
        <v>15</v>
      </c>
      <c r="G13" s="285">
        <f>VLOOKUP($A13,'HGR2560'!$B$2:$I$28,3,0)</f>
        <v>5912678.8600000003</v>
      </c>
      <c r="H13" s="285">
        <f>VLOOKUP($A13,'HGR2560'!$B$2:$I$28,5,0)</f>
        <v>9075382.8300000001</v>
      </c>
      <c r="I13" s="285">
        <f>VLOOKUP($A13,'HGR2560'!$B$2:$I$28,8,0)</f>
        <v>17494151.82</v>
      </c>
      <c r="J13" s="285">
        <f>VLOOKUP($A13,'HGR2560'!$B$2:$I$28,4,0)</f>
        <v>0</v>
      </c>
      <c r="K13" s="285">
        <f t="shared" si="1"/>
        <v>-900505.04</v>
      </c>
      <c r="L13" s="285">
        <f t="shared" si="2"/>
        <v>-9319274.0300000012</v>
      </c>
    </row>
    <row r="14" spans="1:13" ht="24" x14ac:dyDescent="0.55000000000000004">
      <c r="A14" s="169" t="s">
        <v>16</v>
      </c>
      <c r="B14" s="40" t="s">
        <v>17</v>
      </c>
      <c r="C14" s="439">
        <v>2897773.5272727273</v>
      </c>
      <c r="D14" s="24">
        <f>SUMIF('1.WS-Re-Exp'!$F$3:$F$427,Planfin2562!A14,'1.WS-Re-Exp'!$C$3:$C$427)</f>
        <v>2877904.52</v>
      </c>
      <c r="E14" s="282">
        <f t="shared" si="0"/>
        <v>-0.69039841782962708</v>
      </c>
      <c r="F14" s="40" t="s">
        <v>17</v>
      </c>
      <c r="G14" s="285">
        <f>VLOOKUP($A14,'HGR2560'!$B$2:$I$28,3,0)</f>
        <v>1749473.4700000002</v>
      </c>
      <c r="H14" s="285">
        <f>VLOOKUP($A14,'HGR2560'!$B$2:$I$28,5,0)</f>
        <v>4581775.05</v>
      </c>
      <c r="I14" s="285">
        <f>VLOOKUP($A14,'HGR2560'!$B$2:$I$28,8,0)</f>
        <v>7396887.46</v>
      </c>
      <c r="J14" s="285">
        <f>VLOOKUP($A14,'HGR2560'!$B$2:$I$28,4,0)</f>
        <v>0</v>
      </c>
      <c r="K14" s="285">
        <f t="shared" si="1"/>
        <v>-1703870.5299999998</v>
      </c>
      <c r="L14" s="285">
        <f t="shared" si="2"/>
        <v>-4518982.9399999995</v>
      </c>
    </row>
    <row r="15" spans="1:13" ht="24" x14ac:dyDescent="0.55000000000000004">
      <c r="A15" s="169" t="s">
        <v>18</v>
      </c>
      <c r="B15" s="40" t="s">
        <v>661</v>
      </c>
      <c r="C15" s="439">
        <v>3362102.1163636362</v>
      </c>
      <c r="D15" s="24">
        <f>SUMIF('1.WS-Re-Exp'!$F$3:$F$427,Planfin2562!A15,'1.WS-Re-Exp'!$C$3:$C$427)</f>
        <v>3696926</v>
      </c>
      <c r="E15" s="282">
        <f t="shared" si="0"/>
        <v>9.0568186551844363</v>
      </c>
      <c r="F15" s="40" t="s">
        <v>661</v>
      </c>
      <c r="G15" s="285">
        <f>VLOOKUP($A15,'HGR2560'!$B$2:$I$28,3,0)</f>
        <v>2474417.3199999998</v>
      </c>
      <c r="H15" s="285">
        <f>VLOOKUP($A15,'HGR2560'!$B$2:$I$28,5,0)</f>
        <v>2329615.1</v>
      </c>
      <c r="I15" s="285">
        <f>VLOOKUP($A15,'HGR2560'!$B$2:$I$28,8,0)</f>
        <v>4661111.67</v>
      </c>
      <c r="J15" s="285">
        <f>VLOOKUP($A15,'HGR2560'!$B$2:$I$28,4,0)</f>
        <v>0</v>
      </c>
      <c r="K15" s="285">
        <f t="shared" si="1"/>
        <v>1367310.9</v>
      </c>
      <c r="L15" s="285">
        <f t="shared" si="2"/>
        <v>-964185.66999999993</v>
      </c>
    </row>
    <row r="16" spans="1:13" ht="27.75" x14ac:dyDescent="0.65">
      <c r="A16" s="171" t="s">
        <v>667</v>
      </c>
      <c r="B16" s="172" t="s">
        <v>647</v>
      </c>
      <c r="C16" s="173">
        <f>SUM(C5:C15)</f>
        <v>49722131.639999993</v>
      </c>
      <c r="D16" s="173">
        <f>SUM(D5:D15)</f>
        <v>42387623.210000008</v>
      </c>
      <c r="E16" s="283">
        <f t="shared" si="0"/>
        <v>-17.303419900811143</v>
      </c>
      <c r="F16" s="172" t="s">
        <v>647</v>
      </c>
      <c r="G16" s="286">
        <f>VLOOKUP($A16,'HGR2560'!$B$2:$I$28,3,0)</f>
        <v>30388668.749999993</v>
      </c>
      <c r="H16" s="286">
        <f>VLOOKUP($A16,'HGR2560'!$B$2:$I$28,5,0)</f>
        <v>41988268.07</v>
      </c>
      <c r="I16" s="286">
        <f>VLOOKUP($A16,'HGR2560'!$B$2:$I$28,8,0)</f>
        <v>55731886.539999999</v>
      </c>
      <c r="J16" s="286">
        <f>VLOOKUP($A16,'HGR2560'!$B$2:$I$28,4,0)</f>
        <v>0</v>
      </c>
      <c r="K16" s="285">
        <f t="shared" si="1"/>
        <v>399355.14000000805</v>
      </c>
      <c r="L16" s="285">
        <f t="shared" si="2"/>
        <v>-13344263.329999991</v>
      </c>
    </row>
    <row r="17" spans="1:12" ht="27.75" x14ac:dyDescent="0.65">
      <c r="A17" s="166" t="s">
        <v>19</v>
      </c>
      <c r="B17" s="40" t="s">
        <v>20</v>
      </c>
      <c r="C17" s="439">
        <v>3700562.5854545454</v>
      </c>
      <c r="D17" s="24">
        <f>SUMIF('1.WS-Re-Exp'!$F$3:$F$427,Planfin2562!A17,'1.WS-Re-Exp'!$C$3:$C$427)</f>
        <v>3376578.31</v>
      </c>
      <c r="E17" s="282">
        <f t="shared" si="0"/>
        <v>-9.5950469886938698</v>
      </c>
      <c r="F17" s="40" t="s">
        <v>20</v>
      </c>
      <c r="G17" s="285">
        <f>VLOOKUP($A17,'HGR2560'!$B$2:$I$28,3,0)</f>
        <v>3401687.9</v>
      </c>
      <c r="H17" s="285">
        <f>VLOOKUP($A17,'HGR2560'!$B$2:$I$28,5,0)</f>
        <v>3093283.91</v>
      </c>
      <c r="I17" s="285">
        <f>VLOOKUP($A17,'HGR2560'!$B$2:$I$28,8,0)</f>
        <v>4214775.42</v>
      </c>
      <c r="J17" s="285">
        <f>VLOOKUP($A17,'HGR2560'!$B$2:$I$28,4,0)</f>
        <v>0</v>
      </c>
      <c r="K17" s="285">
        <f t="shared" si="1"/>
        <v>283294.39999999991</v>
      </c>
      <c r="L17" s="285">
        <f t="shared" si="2"/>
        <v>-838197.10999999987</v>
      </c>
    </row>
    <row r="18" spans="1:12" ht="27.75" x14ac:dyDescent="0.65">
      <c r="A18" s="166" t="s">
        <v>21</v>
      </c>
      <c r="B18" s="40" t="s">
        <v>22</v>
      </c>
      <c r="C18" s="439">
        <v>607176.5127272727</v>
      </c>
      <c r="D18" s="24">
        <f>SUMIF('1.WS-Re-Exp'!$F$3:$F$427,Planfin2562!A18,'1.WS-Re-Exp'!$C$3:$C$427)</f>
        <v>1784546.82</v>
      </c>
      <c r="E18" s="282">
        <f t="shared" si="0"/>
        <v>65.975870964972898</v>
      </c>
      <c r="F18" s="40" t="s">
        <v>22</v>
      </c>
      <c r="G18" s="285">
        <f>VLOOKUP($A18,'HGR2560'!$B$2:$I$28,3,0)</f>
        <v>1087304.97</v>
      </c>
      <c r="H18" s="285">
        <f>VLOOKUP($A18,'HGR2560'!$B$2:$I$28,5,0)</f>
        <v>881707.98</v>
      </c>
      <c r="I18" s="285">
        <f>VLOOKUP($A18,'HGR2560'!$B$2:$I$28,8,0)</f>
        <v>1321478.68</v>
      </c>
      <c r="J18" s="285">
        <f>VLOOKUP($A18,'HGR2560'!$B$2:$I$28,4,0)</f>
        <v>0</v>
      </c>
      <c r="K18" s="285">
        <f t="shared" si="1"/>
        <v>902838.84000000008</v>
      </c>
      <c r="L18" s="285">
        <f t="shared" si="2"/>
        <v>463068.14000000013</v>
      </c>
    </row>
    <row r="19" spans="1:12" ht="27.75" x14ac:dyDescent="0.65">
      <c r="A19" s="166" t="s">
        <v>703</v>
      </c>
      <c r="B19" s="40" t="s">
        <v>704</v>
      </c>
      <c r="C19" s="439">
        <v>131444.54181818181</v>
      </c>
      <c r="D19" s="24">
        <f>SUMIF('1.WS-Re-Exp'!$F$3:$F$427,Planfin2562!A19,'1.WS-Re-Exp'!$C$3:$C$427)</f>
        <v>269499</v>
      </c>
      <c r="E19" s="282">
        <f t="shared" si="0"/>
        <v>51.226334116942255</v>
      </c>
      <c r="F19" s="40" t="s">
        <v>704</v>
      </c>
      <c r="G19" s="285">
        <f>VLOOKUP($A19,'HGR2560'!$B$2:$I$28,3,0)</f>
        <v>157187.98000000001</v>
      </c>
      <c r="H19" s="285">
        <f>VLOOKUP($A19,'HGR2560'!$B$2:$I$28,5,0)</f>
        <v>278801.28000000003</v>
      </c>
      <c r="I19" s="285">
        <f>VLOOKUP($A19,'HGR2560'!$B$2:$I$28,8,0)</f>
        <v>448398.42</v>
      </c>
      <c r="J19" s="285">
        <f>VLOOKUP($A19,'HGR2560'!$B$2:$I$28,4,0)</f>
        <v>0</v>
      </c>
      <c r="K19" s="285">
        <f t="shared" si="1"/>
        <v>-9302.2800000000279</v>
      </c>
      <c r="L19" s="285">
        <f t="shared" si="2"/>
        <v>-178899.41999999998</v>
      </c>
    </row>
    <row r="20" spans="1:12" ht="27.75" x14ac:dyDescent="0.65">
      <c r="A20" s="166" t="s">
        <v>23</v>
      </c>
      <c r="B20" s="40" t="s">
        <v>24</v>
      </c>
      <c r="C20" s="439">
        <v>2461288.0909090908</v>
      </c>
      <c r="D20" s="24">
        <f>SUMIF('1.WS-Re-Exp'!$F$3:$F$427,Planfin2562!A20,'1.WS-Re-Exp'!$C$3:$C$427)</f>
        <v>1956180.75</v>
      </c>
      <c r="E20" s="282">
        <f t="shared" si="0"/>
        <v>-25.821097611204426</v>
      </c>
      <c r="F20" s="40" t="s">
        <v>24</v>
      </c>
      <c r="G20" s="285">
        <f>VLOOKUP($A20,'HGR2560'!$B$2:$I$28,3,0)</f>
        <v>1967181</v>
      </c>
      <c r="H20" s="285">
        <f>VLOOKUP($A20,'HGR2560'!$B$2:$I$28,5,0)</f>
        <v>1395507.45</v>
      </c>
      <c r="I20" s="285">
        <f>VLOOKUP($A20,'HGR2560'!$B$2:$I$28,8,0)</f>
        <v>2044771.49</v>
      </c>
      <c r="J20" s="285">
        <f>VLOOKUP($A20,'HGR2560'!$B$2:$I$28,4,0)</f>
        <v>0</v>
      </c>
      <c r="K20" s="285">
        <f t="shared" si="1"/>
        <v>560673.30000000005</v>
      </c>
      <c r="L20" s="285">
        <f t="shared" si="2"/>
        <v>-88590.739999999991</v>
      </c>
    </row>
    <row r="21" spans="1:12" ht="27.75" x14ac:dyDescent="0.65">
      <c r="A21" s="166" t="s">
        <v>25</v>
      </c>
      <c r="B21" s="40" t="s">
        <v>26</v>
      </c>
      <c r="C21" s="439">
        <v>7449732.6327272728</v>
      </c>
      <c r="D21" s="24">
        <f>SUMIF('1.WS-Re-Exp'!$F$3:$F$427,Planfin2562!A21,'1.WS-Re-Exp'!$C$3:$C$427)</f>
        <v>8174877.7899999991</v>
      </c>
      <c r="E21" s="282">
        <f t="shared" si="0"/>
        <v>8.8704097590274351</v>
      </c>
      <c r="F21" s="40" t="s">
        <v>26</v>
      </c>
      <c r="G21" s="285">
        <f>VLOOKUP($A21,'HGR2560'!$B$2:$I$28,3,0)</f>
        <v>5912678.8600000003</v>
      </c>
      <c r="H21" s="285">
        <f>VLOOKUP($A21,'HGR2560'!$B$2:$I$28,5,0)</f>
        <v>9131342.8399999999</v>
      </c>
      <c r="I21" s="285">
        <f>VLOOKUP($A21,'HGR2560'!$B$2:$I$28,8,0)</f>
        <v>17593350.239999998</v>
      </c>
      <c r="J21" s="285">
        <f>VLOOKUP($A21,'HGR2560'!$B$2:$I$28,4,0)</f>
        <v>0</v>
      </c>
      <c r="K21" s="285">
        <f t="shared" si="1"/>
        <v>-956465.05000000075</v>
      </c>
      <c r="L21" s="285">
        <f t="shared" si="2"/>
        <v>-9418472.4499999993</v>
      </c>
    </row>
    <row r="22" spans="1:12" ht="27.75" x14ac:dyDescent="0.65">
      <c r="A22" s="166" t="s">
        <v>27</v>
      </c>
      <c r="B22" s="41" t="s">
        <v>695</v>
      </c>
      <c r="C22" s="439">
        <v>5477992.3636363633</v>
      </c>
      <c r="D22" s="24">
        <f>SUMIF('1.WS-Re-Exp'!$F$3:$F$427,Planfin2562!A22,'1.WS-Re-Exp'!$C$3:$C$427)</f>
        <v>5696174.1818181826</v>
      </c>
      <c r="E22" s="282">
        <f t="shared" si="0"/>
        <v>3.8303220937000395</v>
      </c>
      <c r="F22" s="41" t="s">
        <v>695</v>
      </c>
      <c r="G22" s="285">
        <f>VLOOKUP($A22,'HGR2560'!$B$2:$I$28,3,0)</f>
        <v>3187724</v>
      </c>
      <c r="H22" s="285">
        <f>VLOOKUP($A22,'HGR2560'!$B$2:$I$28,5,0)</f>
        <v>4377187.96</v>
      </c>
      <c r="I22" s="285">
        <f>VLOOKUP($A22,'HGR2560'!$B$2:$I$28,8,0)</f>
        <v>6168604.8499999996</v>
      </c>
      <c r="J22" s="285">
        <f>VLOOKUP($A22,'HGR2560'!$B$2:$I$28,4,0)</f>
        <v>0</v>
      </c>
      <c r="K22" s="285">
        <f t="shared" si="1"/>
        <v>1318986.2218181826</v>
      </c>
      <c r="L22" s="285">
        <f t="shared" si="2"/>
        <v>-472430.66818181705</v>
      </c>
    </row>
    <row r="23" spans="1:12" ht="27.75" x14ac:dyDescent="0.65">
      <c r="A23" s="166" t="s">
        <v>29</v>
      </c>
      <c r="B23" s="40" t="s">
        <v>30</v>
      </c>
      <c r="C23" s="439">
        <v>8380901.4545454551</v>
      </c>
      <c r="D23" s="24">
        <f>SUMIF('1.WS-Re-Exp'!$F$3:$F$427,Planfin2562!A23,'1.WS-Re-Exp'!$C$3:$C$427)</f>
        <v>6597287</v>
      </c>
      <c r="E23" s="282">
        <f t="shared" si="0"/>
        <v>-27.035574692225079</v>
      </c>
      <c r="F23" s="40" t="s">
        <v>30</v>
      </c>
      <c r="G23" s="285">
        <f>VLOOKUP($A23,'HGR2560'!$B$2:$I$28,3,0)</f>
        <v>4603117</v>
      </c>
      <c r="H23" s="285">
        <f>VLOOKUP($A23,'HGR2560'!$B$2:$I$28,5,0)</f>
        <v>6595117.9900000002</v>
      </c>
      <c r="I23" s="285">
        <f>VLOOKUP($A23,'HGR2560'!$B$2:$I$28,8,0)</f>
        <v>9584225.4299999997</v>
      </c>
      <c r="J23" s="285">
        <f>VLOOKUP($A23,'HGR2560'!$B$2:$I$28,4,0)</f>
        <v>0</v>
      </c>
      <c r="K23" s="285">
        <f t="shared" si="1"/>
        <v>2169.0099999997765</v>
      </c>
      <c r="L23" s="285">
        <f t="shared" si="2"/>
        <v>-2986938.4299999997</v>
      </c>
    </row>
    <row r="24" spans="1:12" ht="27.75" x14ac:dyDescent="0.65">
      <c r="A24" s="166" t="s">
        <v>31</v>
      </c>
      <c r="B24" s="40" t="s">
        <v>32</v>
      </c>
      <c r="C24" s="439">
        <v>957960.33818181814</v>
      </c>
      <c r="D24" s="24">
        <f>SUMIF('1.WS-Re-Exp'!$F$3:$F$427,Planfin2562!A24,'1.WS-Re-Exp'!$C$3:$C$427)</f>
        <v>683961.02</v>
      </c>
      <c r="E24" s="282">
        <f t="shared" si="0"/>
        <v>-40.060662840379138</v>
      </c>
      <c r="F24" s="40" t="s">
        <v>32</v>
      </c>
      <c r="G24" s="285">
        <f>VLOOKUP($A24,'HGR2560'!$B$2:$I$28,3,0)</f>
        <v>473208.68000000005</v>
      </c>
      <c r="H24" s="285">
        <f>VLOOKUP($A24,'HGR2560'!$B$2:$I$28,5,0)</f>
        <v>766710.15</v>
      </c>
      <c r="I24" s="285">
        <f>VLOOKUP($A24,'HGR2560'!$B$2:$I$28,8,0)</f>
        <v>1219754.03</v>
      </c>
      <c r="J24" s="285">
        <f>VLOOKUP($A24,'HGR2560'!$B$2:$I$28,4,0)</f>
        <v>0</v>
      </c>
      <c r="K24" s="285">
        <f t="shared" si="1"/>
        <v>-82749.13</v>
      </c>
      <c r="L24" s="285">
        <f t="shared" si="2"/>
        <v>-535793.01</v>
      </c>
    </row>
    <row r="25" spans="1:12" ht="27.75" x14ac:dyDescent="0.65">
      <c r="A25" s="166" t="s">
        <v>33</v>
      </c>
      <c r="B25" s="40" t="s">
        <v>34</v>
      </c>
      <c r="C25" s="439">
        <v>1395427.2872727271</v>
      </c>
      <c r="D25" s="24">
        <f>SUMIF('1.WS-Re-Exp'!$F$3:$F$427,Planfin2562!A25,'1.WS-Re-Exp'!$C$3:$C$427)</f>
        <v>1691893.2872727276</v>
      </c>
      <c r="E25" s="282">
        <f t="shared" si="0"/>
        <v>17.522736346917792</v>
      </c>
      <c r="F25" s="40" t="s">
        <v>34</v>
      </c>
      <c r="G25" s="285">
        <f>VLOOKUP($A25,'HGR2560'!$B$2:$I$28,3,0)</f>
        <v>2690944.62</v>
      </c>
      <c r="H25" s="285">
        <f>VLOOKUP($A25,'HGR2560'!$B$2:$I$28,5,0)</f>
        <v>2102030.0299999998</v>
      </c>
      <c r="I25" s="285">
        <f>VLOOKUP($A25,'HGR2560'!$B$2:$I$28,8,0)</f>
        <v>3645582.36</v>
      </c>
      <c r="J25" s="285">
        <f>VLOOKUP($A25,'HGR2560'!$B$2:$I$28,4,0)</f>
        <v>0</v>
      </c>
      <c r="K25" s="285">
        <f t="shared" si="1"/>
        <v>-410136.74272727221</v>
      </c>
      <c r="L25" s="285">
        <f t="shared" si="2"/>
        <v>-1953689.0727272723</v>
      </c>
    </row>
    <row r="26" spans="1:12" ht="27.75" x14ac:dyDescent="0.65">
      <c r="A26" s="166" t="s">
        <v>35</v>
      </c>
      <c r="B26" s="40" t="s">
        <v>36</v>
      </c>
      <c r="C26" s="439">
        <v>689855.45454545459</v>
      </c>
      <c r="D26" s="24">
        <f>SUMIF('1.WS-Re-Exp'!$F$3:$F$427,Planfin2562!A26,'1.WS-Re-Exp'!$C$3:$C$427)</f>
        <v>989855.45454545459</v>
      </c>
      <c r="E26" s="282">
        <f t="shared" si="0"/>
        <v>30.307455358495865</v>
      </c>
      <c r="F26" s="40" t="s">
        <v>36</v>
      </c>
      <c r="G26" s="285">
        <f>VLOOKUP($A26,'HGR2560'!$B$2:$I$28,3,0)</f>
        <v>548053.52</v>
      </c>
      <c r="H26" s="285">
        <f>VLOOKUP($A26,'HGR2560'!$B$2:$I$28,5,0)</f>
        <v>893286.84</v>
      </c>
      <c r="I26" s="285">
        <f>VLOOKUP($A26,'HGR2560'!$B$2:$I$28,8,0)</f>
        <v>1419414.88</v>
      </c>
      <c r="J26" s="285">
        <f>VLOOKUP($A26,'HGR2560'!$B$2:$I$28,4,0)</f>
        <v>0</v>
      </c>
      <c r="K26" s="285">
        <f t="shared" si="1"/>
        <v>96568.61454545462</v>
      </c>
      <c r="L26" s="285">
        <f t="shared" si="2"/>
        <v>-429559.4254545453</v>
      </c>
    </row>
    <row r="27" spans="1:12" ht="27.75" x14ac:dyDescent="0.65">
      <c r="A27" s="166" t="s">
        <v>37</v>
      </c>
      <c r="B27" s="40" t="s">
        <v>38</v>
      </c>
      <c r="C27" s="439">
        <v>1427669.7054545453</v>
      </c>
      <c r="D27" s="24">
        <f>SUMIF('1.WS-Re-Exp'!$F$3:$F$427,Planfin2562!A27,'1.WS-Re-Exp'!$C$3:$C$427)</f>
        <v>1739986.4403305785</v>
      </c>
      <c r="E27" s="282">
        <f t="shared" si="0"/>
        <v>17.949377514499272</v>
      </c>
      <c r="F27" s="40" t="s">
        <v>38</v>
      </c>
      <c r="G27" s="285">
        <f>VLOOKUP($A27,'HGR2560'!$B$2:$I$28,3,0)</f>
        <v>1738142.3</v>
      </c>
      <c r="H27" s="285">
        <f>VLOOKUP($A27,'HGR2560'!$B$2:$I$28,5,0)</f>
        <v>1326142.19</v>
      </c>
      <c r="I27" s="285">
        <f>VLOOKUP($A27,'HGR2560'!$B$2:$I$28,8,0)</f>
        <v>1964030.26</v>
      </c>
      <c r="J27" s="285">
        <f>VLOOKUP($A27,'HGR2560'!$B$2:$I$28,4,0)</f>
        <v>0</v>
      </c>
      <c r="K27" s="285">
        <f t="shared" si="1"/>
        <v>413844.25033057854</v>
      </c>
      <c r="L27" s="285">
        <f t="shared" si="2"/>
        <v>-224043.81966942153</v>
      </c>
    </row>
    <row r="28" spans="1:12" ht="27.75" x14ac:dyDescent="0.65">
      <c r="A28" s="166" t="s">
        <v>39</v>
      </c>
      <c r="B28" s="40" t="s">
        <v>40</v>
      </c>
      <c r="C28" s="439">
        <v>2396382.4253454544</v>
      </c>
      <c r="D28" s="24">
        <f>SUMIF('1.WS-Re-Exp'!$F$3:$F$427,Planfin2562!A28,'1.WS-Re-Exp'!$C$3:$C$427)</f>
        <v>2396382.4253454544</v>
      </c>
      <c r="E28" s="282">
        <f t="shared" si="0"/>
        <v>0</v>
      </c>
      <c r="F28" s="40" t="s">
        <v>40</v>
      </c>
      <c r="G28" s="285">
        <f>VLOOKUP($A28,'HGR2560'!$B$2:$I$28,3,0)</f>
        <v>2230216.1800000002</v>
      </c>
      <c r="H28" s="285">
        <f>VLOOKUP($A28,'HGR2560'!$B$2:$I$28,5,0)</f>
        <v>4635044.71</v>
      </c>
      <c r="I28" s="285">
        <f>VLOOKUP($A28,'HGR2560'!$B$2:$I$28,8,0)</f>
        <v>6693674.7699999996</v>
      </c>
      <c r="J28" s="285">
        <f>VLOOKUP($A28,'HGR2560'!$B$2:$I$28,4,0)</f>
        <v>0</v>
      </c>
      <c r="K28" s="285">
        <f t="shared" si="1"/>
        <v>-2238662.2846545456</v>
      </c>
      <c r="L28" s="285">
        <f t="shared" si="2"/>
        <v>-4297292.3446545452</v>
      </c>
    </row>
    <row r="29" spans="1:12" ht="27.75" x14ac:dyDescent="0.65">
      <c r="A29" s="166" t="s">
        <v>705</v>
      </c>
      <c r="B29" s="40" t="s">
        <v>706</v>
      </c>
      <c r="C29" s="439">
        <v>311392.02545454545</v>
      </c>
      <c r="D29" s="24">
        <f>SUMIF('1.WS-Re-Exp'!$F$3:$F$427,Planfin2562!A29,'1.WS-Re-Exp'!$C$3:$C$427)</f>
        <v>311424.75272727275</v>
      </c>
      <c r="E29" s="282">
        <f t="shared" si="0"/>
        <v>1.0508886156507441E-2</v>
      </c>
      <c r="F29" s="40" t="s">
        <v>706</v>
      </c>
      <c r="G29" s="285">
        <f>VLOOKUP($A29,'HGR2560'!$B$2:$I$28,3,0)</f>
        <v>0</v>
      </c>
      <c r="H29" s="285">
        <f>VLOOKUP($A29,'HGR2560'!$B$2:$I$28,5,0)</f>
        <v>185232.48</v>
      </c>
      <c r="I29" s="285">
        <f>VLOOKUP($A29,'HGR2560'!$B$2:$I$28,8,0)</f>
        <v>598242.30000000005</v>
      </c>
      <c r="J29" s="285">
        <f>VLOOKUP($A29,'HGR2560'!$B$2:$I$28,4,0)</f>
        <v>0</v>
      </c>
      <c r="K29" s="285">
        <f t="shared" si="1"/>
        <v>126192.27272727274</v>
      </c>
      <c r="L29" s="285">
        <f t="shared" si="2"/>
        <v>-286817.5472727273</v>
      </c>
    </row>
    <row r="30" spans="1:12" ht="27.75" x14ac:dyDescent="0.65">
      <c r="A30" s="166" t="s">
        <v>41</v>
      </c>
      <c r="B30" s="40" t="s">
        <v>42</v>
      </c>
      <c r="C30" s="439">
        <v>5059822.9090909092</v>
      </c>
      <c r="D30" s="24">
        <f>SUMIF('1.WS-Re-Exp'!$F$3:$F$427,Planfin2562!A30,'1.WS-Re-Exp'!$C$3:$C$427)</f>
        <v>4977751.2727272725</v>
      </c>
      <c r="E30" s="282">
        <f t="shared" si="0"/>
        <v>-1.6487693311094322</v>
      </c>
      <c r="F30" s="40" t="s">
        <v>42</v>
      </c>
      <c r="G30" s="285">
        <f>VLOOKUP($A30,'HGR2560'!$B$2:$I$28,3,0)</f>
        <v>5841907.2599999998</v>
      </c>
      <c r="H30" s="285">
        <f>VLOOKUP($A30,'HGR2560'!$B$2:$I$28,5,0)</f>
        <v>5220026.8</v>
      </c>
      <c r="I30" s="285">
        <f>VLOOKUP($A30,'HGR2560'!$B$2:$I$28,8,0)</f>
        <v>7709365.4400000004</v>
      </c>
      <c r="J30" s="285">
        <f>VLOOKUP($A30,'HGR2560'!$B$2:$I$28,4,0)</f>
        <v>0</v>
      </c>
      <c r="K30" s="285">
        <f t="shared" si="1"/>
        <v>-242275.52727272734</v>
      </c>
      <c r="L30" s="285">
        <f t="shared" si="2"/>
        <v>-2731614.1672727279</v>
      </c>
    </row>
    <row r="31" spans="1:12" s="155" customFormat="1" ht="24" x14ac:dyDescent="0.55000000000000004">
      <c r="A31" s="174" t="s">
        <v>668</v>
      </c>
      <c r="B31" s="174" t="s">
        <v>669</v>
      </c>
      <c r="C31" s="175">
        <f>SUM(C17:C30)</f>
        <v>40447608.327163629</v>
      </c>
      <c r="D31" s="175">
        <f>SUM(D17:D30)</f>
        <v>40646398.504766941</v>
      </c>
      <c r="E31" s="284">
        <f t="shared" si="0"/>
        <v>0.48907205783557445</v>
      </c>
      <c r="F31" s="174" t="s">
        <v>669</v>
      </c>
      <c r="G31" s="286">
        <f>VLOOKUP($A31,'HGR2560'!$B$2:$I$28,3,0)</f>
        <v>33839354.270000003</v>
      </c>
      <c r="H31" s="286">
        <f>VLOOKUP($A31,'HGR2560'!$B$2:$I$28,5,0)</f>
        <v>40729465.689999998</v>
      </c>
      <c r="I31" s="286">
        <f>VLOOKUP($A31,'HGR2560'!$B$2:$I$28,8,0)</f>
        <v>55581495.380000003</v>
      </c>
      <c r="J31" s="286">
        <f>VLOOKUP($A31,'HGR2560'!$B$2:$I$28,4,0)</f>
        <v>0</v>
      </c>
      <c r="K31" s="285">
        <f t="shared" si="1"/>
        <v>-83067.185233056545</v>
      </c>
      <c r="L31" s="285">
        <f t="shared" si="2"/>
        <v>-14935096.875233062</v>
      </c>
    </row>
    <row r="32" spans="1:12" s="155" customFormat="1" ht="27.75" x14ac:dyDescent="0.65">
      <c r="A32" s="171" t="s">
        <v>670</v>
      </c>
      <c r="B32" s="176" t="s">
        <v>671</v>
      </c>
      <c r="C32" s="177">
        <f>C16-C31</f>
        <v>9274523.3128363639</v>
      </c>
      <c r="D32" s="177">
        <f>D16-D31</f>
        <v>1741224.7052330673</v>
      </c>
      <c r="E32" s="156"/>
      <c r="F32" s="156"/>
      <c r="G32" s="156"/>
    </row>
    <row r="33" spans="1:13" s="155" customFormat="1" ht="30.75" x14ac:dyDescent="0.7">
      <c r="A33" s="178" t="s">
        <v>700</v>
      </c>
      <c r="B33" s="179" t="s">
        <v>701</v>
      </c>
      <c r="C33" s="180" t="str">
        <f>IF(D33&gt;0,"เกินดุล",IF(D33=0,"สมดุล","ขาดดุล"))</f>
        <v>เกินดุล</v>
      </c>
      <c r="D33" s="251">
        <f>D32-D15+D28</f>
        <v>440681.13057852164</v>
      </c>
      <c r="E33" s="156"/>
      <c r="F33" s="156"/>
      <c r="G33" s="156"/>
      <c r="K33" s="32" t="s">
        <v>1236</v>
      </c>
    </row>
    <row r="34" spans="1:13" s="155" customFormat="1" ht="30.75" x14ac:dyDescent="0.7">
      <c r="A34" s="181"/>
      <c r="B34" s="182"/>
      <c r="C34" s="183"/>
      <c r="D34" s="156"/>
      <c r="E34" s="156"/>
      <c r="F34" s="156"/>
      <c r="G34" s="156"/>
      <c r="K34" s="293"/>
      <c r="L34" s="463" t="s">
        <v>1237</v>
      </c>
      <c r="M34" s="463"/>
    </row>
    <row r="35" spans="1:13" ht="27.75" x14ac:dyDescent="0.65">
      <c r="A35" s="184"/>
      <c r="B35" s="185" t="s">
        <v>672</v>
      </c>
      <c r="C35" s="186"/>
      <c r="D35" s="145"/>
      <c r="E35" s="145"/>
      <c r="F35" s="145"/>
      <c r="G35" s="145"/>
      <c r="K35" s="294"/>
      <c r="L35" s="463" t="s">
        <v>1254</v>
      </c>
      <c r="M35" s="463"/>
    </row>
    <row r="36" spans="1:13" ht="24" x14ac:dyDescent="0.55000000000000004">
      <c r="A36" s="191" t="s">
        <v>709</v>
      </c>
      <c r="B36" s="187" t="s">
        <v>699</v>
      </c>
      <c r="C36" s="427">
        <f>Expense!E39</f>
        <v>440681.13057851419</v>
      </c>
      <c r="D36" s="145"/>
      <c r="E36" s="145"/>
      <c r="F36" s="145"/>
      <c r="G36" s="145"/>
      <c r="J36" s="31"/>
      <c r="K36" s="31"/>
    </row>
    <row r="37" spans="1:13" ht="24" x14ac:dyDescent="0.55000000000000004">
      <c r="A37" s="191"/>
      <c r="B37" s="188" t="s">
        <v>784</v>
      </c>
      <c r="C37" s="192" t="str">
        <f>IF(D37&gt;=0,"ไม่เกิน","เกิน")</f>
        <v>ไม่เกิน</v>
      </c>
      <c r="D37" s="145"/>
      <c r="E37" s="145"/>
      <c r="F37" s="145"/>
      <c r="G37" s="145"/>
      <c r="J37" s="157"/>
      <c r="K37" s="157"/>
    </row>
    <row r="38" spans="1:13" ht="24" x14ac:dyDescent="0.55000000000000004">
      <c r="A38" s="193" t="s">
        <v>43</v>
      </c>
      <c r="B38" s="189" t="s">
        <v>1521</v>
      </c>
      <c r="C38" s="440">
        <v>827483.27</v>
      </c>
      <c r="D38" s="145"/>
      <c r="E38" s="442" t="s">
        <v>1523</v>
      </c>
      <c r="F38" s="442"/>
      <c r="G38" s="158"/>
    </row>
    <row r="39" spans="1:13" ht="24" x14ac:dyDescent="0.55000000000000004">
      <c r="A39" s="193" t="s">
        <v>44</v>
      </c>
      <c r="B39" s="190" t="s">
        <v>1576</v>
      </c>
      <c r="C39" s="441">
        <v>10505773.18</v>
      </c>
      <c r="D39" s="145"/>
      <c r="E39" s="158"/>
      <c r="F39" s="158"/>
      <c r="G39" s="158"/>
    </row>
    <row r="40" spans="1:13" ht="24" x14ac:dyDescent="0.55000000000000004">
      <c r="A40" s="193" t="s">
        <v>673</v>
      </c>
      <c r="B40" s="190" t="s">
        <v>1577</v>
      </c>
      <c r="C40" s="441">
        <v>13554129.029999999</v>
      </c>
      <c r="D40" s="145"/>
      <c r="E40" s="158"/>
      <c r="F40" s="158"/>
      <c r="G40" s="158"/>
    </row>
    <row r="41" spans="1:13" ht="16.5" customHeight="1" x14ac:dyDescent="0.65">
      <c r="A41" s="167"/>
      <c r="B41" s="26"/>
      <c r="C41" s="158"/>
      <c r="D41" s="29"/>
      <c r="E41" s="158"/>
      <c r="F41" s="158"/>
      <c r="G41" s="158"/>
    </row>
    <row r="42" spans="1:13" ht="27.75" x14ac:dyDescent="0.4">
      <c r="A42" s="465" t="s">
        <v>674</v>
      </c>
      <c r="B42" s="465"/>
      <c r="C42" s="466"/>
      <c r="D42" s="203" t="s">
        <v>1263</v>
      </c>
      <c r="E42" s="160"/>
      <c r="F42" s="160"/>
      <c r="G42" s="160"/>
    </row>
    <row r="43" spans="1:13" ht="27.75" x14ac:dyDescent="0.65">
      <c r="A43" s="146"/>
      <c r="B43" s="467" t="s">
        <v>675</v>
      </c>
      <c r="C43" s="467"/>
      <c r="D43" s="194">
        <f>SUM('2.WS-ยา วชภฯ'!J3)</f>
        <v>4162195.91</v>
      </c>
      <c r="E43" s="144"/>
      <c r="F43" s="144"/>
      <c r="G43" s="144"/>
    </row>
    <row r="44" spans="1:13" ht="27.75" x14ac:dyDescent="0.65">
      <c r="A44" s="146"/>
      <c r="B44" s="454" t="s">
        <v>676</v>
      </c>
      <c r="C44" s="454"/>
      <c r="D44" s="194">
        <f>SUM('2.WS-ยา วชภฯ'!J4)</f>
        <v>2054045.82</v>
      </c>
      <c r="E44" s="144"/>
      <c r="F44" s="144"/>
      <c r="G44" s="144"/>
    </row>
    <row r="45" spans="1:13" ht="26.25" customHeight="1" x14ac:dyDescent="0.65">
      <c r="A45" s="146"/>
      <c r="B45" s="454" t="s">
        <v>677</v>
      </c>
      <c r="C45" s="454"/>
      <c r="D45" s="194">
        <f>SUM('2.WS-ยา วชภฯ'!J5)</f>
        <v>1932991.9999999998</v>
      </c>
      <c r="E45" s="144"/>
      <c r="F45" s="144"/>
      <c r="G45" s="144"/>
    </row>
    <row r="46" spans="1:13" ht="26.25" customHeight="1" x14ac:dyDescent="0.65">
      <c r="A46" s="146"/>
      <c r="B46" s="468" t="s">
        <v>637</v>
      </c>
      <c r="C46" s="469"/>
      <c r="D46" s="194">
        <f>SUM(D43:D45)</f>
        <v>8149233.7300000004</v>
      </c>
      <c r="E46" s="144"/>
      <c r="F46" s="144"/>
      <c r="G46" s="144"/>
    </row>
    <row r="47" spans="1:13" ht="7.5" customHeight="1" x14ac:dyDescent="0.65">
      <c r="A47" s="146"/>
      <c r="B47" s="144"/>
      <c r="C47" s="144"/>
      <c r="D47" s="28"/>
      <c r="E47" s="144"/>
      <c r="F47" s="144"/>
      <c r="G47" s="144"/>
    </row>
    <row r="48" spans="1:13" ht="21" customHeight="1" x14ac:dyDescent="0.4">
      <c r="A48" s="195" t="s">
        <v>714</v>
      </c>
      <c r="B48" s="196"/>
      <c r="C48" s="195"/>
      <c r="D48" s="203" t="s">
        <v>1263</v>
      </c>
      <c r="E48" s="160"/>
      <c r="F48" s="160"/>
      <c r="G48" s="160"/>
    </row>
    <row r="49" spans="1:9" ht="27.75" x14ac:dyDescent="0.65">
      <c r="A49" s="146"/>
      <c r="B49" s="458" t="s">
        <v>595</v>
      </c>
      <c r="C49" s="458"/>
      <c r="D49" s="170">
        <f>SUM('3.WS-วัสดุอื่น'!G3)</f>
        <v>660702</v>
      </c>
      <c r="E49" s="144"/>
      <c r="F49" s="144"/>
      <c r="G49" s="144"/>
    </row>
    <row r="50" spans="1:9" ht="27.75" x14ac:dyDescent="0.65">
      <c r="A50" s="146"/>
      <c r="B50" s="458" t="s">
        <v>596</v>
      </c>
      <c r="C50" s="458"/>
      <c r="D50" s="170">
        <f>SUM('3.WS-วัสดุอื่น'!G4)</f>
        <v>18240</v>
      </c>
      <c r="E50" s="144"/>
      <c r="F50" s="144"/>
      <c r="G50" s="144"/>
    </row>
    <row r="51" spans="1:9" ht="27.75" x14ac:dyDescent="0.65">
      <c r="A51" s="146"/>
      <c r="B51" s="458" t="s">
        <v>597</v>
      </c>
      <c r="C51" s="458"/>
      <c r="D51" s="170">
        <f>SUM('3.WS-วัสดุอื่น'!G5)</f>
        <v>286710</v>
      </c>
      <c r="E51" s="144"/>
      <c r="F51" s="144"/>
      <c r="G51" s="144"/>
      <c r="H51" s="161"/>
      <c r="I51" s="161"/>
    </row>
    <row r="52" spans="1:9" ht="27.75" x14ac:dyDescent="0.65">
      <c r="A52" s="146"/>
      <c r="B52" s="458" t="s">
        <v>598</v>
      </c>
      <c r="C52" s="458"/>
      <c r="D52" s="170">
        <f>SUM('3.WS-วัสดุอื่น'!G6)</f>
        <v>7464.75</v>
      </c>
      <c r="H52" s="161"/>
      <c r="I52" s="161"/>
    </row>
    <row r="53" spans="1:9" ht="27.75" x14ac:dyDescent="0.65">
      <c r="A53" s="146"/>
      <c r="B53" s="458" t="s">
        <v>599</v>
      </c>
      <c r="C53" s="458"/>
      <c r="D53" s="170">
        <f>SUM('3.WS-วัสดุอื่น'!G7)</f>
        <v>4648</v>
      </c>
      <c r="H53" s="161"/>
      <c r="I53" s="161"/>
    </row>
    <row r="54" spans="1:9" ht="27.75" x14ac:dyDescent="0.65">
      <c r="A54" s="146"/>
      <c r="B54" s="458" t="s">
        <v>600</v>
      </c>
      <c r="C54" s="458"/>
      <c r="D54" s="170">
        <f>SUM('3.WS-วัสดุอื่น'!G8)</f>
        <v>418200</v>
      </c>
      <c r="H54" s="161"/>
      <c r="I54" s="161"/>
    </row>
    <row r="55" spans="1:9" ht="27.75" x14ac:dyDescent="0.65">
      <c r="A55" s="146"/>
      <c r="B55" s="458" t="s">
        <v>601</v>
      </c>
      <c r="C55" s="458"/>
      <c r="D55" s="170">
        <f>SUM('3.WS-วัสดุอื่น'!G9)</f>
        <v>862575</v>
      </c>
      <c r="H55" s="161"/>
      <c r="I55" s="161"/>
    </row>
    <row r="56" spans="1:9" ht="27.75" x14ac:dyDescent="0.65">
      <c r="A56" s="146"/>
      <c r="B56" s="458" t="s">
        <v>602</v>
      </c>
      <c r="C56" s="458"/>
      <c r="D56" s="170">
        <f>SUM('3.WS-วัสดุอื่น'!G10)</f>
        <v>0</v>
      </c>
      <c r="H56" s="161"/>
      <c r="I56" s="161"/>
    </row>
    <row r="57" spans="1:9" ht="27.75" x14ac:dyDescent="0.65">
      <c r="A57" s="146"/>
      <c r="B57" s="458" t="s">
        <v>603</v>
      </c>
      <c r="C57" s="458"/>
      <c r="D57" s="170">
        <f>SUM('3.WS-วัสดุอื่น'!G11)</f>
        <v>412400</v>
      </c>
      <c r="H57" s="161"/>
      <c r="I57" s="161"/>
    </row>
    <row r="58" spans="1:9" ht="27.75" x14ac:dyDescent="0.65">
      <c r="A58" s="146"/>
      <c r="B58" s="458" t="s">
        <v>604</v>
      </c>
      <c r="C58" s="458"/>
      <c r="D58" s="170">
        <f>SUM('3.WS-วัสดุอื่น'!G12)</f>
        <v>0</v>
      </c>
      <c r="H58" s="161"/>
      <c r="I58" s="161"/>
    </row>
    <row r="59" spans="1:9" ht="27.75" x14ac:dyDescent="0.65">
      <c r="A59" s="146"/>
      <c r="B59" s="458" t="s">
        <v>605</v>
      </c>
      <c r="C59" s="458"/>
      <c r="D59" s="170">
        <f>SUM('3.WS-วัสดุอื่น'!G13)</f>
        <v>6020</v>
      </c>
      <c r="H59" s="161"/>
      <c r="I59" s="161"/>
    </row>
    <row r="60" spans="1:9" ht="27.75" x14ac:dyDescent="0.65">
      <c r="A60" s="146"/>
      <c r="B60" s="453" t="s">
        <v>637</v>
      </c>
      <c r="C60" s="453"/>
      <c r="D60" s="194">
        <f>SUM(D49:D59)</f>
        <v>2676959.75</v>
      </c>
      <c r="H60" s="161"/>
      <c r="I60" s="161"/>
    </row>
    <row r="61" spans="1:9" ht="10.5" customHeight="1" x14ac:dyDescent="0.65">
      <c r="A61" s="146"/>
      <c r="B61" s="162"/>
      <c r="C61" s="144"/>
      <c r="D61" s="29"/>
      <c r="E61" s="26"/>
      <c r="F61" s="26"/>
      <c r="G61" s="26"/>
      <c r="H61" s="161"/>
      <c r="I61" s="161"/>
    </row>
    <row r="62" spans="1:9" ht="28.5" customHeight="1" x14ac:dyDescent="0.4">
      <c r="A62" s="456" t="s">
        <v>723</v>
      </c>
      <c r="B62" s="456"/>
      <c r="C62" s="456"/>
      <c r="D62" s="456"/>
      <c r="E62" s="160"/>
      <c r="F62" s="160"/>
      <c r="G62" s="160"/>
      <c r="H62" s="161"/>
      <c r="I62" s="161"/>
    </row>
    <row r="63" spans="1:9" ht="27.75" x14ac:dyDescent="0.65">
      <c r="A63" s="146"/>
      <c r="B63" s="459" t="s">
        <v>1264</v>
      </c>
      <c r="C63" s="460"/>
      <c r="D63" s="203" t="s">
        <v>678</v>
      </c>
      <c r="E63" s="163"/>
      <c r="F63" s="163"/>
      <c r="G63" s="163"/>
      <c r="H63" s="161"/>
      <c r="I63" s="161"/>
    </row>
    <row r="64" spans="1:9" ht="27.75" x14ac:dyDescent="0.65">
      <c r="A64" s="146"/>
      <c r="B64" s="452" t="s">
        <v>679</v>
      </c>
      <c r="C64" s="452"/>
      <c r="D64" s="170">
        <f>SUM('4.WS-แผน จน.'!E4)</f>
        <v>3643121.6425000001</v>
      </c>
      <c r="E64" s="26"/>
      <c r="F64" s="26"/>
      <c r="G64" s="26"/>
      <c r="H64" s="161"/>
      <c r="I64" s="161"/>
    </row>
    <row r="65" spans="1:11" ht="27.75" x14ac:dyDescent="0.65">
      <c r="A65" s="146"/>
      <c r="B65" s="452" t="s">
        <v>680</v>
      </c>
      <c r="C65" s="452"/>
      <c r="D65" s="170">
        <f>SUM('4.WS-แผน จน.'!E5)</f>
        <v>694085.1825</v>
      </c>
      <c r="E65" s="26"/>
      <c r="F65" s="26"/>
      <c r="G65" s="26"/>
      <c r="H65" s="161"/>
      <c r="I65" s="161"/>
    </row>
    <row r="66" spans="1:11" ht="27.75" x14ac:dyDescent="0.65">
      <c r="A66" s="146"/>
      <c r="B66" s="452" t="s">
        <v>681</v>
      </c>
      <c r="C66" s="452"/>
      <c r="D66" s="170">
        <f>SUM('4.WS-แผน จน.'!E6)</f>
        <v>2311359.4749999996</v>
      </c>
      <c r="E66" s="26"/>
      <c r="F66" s="26"/>
      <c r="G66" s="26"/>
      <c r="H66" s="161"/>
      <c r="I66" s="161"/>
    </row>
    <row r="67" spans="1:11" ht="27.75" x14ac:dyDescent="0.65">
      <c r="A67" s="146"/>
      <c r="B67" s="452" t="s">
        <v>682</v>
      </c>
      <c r="C67" s="452"/>
      <c r="D67" s="170">
        <f>SUM('4.WS-แผน จน.'!E7)</f>
        <v>3571274.083030303</v>
      </c>
      <c r="E67" s="26"/>
      <c r="F67" s="26"/>
      <c r="G67" s="26"/>
      <c r="H67" s="161"/>
      <c r="I67" s="161"/>
    </row>
    <row r="68" spans="1:11" ht="27.75" x14ac:dyDescent="0.65">
      <c r="A68" s="146"/>
      <c r="B68" s="452" t="s">
        <v>683</v>
      </c>
      <c r="C68" s="452"/>
      <c r="D68" s="170">
        <f>SUM('4.WS-แผน จน.'!E13)</f>
        <v>485618.44022727275</v>
      </c>
      <c r="E68" s="26"/>
      <c r="F68" s="26"/>
      <c r="G68" s="26"/>
      <c r="H68" s="161"/>
      <c r="I68" s="161"/>
    </row>
    <row r="69" spans="1:11" ht="27.75" x14ac:dyDescent="0.65">
      <c r="A69" s="146"/>
      <c r="B69" s="452" t="s">
        <v>684</v>
      </c>
      <c r="C69" s="452"/>
      <c r="D69" s="170">
        <f>SUM('4.WS-แผน จน.'!E14)</f>
        <v>217756.64</v>
      </c>
      <c r="E69" s="26"/>
      <c r="F69" s="26"/>
      <c r="G69" s="26"/>
      <c r="H69" s="161"/>
      <c r="I69" s="161"/>
    </row>
    <row r="70" spans="1:11" ht="27.75" x14ac:dyDescent="0.65">
      <c r="A70" s="146"/>
      <c r="B70" s="452" t="s">
        <v>776</v>
      </c>
      <c r="C70" s="452"/>
      <c r="D70" s="170">
        <f>SUM('4.WS-แผน จน.'!E15)</f>
        <v>602637.05752754817</v>
      </c>
      <c r="E70" s="26"/>
      <c r="F70" s="26"/>
      <c r="G70" s="26"/>
      <c r="H70" s="161"/>
      <c r="I70" s="161"/>
      <c r="J70" s="157"/>
      <c r="K70" s="157"/>
    </row>
    <row r="71" spans="1:11" ht="27.75" x14ac:dyDescent="0.65">
      <c r="A71" s="146"/>
      <c r="B71" s="452" t="s">
        <v>685</v>
      </c>
      <c r="C71" s="452"/>
      <c r="D71" s="170">
        <f>SUM('4.WS-แผน จน.'!E16)</f>
        <v>948255.80856060609</v>
      </c>
      <c r="E71" s="26"/>
      <c r="F71" s="26"/>
      <c r="G71" s="26"/>
      <c r="H71" s="161"/>
      <c r="I71" s="161"/>
    </row>
    <row r="72" spans="1:11" ht="27.75" x14ac:dyDescent="0.65">
      <c r="A72" s="146"/>
      <c r="B72" s="453" t="s">
        <v>637</v>
      </c>
      <c r="C72" s="453"/>
      <c r="D72" s="194">
        <f>SUM(D64:D71)</f>
        <v>12474108.329345729</v>
      </c>
      <c r="E72" s="26"/>
      <c r="F72" s="26"/>
      <c r="G72" s="26"/>
      <c r="H72" s="161"/>
      <c r="I72" s="161"/>
    </row>
    <row r="73" spans="1:11" ht="12.75" customHeight="1" x14ac:dyDescent="0.65">
      <c r="A73" s="146"/>
      <c r="B73" s="26"/>
      <c r="C73" s="144"/>
      <c r="D73" s="29"/>
      <c r="E73" s="26"/>
      <c r="F73" s="26"/>
      <c r="G73" s="26"/>
      <c r="H73" s="161"/>
      <c r="I73" s="161"/>
    </row>
    <row r="74" spans="1:11" ht="24.75" customHeight="1" x14ac:dyDescent="0.55000000000000004">
      <c r="A74" s="164" t="s">
        <v>724</v>
      </c>
      <c r="C74" s="164"/>
      <c r="D74" s="153"/>
      <c r="E74" s="164"/>
      <c r="F74" s="164"/>
      <c r="G74" s="164"/>
      <c r="H74" s="161"/>
      <c r="I74" s="161"/>
    </row>
    <row r="75" spans="1:11" ht="23.25" customHeight="1" x14ac:dyDescent="0.65">
      <c r="A75" s="146"/>
      <c r="B75" s="457" t="s">
        <v>1265</v>
      </c>
      <c r="C75" s="457"/>
      <c r="D75" s="221" t="s">
        <v>678</v>
      </c>
      <c r="E75" s="26"/>
      <c r="F75" s="26"/>
      <c r="G75" s="26"/>
      <c r="H75" s="161"/>
      <c r="I75" s="161"/>
    </row>
    <row r="76" spans="1:11" ht="23.25" customHeight="1" x14ac:dyDescent="0.65">
      <c r="A76" s="146"/>
      <c r="B76" s="451" t="s">
        <v>686</v>
      </c>
      <c r="C76" s="451"/>
      <c r="D76" s="170">
        <f>SUM('5.WS-แผน ลน.'!E4)</f>
        <v>483092.7192727272</v>
      </c>
      <c r="E76" s="26"/>
      <c r="F76" s="26"/>
      <c r="G76" s="26"/>
    </row>
    <row r="77" spans="1:11" ht="23.25" customHeight="1" x14ac:dyDescent="0.65">
      <c r="A77" s="146"/>
      <c r="B77" s="451" t="s">
        <v>687</v>
      </c>
      <c r="C77" s="451"/>
      <c r="D77" s="170">
        <f>SUM('5.WS-แผน ลน.'!E5)</f>
        <v>104937.29090909092</v>
      </c>
      <c r="E77" s="26"/>
      <c r="F77" s="26"/>
      <c r="G77" s="26"/>
    </row>
    <row r="78" spans="1:11" ht="23.25" customHeight="1" x14ac:dyDescent="0.65">
      <c r="A78" s="146"/>
      <c r="B78" s="451" t="s">
        <v>688</v>
      </c>
      <c r="C78" s="451"/>
      <c r="D78" s="170">
        <f>SUM('5.WS-แผน ลน.'!E6)</f>
        <v>47584.407272727272</v>
      </c>
      <c r="E78" s="26"/>
      <c r="F78" s="26"/>
      <c r="G78" s="26"/>
    </row>
    <row r="79" spans="1:11" ht="23.25" customHeight="1" x14ac:dyDescent="0.65">
      <c r="A79" s="146"/>
      <c r="B79" s="451" t="s">
        <v>689</v>
      </c>
      <c r="C79" s="451"/>
      <c r="D79" s="170">
        <f>SUM('5.WS-แผน ลน.'!E7)</f>
        <v>0</v>
      </c>
      <c r="E79" s="26"/>
      <c r="F79" s="26"/>
      <c r="G79" s="26"/>
    </row>
    <row r="80" spans="1:11" ht="23.25" customHeight="1" x14ac:dyDescent="0.65">
      <c r="A80" s="146"/>
      <c r="B80" s="451" t="s">
        <v>690</v>
      </c>
      <c r="C80" s="451"/>
      <c r="D80" s="170">
        <f>SUM('5.WS-แผน ลน.'!E8)</f>
        <v>287.70909090909089</v>
      </c>
      <c r="E80" s="26"/>
      <c r="F80" s="26"/>
      <c r="G80" s="26"/>
    </row>
    <row r="81" spans="1:14" ht="23.25" customHeight="1" x14ac:dyDescent="0.65">
      <c r="A81" s="146"/>
      <c r="B81" s="451" t="s">
        <v>691</v>
      </c>
      <c r="C81" s="451"/>
      <c r="D81" s="170">
        <f>SUM('5.WS-แผน ลน.'!E9)</f>
        <v>10887.781818181817</v>
      </c>
      <c r="E81" s="26"/>
      <c r="F81" s="26"/>
      <c r="G81" s="26"/>
    </row>
    <row r="82" spans="1:14" ht="23.25" customHeight="1" x14ac:dyDescent="0.65">
      <c r="A82" s="146"/>
      <c r="B82" s="451" t="s">
        <v>692</v>
      </c>
      <c r="C82" s="451"/>
      <c r="D82" s="170">
        <f>SUM('5.WS-แผน ลน.'!E10)</f>
        <v>148708.96727272728</v>
      </c>
      <c r="E82" s="144"/>
      <c r="F82" s="144"/>
      <c r="G82" s="144"/>
    </row>
    <row r="83" spans="1:14" ht="23.25" customHeight="1" x14ac:dyDescent="0.65">
      <c r="A83" s="146"/>
      <c r="B83" s="453" t="s">
        <v>637</v>
      </c>
      <c r="C83" s="453"/>
      <c r="D83" s="194">
        <f>SUM(D76:D82)</f>
        <v>795498.87563636363</v>
      </c>
      <c r="E83" s="26"/>
      <c r="F83" s="26"/>
      <c r="G83" s="26"/>
      <c r="H83" s="161"/>
      <c r="I83" s="161"/>
    </row>
    <row r="84" spans="1:14" ht="27" customHeight="1" x14ac:dyDescent="0.65">
      <c r="A84" s="146"/>
      <c r="B84" s="26"/>
      <c r="C84" s="144"/>
      <c r="D84" s="29"/>
      <c r="E84" s="144"/>
      <c r="F84" s="144"/>
      <c r="G84" s="144"/>
    </row>
    <row r="85" spans="1:14" ht="23.25" customHeight="1" x14ac:dyDescent="0.55000000000000004">
      <c r="A85" s="164" t="s">
        <v>725</v>
      </c>
      <c r="C85" s="164"/>
      <c r="D85" s="227" t="s">
        <v>678</v>
      </c>
      <c r="E85" s="164"/>
      <c r="F85" s="164"/>
      <c r="G85" s="164"/>
    </row>
    <row r="86" spans="1:14" ht="27.75" x14ac:dyDescent="0.65">
      <c r="A86" s="167"/>
      <c r="B86" s="451" t="s">
        <v>1266</v>
      </c>
      <c r="C86" s="451"/>
      <c r="D86" s="202">
        <f>SUM('6.WS-แผนลงทุน'!G4)</f>
        <v>1189367</v>
      </c>
      <c r="E86" s="158"/>
      <c r="F86" s="158"/>
      <c r="G86" s="158"/>
    </row>
    <row r="87" spans="1:14" ht="27.75" x14ac:dyDescent="0.65">
      <c r="A87" s="167"/>
      <c r="B87" s="451" t="s">
        <v>1267</v>
      </c>
      <c r="C87" s="451"/>
      <c r="D87" s="202">
        <f>SUM('6.WS-แผนลงทุน'!G5)</f>
        <v>1000450</v>
      </c>
      <c r="E87" s="158"/>
      <c r="F87" s="158"/>
      <c r="G87" s="158"/>
      <c r="J87" s="161"/>
      <c r="K87" s="161"/>
      <c r="L87" s="161"/>
      <c r="M87" s="161"/>
      <c r="N87" s="161"/>
    </row>
    <row r="88" spans="1:14" ht="27.75" x14ac:dyDescent="0.65">
      <c r="A88" s="167"/>
      <c r="B88" s="451" t="s">
        <v>1268</v>
      </c>
      <c r="C88" s="451"/>
      <c r="D88" s="202">
        <f>SUM('6.WS-แผนลงทุน'!G6)</f>
        <v>2482000</v>
      </c>
      <c r="E88" s="158">
        <f>SUM(D87:D88)</f>
        <v>3482450</v>
      </c>
      <c r="F88" s="158"/>
      <c r="G88" s="158"/>
      <c r="J88" s="161"/>
      <c r="K88" s="161"/>
      <c r="L88" s="161"/>
      <c r="M88" s="161"/>
      <c r="N88" s="161"/>
    </row>
    <row r="89" spans="1:14" ht="27.75" x14ac:dyDescent="0.65">
      <c r="A89" s="167"/>
      <c r="B89" s="342" t="s">
        <v>1278</v>
      </c>
      <c r="C89" s="342"/>
      <c r="D89" s="202">
        <f>SUM('6.WS-แผนลงทุน'!G7)</f>
        <v>0</v>
      </c>
      <c r="E89" s="158"/>
      <c r="F89" s="158"/>
      <c r="G89" s="158"/>
      <c r="J89" s="161"/>
      <c r="K89" s="161"/>
      <c r="L89" s="161"/>
      <c r="M89" s="161"/>
      <c r="N89" s="161"/>
    </row>
    <row r="90" spans="1:14" ht="25.5" customHeight="1" x14ac:dyDescent="0.65">
      <c r="A90" s="146"/>
      <c r="B90" s="453" t="s">
        <v>637</v>
      </c>
      <c r="C90" s="453"/>
      <c r="D90" s="194">
        <f>SUM(D86:D88)</f>
        <v>4671817</v>
      </c>
      <c r="E90" s="144"/>
      <c r="F90" s="144"/>
      <c r="G90" s="144"/>
      <c r="J90" s="161"/>
      <c r="K90" s="161"/>
      <c r="L90" s="161"/>
      <c r="M90" s="161"/>
      <c r="N90" s="161"/>
    </row>
    <row r="91" spans="1:14" ht="21.75" customHeight="1" x14ac:dyDescent="0.65">
      <c r="A91" s="146"/>
      <c r="B91" s="144"/>
      <c r="C91" s="144"/>
      <c r="D91" s="28"/>
      <c r="E91" s="144"/>
      <c r="F91" s="144"/>
      <c r="G91" s="144"/>
      <c r="J91" s="161"/>
      <c r="K91" s="161"/>
      <c r="L91" s="161"/>
      <c r="M91" s="161"/>
      <c r="N91" s="161"/>
    </row>
    <row r="92" spans="1:14" ht="23.25" customHeight="1" x14ac:dyDescent="0.65">
      <c r="A92" s="146"/>
      <c r="B92" s="164" t="s">
        <v>726</v>
      </c>
      <c r="C92" s="164"/>
      <c r="D92" s="197" t="s">
        <v>678</v>
      </c>
      <c r="E92" s="164"/>
      <c r="F92" s="164"/>
      <c r="G92" s="164"/>
    </row>
    <row r="93" spans="1:14" ht="27.75" x14ac:dyDescent="0.65">
      <c r="A93" s="167"/>
      <c r="B93" s="454" t="s">
        <v>764</v>
      </c>
      <c r="C93" s="454"/>
      <c r="D93" s="24">
        <f>SUM('7.WS-แผน รพ.สต.'!C15)</f>
        <v>4351200</v>
      </c>
      <c r="E93" s="26"/>
      <c r="F93" s="26"/>
      <c r="G93" s="26"/>
    </row>
    <row r="94" spans="1:14" ht="27.75" x14ac:dyDescent="0.65">
      <c r="A94" s="167"/>
      <c r="B94" s="451" t="s">
        <v>761</v>
      </c>
      <c r="C94" s="451"/>
      <c r="D94" s="24">
        <f>SUM('7.WS-แผน รพ.สต.'!D15)</f>
        <v>3249060</v>
      </c>
      <c r="E94" s="26"/>
      <c r="F94" s="26"/>
      <c r="G94" s="26"/>
    </row>
    <row r="95" spans="1:14" ht="27.75" x14ac:dyDescent="0.65">
      <c r="A95" s="167"/>
      <c r="B95" s="455" t="s">
        <v>759</v>
      </c>
      <c r="C95" s="455"/>
      <c r="D95" s="24">
        <f>SUM('7.WS-แผน รพ.สต.'!E15)</f>
        <v>1207395.5</v>
      </c>
      <c r="E95" s="26"/>
      <c r="F95" s="26"/>
      <c r="G95" s="26"/>
    </row>
    <row r="96" spans="1:14" ht="24" x14ac:dyDescent="0.55000000000000004">
      <c r="B96" s="455" t="s">
        <v>760</v>
      </c>
      <c r="C96" s="455"/>
      <c r="D96" s="24">
        <f>SUM('7.WS-แผน รพ.สต.'!F15)</f>
        <v>175000</v>
      </c>
    </row>
    <row r="97" spans="2:4" ht="24" x14ac:dyDescent="0.55000000000000004">
      <c r="B97" s="453" t="s">
        <v>637</v>
      </c>
      <c r="C97" s="453"/>
      <c r="D97" s="194">
        <f>SUM(D93:D96)</f>
        <v>8982655.5</v>
      </c>
    </row>
  </sheetData>
  <mergeCells count="50">
    <mergeCell ref="G3:L3"/>
    <mergeCell ref="L34:M34"/>
    <mergeCell ref="L35:M35"/>
    <mergeCell ref="B53:C53"/>
    <mergeCell ref="A3:E3"/>
    <mergeCell ref="A42:C42"/>
    <mergeCell ref="B43:C43"/>
    <mergeCell ref="B44:C44"/>
    <mergeCell ref="B45:C45"/>
    <mergeCell ref="B46:C46"/>
    <mergeCell ref="B49:C49"/>
    <mergeCell ref="B50:C50"/>
    <mergeCell ref="B51:C51"/>
    <mergeCell ref="B52:C52"/>
    <mergeCell ref="B59:C59"/>
    <mergeCell ref="B63:C63"/>
    <mergeCell ref="B60:C60"/>
    <mergeCell ref="B64:C64"/>
    <mergeCell ref="B65:C65"/>
    <mergeCell ref="B54:C54"/>
    <mergeCell ref="B55:C55"/>
    <mergeCell ref="B56:C56"/>
    <mergeCell ref="B57:C57"/>
    <mergeCell ref="B58:C58"/>
    <mergeCell ref="B78:C78"/>
    <mergeCell ref="B79:C79"/>
    <mergeCell ref="B67:C67"/>
    <mergeCell ref="A62:D62"/>
    <mergeCell ref="B66:C66"/>
    <mergeCell ref="B70:C70"/>
    <mergeCell ref="B71:C71"/>
    <mergeCell ref="B72:C72"/>
    <mergeCell ref="B75:C75"/>
    <mergeCell ref="B76:C76"/>
    <mergeCell ref="B80:C80"/>
    <mergeCell ref="B68:C68"/>
    <mergeCell ref="B69:C69"/>
    <mergeCell ref="B97:C97"/>
    <mergeCell ref="B81:C81"/>
    <mergeCell ref="B82:C82"/>
    <mergeCell ref="B83:C83"/>
    <mergeCell ref="B86:C86"/>
    <mergeCell ref="B87:C87"/>
    <mergeCell ref="B88:C88"/>
    <mergeCell ref="B90:C90"/>
    <mergeCell ref="B93:C93"/>
    <mergeCell ref="B94:C94"/>
    <mergeCell ref="B95:C95"/>
    <mergeCell ref="B96:C96"/>
    <mergeCell ref="B77:C77"/>
  </mergeCells>
  <conditionalFormatting sqref="C33">
    <cfRule type="containsText" dxfId="19" priority="5" operator="containsText" text="สมดุล">
      <formula>NOT(ISERROR(SEARCH("สมดุล",C33)))</formula>
    </cfRule>
    <cfRule type="containsText" dxfId="18" priority="6" operator="containsText" text="ขาดดุล">
      <formula>NOT(ISERROR(SEARCH("ขาดดุล",C33)))</formula>
    </cfRule>
    <cfRule type="containsText" dxfId="17" priority="7" operator="containsText" text="เกินดุล">
      <formula>NOT(ISERROR(SEARCH("เกินดุล",C33)))</formula>
    </cfRule>
  </conditionalFormatting>
  <conditionalFormatting sqref="K5:K31">
    <cfRule type="cellIs" dxfId="16" priority="3" operator="greaterThan">
      <formula>0</formula>
    </cfRule>
    <cfRule type="cellIs" dxfId="15" priority="4" operator="lessThan">
      <formula>0</formula>
    </cfRule>
  </conditionalFormatting>
  <conditionalFormatting sqref="K5:L31">
    <cfRule type="cellIs" dxfId="14" priority="1" operator="greaterThan">
      <formula>0</formula>
    </cfRule>
    <cfRule type="cellIs" dxfId="13" priority="2" operator="lessThan">
      <formula>0</formula>
    </cfRule>
  </conditionalFormatting>
  <pageMargins left="0.27" right="0.17" top="0.27559055118110237" bottom="0.47244094488188981" header="0.31496062992125984" footer="0.31496062992125984"/>
  <pageSetup paperSize="9" scale="70" orientation="portrait" r:id="rId1"/>
  <headerFooter>
    <oddFooter>&amp;L
Planfin60&amp;R
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C1:K56"/>
  <sheetViews>
    <sheetView topLeftCell="A40" zoomScale="90" zoomScaleNormal="90" workbookViewId="0">
      <selection activeCell="G53" sqref="G53"/>
    </sheetView>
  </sheetViews>
  <sheetFormatPr defaultColWidth="9" defaultRowHeight="24" x14ac:dyDescent="0.55000000000000004"/>
  <cols>
    <col min="1" max="1" width="2.125" style="1" customWidth="1"/>
    <col min="2" max="2" width="3.125" style="1" customWidth="1"/>
    <col min="3" max="3" width="10.875" style="3" customWidth="1"/>
    <col min="4" max="4" width="55.625" style="1" customWidth="1"/>
    <col min="5" max="5" width="15.375" style="1" customWidth="1"/>
    <col min="6" max="6" width="15" style="1" customWidth="1"/>
    <col min="7" max="7" width="18.25" style="1" customWidth="1"/>
    <col min="8" max="9" width="9" style="1"/>
    <col min="10" max="10" width="18" style="42" customWidth="1"/>
    <col min="11" max="11" width="11.75" style="1" bestFit="1" customWidth="1"/>
    <col min="12" max="16384" width="9" style="1"/>
  </cols>
  <sheetData>
    <row r="1" spans="3:10" ht="30.75" x14ac:dyDescent="0.7">
      <c r="C1" s="45"/>
      <c r="D1" s="93" t="s">
        <v>713</v>
      </c>
      <c r="E1" s="470">
        <v>2562</v>
      </c>
      <c r="F1" s="471"/>
      <c r="G1" s="472"/>
    </row>
    <row r="2" spans="3:10" s="4" customFormat="1" ht="48" x14ac:dyDescent="0.55000000000000004">
      <c r="C2" s="46">
        <v>1</v>
      </c>
      <c r="D2" s="47" t="s">
        <v>608</v>
      </c>
      <c r="E2" s="5" t="s">
        <v>612</v>
      </c>
      <c r="F2" s="37" t="s">
        <v>614</v>
      </c>
      <c r="G2" s="52" t="s">
        <v>613</v>
      </c>
      <c r="J2" s="43"/>
    </row>
    <row r="3" spans="3:10" x14ac:dyDescent="0.55000000000000004">
      <c r="C3" s="53">
        <v>41010</v>
      </c>
      <c r="D3" s="54" t="s">
        <v>1</v>
      </c>
      <c r="E3" s="34">
        <v>34535</v>
      </c>
      <c r="F3" s="6">
        <f>G3/E3</f>
        <v>451.33791718546399</v>
      </c>
      <c r="G3" s="55">
        <f>SUMIF('1.WS-Re-Exp'!$E$3:$E$427,Revenue!C3,'1.WS-Re-Exp'!$C$3:$C$427)</f>
        <v>15586954.969999999</v>
      </c>
    </row>
    <row r="4" spans="3:10" x14ac:dyDescent="0.55000000000000004">
      <c r="C4" s="53">
        <v>41020</v>
      </c>
      <c r="D4" s="54" t="s">
        <v>5</v>
      </c>
      <c r="E4" s="35">
        <v>0</v>
      </c>
      <c r="F4" s="7" t="e">
        <f t="shared" ref="F4:F10" si="0">G4/E4</f>
        <v>#DIV/0!</v>
      </c>
      <c r="G4" s="56">
        <f>SUMIF('1.WS-Re-Exp'!$E$3:$E$427,Revenue!C4,'1.WS-Re-Exp'!$C$3:$C$427)</f>
        <v>253538.55</v>
      </c>
      <c r="H4" s="1">
        <v>1</v>
      </c>
    </row>
    <row r="5" spans="3:10" x14ac:dyDescent="0.55000000000000004">
      <c r="C5" s="53">
        <v>41030</v>
      </c>
      <c r="D5" s="54" t="s">
        <v>650</v>
      </c>
      <c r="E5" s="35">
        <v>301</v>
      </c>
      <c r="F5" s="7">
        <f t="shared" si="0"/>
        <v>559.6370431893688</v>
      </c>
      <c r="G5" s="56">
        <f>SUMIF('1.WS-Re-Exp'!$E$3:$E$427,Revenue!C5,'1.WS-Re-Exp'!$C$3:$C$427)</f>
        <v>168450.75</v>
      </c>
    </row>
    <row r="6" spans="3:10" x14ac:dyDescent="0.55000000000000004">
      <c r="C6" s="53">
        <v>41040</v>
      </c>
      <c r="D6" s="54" t="s">
        <v>7</v>
      </c>
      <c r="E6" s="35">
        <v>2970</v>
      </c>
      <c r="F6" s="7">
        <f t="shared" si="0"/>
        <v>303.030303030303</v>
      </c>
      <c r="G6" s="56">
        <f>SUMIF('1.WS-Re-Exp'!$E$3:$E$427,Revenue!C6,'1.WS-Re-Exp'!$C$3:$C$427)</f>
        <v>900000</v>
      </c>
    </row>
    <row r="7" spans="3:10" x14ac:dyDescent="0.55000000000000004">
      <c r="C7" s="53">
        <v>41050</v>
      </c>
      <c r="D7" s="54" t="s">
        <v>9</v>
      </c>
      <c r="E7" s="35">
        <v>2101</v>
      </c>
      <c r="F7" s="7">
        <f t="shared" si="0"/>
        <v>270.95906711089958</v>
      </c>
      <c r="G7" s="56">
        <f>SUMIF('1.WS-Re-Exp'!$E$3:$E$427,Revenue!C7,'1.WS-Re-Exp'!$C$3:$C$427)</f>
        <v>569285</v>
      </c>
    </row>
    <row r="8" spans="3:10" x14ac:dyDescent="0.55000000000000004">
      <c r="C8" s="53">
        <v>41060</v>
      </c>
      <c r="D8" s="54" t="s">
        <v>11</v>
      </c>
      <c r="E8" s="35">
        <v>0</v>
      </c>
      <c r="F8" s="7" t="e">
        <f t="shared" si="0"/>
        <v>#DIV/0!</v>
      </c>
      <c r="G8" s="56">
        <f>SUMIF('1.WS-Re-Exp'!$E$3:$E$427,Revenue!C8,'1.WS-Re-Exp'!$C$3:$C$427)</f>
        <v>0</v>
      </c>
    </row>
    <row r="9" spans="3:10" x14ac:dyDescent="0.55000000000000004">
      <c r="C9" s="53">
        <v>41070</v>
      </c>
      <c r="D9" s="54" t="s">
        <v>13</v>
      </c>
      <c r="E9" s="35">
        <v>2301</v>
      </c>
      <c r="F9" s="7">
        <f t="shared" si="0"/>
        <v>747.74000869187307</v>
      </c>
      <c r="G9" s="56">
        <f>SUMIF('1.WS-Re-Exp'!$E$3:$E$427,Revenue!C9,'1.WS-Re-Exp'!$C$3:$C$427)</f>
        <v>1720549.76</v>
      </c>
    </row>
    <row r="10" spans="3:10" x14ac:dyDescent="0.55000000000000004">
      <c r="C10" s="53">
        <v>41111</v>
      </c>
      <c r="D10" s="18" t="s">
        <v>648</v>
      </c>
      <c r="E10" s="38">
        <f>SUM(E3:E9)</f>
        <v>42208</v>
      </c>
      <c r="F10" s="7">
        <f t="shared" si="0"/>
        <v>454.86114077899924</v>
      </c>
      <c r="G10" s="57">
        <f>SUM(G3:G9)</f>
        <v>19198779.030000001</v>
      </c>
    </row>
    <row r="11" spans="3:10" x14ac:dyDescent="0.55000000000000004">
      <c r="C11" s="48">
        <v>2</v>
      </c>
      <c r="D11" s="49" t="s">
        <v>711</v>
      </c>
      <c r="E11" s="15" t="s">
        <v>762</v>
      </c>
      <c r="F11" s="39" t="s">
        <v>611</v>
      </c>
      <c r="G11" s="58" t="s">
        <v>712</v>
      </c>
    </row>
    <row r="12" spans="3:10" x14ac:dyDescent="0.55000000000000004">
      <c r="C12" s="53">
        <v>42010</v>
      </c>
      <c r="D12" s="54" t="s">
        <v>1</v>
      </c>
      <c r="E12" s="36">
        <v>275.55</v>
      </c>
      <c r="F12" s="8">
        <f t="shared" ref="F12:F19" si="1">G12/E12</f>
        <v>13881.365450916348</v>
      </c>
      <c r="G12" s="56">
        <f>SUMIF('1.WS-Re-Exp'!$E$3:$E$427,Revenue!C12,'1.WS-Re-Exp'!$C$3:$C$427)</f>
        <v>3825010.25</v>
      </c>
    </row>
    <row r="13" spans="3:10" x14ac:dyDescent="0.55000000000000004">
      <c r="C13" s="53">
        <v>42020</v>
      </c>
      <c r="D13" s="54" t="s">
        <v>5</v>
      </c>
      <c r="E13" s="36">
        <v>0</v>
      </c>
      <c r="F13" s="8" t="e">
        <f t="shared" si="1"/>
        <v>#DIV/0!</v>
      </c>
      <c r="G13" s="56">
        <f>SUMIF('1.WS-Re-Exp'!$E$3:$E$427,Revenue!C13,'1.WS-Re-Exp'!$C$3:$C$427)</f>
        <v>0</v>
      </c>
      <c r="H13" s="1">
        <v>2</v>
      </c>
    </row>
    <row r="14" spans="3:10" x14ac:dyDescent="0.55000000000000004">
      <c r="C14" s="53">
        <v>42030</v>
      </c>
      <c r="D14" s="54" t="s">
        <v>650</v>
      </c>
      <c r="E14" s="36">
        <v>0.99</v>
      </c>
      <c r="F14" s="8">
        <f t="shared" si="1"/>
        <v>51277.060606060608</v>
      </c>
      <c r="G14" s="56">
        <f>SUMIF('1.WS-Re-Exp'!$E$3:$E$427,Revenue!C14,'1.WS-Re-Exp'!$C$3:$C$427)</f>
        <v>50764.29</v>
      </c>
    </row>
    <row r="15" spans="3:10" x14ac:dyDescent="0.55000000000000004">
      <c r="C15" s="53">
        <v>42040</v>
      </c>
      <c r="D15" s="54" t="s">
        <v>7</v>
      </c>
      <c r="E15" s="36">
        <v>16.34</v>
      </c>
      <c r="F15" s="8">
        <f t="shared" si="1"/>
        <v>33843.329253365977</v>
      </c>
      <c r="G15" s="56">
        <f>SUMIF('1.WS-Re-Exp'!$E$3:$E$427,Revenue!C15,'1.WS-Re-Exp'!$C$3:$C$427)</f>
        <v>553000</v>
      </c>
    </row>
    <row r="16" spans="3:10" x14ac:dyDescent="0.55000000000000004">
      <c r="C16" s="53">
        <v>42050</v>
      </c>
      <c r="D16" s="54" t="s">
        <v>9</v>
      </c>
      <c r="E16" s="36">
        <v>9.2799999999999994</v>
      </c>
      <c r="F16" s="8">
        <f t="shared" si="1"/>
        <v>8836.0668103448279</v>
      </c>
      <c r="G16" s="56">
        <f>SUMIF('1.WS-Re-Exp'!$E$3:$E$427,Revenue!C16,'1.WS-Re-Exp'!$C$3:$C$427)</f>
        <v>81998.7</v>
      </c>
    </row>
    <row r="17" spans="3:11" x14ac:dyDescent="0.55000000000000004">
      <c r="C17" s="53">
        <v>42060</v>
      </c>
      <c r="D17" s="54" t="s">
        <v>11</v>
      </c>
      <c r="E17" s="36">
        <v>0</v>
      </c>
      <c r="F17" s="8" t="e">
        <f t="shared" si="1"/>
        <v>#DIV/0!</v>
      </c>
      <c r="G17" s="56">
        <f>SUMIF('1.WS-Re-Exp'!$E$3:$E$427,Revenue!C17,'1.WS-Re-Exp'!$C$3:$C$427)</f>
        <v>0</v>
      </c>
    </row>
    <row r="18" spans="3:11" x14ac:dyDescent="0.55000000000000004">
      <c r="C18" s="53">
        <v>42070</v>
      </c>
      <c r="D18" s="54" t="s">
        <v>13</v>
      </c>
      <c r="E18" s="36">
        <v>0</v>
      </c>
      <c r="F18" s="8" t="e">
        <f t="shared" si="1"/>
        <v>#DIV/0!</v>
      </c>
      <c r="G18" s="56">
        <f>SUMIF('1.WS-Re-Exp'!$E$3:$E$427,Revenue!C18,'1.WS-Re-Exp'!$C$3:$C$427)</f>
        <v>113928.4</v>
      </c>
    </row>
    <row r="19" spans="3:11" x14ac:dyDescent="0.55000000000000004">
      <c r="C19" s="53">
        <v>42222</v>
      </c>
      <c r="D19" s="18" t="s">
        <v>649</v>
      </c>
      <c r="E19" s="14">
        <f>SUM(E12:E18)</f>
        <v>302.15999999999997</v>
      </c>
      <c r="F19" s="8">
        <f t="shared" si="1"/>
        <v>15305.472729679643</v>
      </c>
      <c r="G19" s="57">
        <f>SUM(G12:G18)</f>
        <v>4624701.6400000006</v>
      </c>
    </row>
    <row r="20" spans="3:11" ht="21" x14ac:dyDescent="0.35">
      <c r="C20" s="48">
        <v>3</v>
      </c>
      <c r="D20" s="49" t="s">
        <v>635</v>
      </c>
      <c r="E20" s="9"/>
      <c r="F20" s="8"/>
      <c r="G20" s="56"/>
    </row>
    <row r="21" spans="3:11" x14ac:dyDescent="0.55000000000000004">
      <c r="C21" s="53">
        <v>43010</v>
      </c>
      <c r="D21" s="54" t="s">
        <v>1</v>
      </c>
      <c r="E21" s="9"/>
      <c r="F21" s="8"/>
      <c r="G21" s="56">
        <f>SUMIF('1.WS-Re-Exp'!$E$3:$E$427,Revenue!C21,'1.WS-Re-Exp'!$C$3:$C$427)</f>
        <v>2768996.52</v>
      </c>
    </row>
    <row r="22" spans="3:11" x14ac:dyDescent="0.55000000000000004">
      <c r="C22" s="53">
        <v>43020</v>
      </c>
      <c r="D22" s="59" t="s">
        <v>7</v>
      </c>
      <c r="E22" s="9"/>
      <c r="F22" s="8"/>
      <c r="G22" s="56">
        <f>SUMIF('1.WS-Re-Exp'!$E$3:$E$427,Revenue!C22,'1.WS-Re-Exp'!$C$3:$C$427)</f>
        <v>0</v>
      </c>
      <c r="H22" s="1">
        <v>3</v>
      </c>
    </row>
    <row r="23" spans="3:11" x14ac:dyDescent="0.55000000000000004">
      <c r="C23" s="53">
        <v>43030</v>
      </c>
      <c r="D23" s="54" t="s">
        <v>9</v>
      </c>
      <c r="E23" s="9"/>
      <c r="F23" s="8"/>
      <c r="G23" s="56">
        <f>SUMIF('1.WS-Re-Exp'!$E$3:$E$427,Revenue!C23,'1.WS-Re-Exp'!$C$3:$C$427)</f>
        <v>59911.5</v>
      </c>
    </row>
    <row r="24" spans="3:11" x14ac:dyDescent="0.55000000000000004">
      <c r="C24" s="53">
        <v>43040</v>
      </c>
      <c r="D24" s="54" t="s">
        <v>11</v>
      </c>
      <c r="E24" s="9"/>
      <c r="F24" s="8"/>
      <c r="G24" s="56">
        <f>SUMIF('1.WS-Re-Exp'!$E$3:$E$427,Revenue!C24,'1.WS-Re-Exp'!$C$3:$C$427)</f>
        <v>0</v>
      </c>
    </row>
    <row r="25" spans="3:11" x14ac:dyDescent="0.55000000000000004">
      <c r="C25" s="53">
        <v>43050</v>
      </c>
      <c r="D25" s="54" t="s">
        <v>13</v>
      </c>
      <c r="E25" s="9"/>
      <c r="F25" s="8"/>
      <c r="G25" s="56">
        <f>SUMIF('1.WS-Re-Exp'!$E$3:$E$427,Revenue!C25,'1.WS-Re-Exp'!$C$3:$C$427)</f>
        <v>0</v>
      </c>
    </row>
    <row r="26" spans="3:11" x14ac:dyDescent="0.55000000000000004">
      <c r="C26" s="53">
        <v>43060</v>
      </c>
      <c r="D26" s="54" t="s">
        <v>3</v>
      </c>
      <c r="E26" s="9"/>
      <c r="F26" s="8"/>
      <c r="G26" s="56">
        <f>SUMIF('1.WS-Re-Exp'!$E$3:$E$427,Revenue!C26,'1.WS-Re-Exp'!$C$3:$C$427)</f>
        <v>65000</v>
      </c>
    </row>
    <row r="27" spans="3:11" s="10" customFormat="1" x14ac:dyDescent="0.55000000000000004">
      <c r="C27" s="60">
        <v>43333</v>
      </c>
      <c r="D27" s="61" t="s">
        <v>653</v>
      </c>
      <c r="E27" s="12"/>
      <c r="F27" s="13"/>
      <c r="G27" s="57">
        <f>SUM(G21:G26)</f>
        <v>2893908.02</v>
      </c>
      <c r="J27" s="11"/>
    </row>
    <row r="28" spans="3:11" x14ac:dyDescent="0.55000000000000004">
      <c r="C28" s="48">
        <v>4</v>
      </c>
      <c r="D28" s="49" t="s">
        <v>720</v>
      </c>
      <c r="E28" s="8"/>
      <c r="F28" s="8"/>
      <c r="G28" s="62"/>
    </row>
    <row r="29" spans="3:11" x14ac:dyDescent="0.55000000000000004">
      <c r="C29" s="53">
        <v>44010</v>
      </c>
      <c r="D29" s="100" t="s">
        <v>639</v>
      </c>
      <c r="E29" s="101"/>
      <c r="F29" s="102"/>
      <c r="G29" s="103">
        <f>SUMIF('1.WS-Re-Exp'!$E$3:$E$427,Revenue!C29,'1.WS-Re-Exp'!$C$3:$C$427)</f>
        <v>882853.47</v>
      </c>
      <c r="K29" s="44"/>
    </row>
    <row r="30" spans="3:11" x14ac:dyDescent="0.55000000000000004">
      <c r="C30" s="53">
        <v>44020</v>
      </c>
      <c r="D30" s="100" t="s">
        <v>640</v>
      </c>
      <c r="E30" s="101"/>
      <c r="F30" s="102"/>
      <c r="G30" s="103">
        <f>SUMIF('1.WS-Re-Exp'!$E$3:$E$427,Revenue!C30,'1.WS-Re-Exp'!$C$3:$C$427)</f>
        <v>0</v>
      </c>
      <c r="K30" s="44"/>
    </row>
    <row r="31" spans="3:11" x14ac:dyDescent="0.55000000000000004">
      <c r="C31" s="53">
        <v>44030</v>
      </c>
      <c r="D31" s="100" t="s">
        <v>641</v>
      </c>
      <c r="E31" s="101"/>
      <c r="F31" s="102"/>
      <c r="G31" s="103">
        <f>SUMIF('1.WS-Re-Exp'!$E$3:$E$427,Revenue!C31,'1.WS-Re-Exp'!$C$3:$C$427)</f>
        <v>0</v>
      </c>
      <c r="K31" s="44"/>
    </row>
    <row r="32" spans="3:11" x14ac:dyDescent="0.55000000000000004">
      <c r="C32" s="53">
        <v>44040</v>
      </c>
      <c r="D32" s="100" t="s">
        <v>642</v>
      </c>
      <c r="E32" s="101"/>
      <c r="F32" s="102"/>
      <c r="G32" s="103">
        <f>SUMIF('1.WS-Re-Exp'!$E$3:$E$427,Revenue!C32,'1.WS-Re-Exp'!$C$3:$C$427)</f>
        <v>37672.74</v>
      </c>
      <c r="K32" s="44"/>
    </row>
    <row r="33" spans="3:11" x14ac:dyDescent="0.55000000000000004">
      <c r="C33" s="53">
        <v>44050</v>
      </c>
      <c r="D33" s="100" t="s">
        <v>643</v>
      </c>
      <c r="E33" s="101"/>
      <c r="F33" s="102"/>
      <c r="G33" s="103">
        <f>SUMIF('1.WS-Re-Exp'!$E$3:$E$427,Revenue!C33,'1.WS-Re-Exp'!$C$3:$C$427)</f>
        <v>0</v>
      </c>
      <c r="K33" s="44"/>
    </row>
    <row r="34" spans="3:11" x14ac:dyDescent="0.55000000000000004">
      <c r="C34" s="53">
        <v>44444</v>
      </c>
      <c r="D34" s="104" t="s">
        <v>694</v>
      </c>
      <c r="E34" s="101"/>
      <c r="F34" s="102"/>
      <c r="G34" s="105">
        <f>SUM(G29:G33)</f>
        <v>920526.21</v>
      </c>
    </row>
    <row r="35" spans="3:11" x14ac:dyDescent="0.55000000000000004">
      <c r="C35" s="50">
        <v>5</v>
      </c>
      <c r="D35" s="49" t="s">
        <v>715</v>
      </c>
      <c r="E35" s="9"/>
      <c r="F35" s="8"/>
      <c r="G35" s="56"/>
    </row>
    <row r="36" spans="3:11" x14ac:dyDescent="0.55000000000000004">
      <c r="C36" s="53">
        <v>45010</v>
      </c>
      <c r="D36" s="102" t="s">
        <v>654</v>
      </c>
      <c r="E36" s="101"/>
      <c r="F36" s="102"/>
      <c r="G36" s="103">
        <f>SUM(G3,G12,G21,G29)</f>
        <v>23063815.209999997</v>
      </c>
      <c r="H36" s="1">
        <v>5</v>
      </c>
    </row>
    <row r="37" spans="3:11" x14ac:dyDescent="0.55000000000000004">
      <c r="C37" s="53">
        <v>45020</v>
      </c>
      <c r="D37" s="102" t="s">
        <v>655</v>
      </c>
      <c r="E37" s="101"/>
      <c r="F37" s="102"/>
      <c r="G37" s="103">
        <f>SUM(G4,G13)</f>
        <v>253538.55</v>
      </c>
    </row>
    <row r="38" spans="3:11" x14ac:dyDescent="0.55000000000000004">
      <c r="C38" s="53">
        <v>45030</v>
      </c>
      <c r="D38" s="102" t="s">
        <v>650</v>
      </c>
      <c r="E38" s="101"/>
      <c r="F38" s="102"/>
      <c r="G38" s="103">
        <f>SUM(G5,G14,G31)</f>
        <v>219215.04</v>
      </c>
    </row>
    <row r="39" spans="3:11" x14ac:dyDescent="0.55000000000000004">
      <c r="C39" s="53">
        <v>45040</v>
      </c>
      <c r="D39" s="102" t="s">
        <v>656</v>
      </c>
      <c r="E39" s="101"/>
      <c r="F39" s="102"/>
      <c r="G39" s="103">
        <f>SUM(G6,G15,G22,G30)</f>
        <v>1453000</v>
      </c>
    </row>
    <row r="40" spans="3:11" x14ac:dyDescent="0.55000000000000004">
      <c r="C40" s="53">
        <v>45050</v>
      </c>
      <c r="D40" s="102" t="s">
        <v>657</v>
      </c>
      <c r="E40" s="101"/>
      <c r="F40" s="102"/>
      <c r="G40" s="103">
        <f>SUM(G7,G16,G23,G32)</f>
        <v>748867.94</v>
      </c>
    </row>
    <row r="41" spans="3:11" x14ac:dyDescent="0.55000000000000004">
      <c r="C41" s="53">
        <v>45060</v>
      </c>
      <c r="D41" s="102" t="s">
        <v>658</v>
      </c>
      <c r="E41" s="101"/>
      <c r="F41" s="102"/>
      <c r="G41" s="103">
        <f>SUM(G8,G17,G24,G33)</f>
        <v>0</v>
      </c>
    </row>
    <row r="42" spans="3:11" x14ac:dyDescent="0.55000000000000004">
      <c r="C42" s="53">
        <v>45070</v>
      </c>
      <c r="D42" s="63" t="s">
        <v>13</v>
      </c>
      <c r="E42" s="9"/>
      <c r="F42" s="8"/>
      <c r="G42" s="56">
        <f>SUM(G9,G18,G25)</f>
        <v>1834478.16</v>
      </c>
    </row>
    <row r="43" spans="3:11" x14ac:dyDescent="0.55000000000000004">
      <c r="C43" s="53">
        <v>45080</v>
      </c>
      <c r="D43" s="64" t="s">
        <v>3</v>
      </c>
      <c r="E43" s="9"/>
      <c r="F43" s="8"/>
      <c r="G43" s="56">
        <f>G26</f>
        <v>65000</v>
      </c>
    </row>
    <row r="44" spans="3:11" x14ac:dyDescent="0.55000000000000004">
      <c r="C44" s="53">
        <v>45090</v>
      </c>
      <c r="D44" s="61" t="s">
        <v>659</v>
      </c>
      <c r="E44" s="9"/>
      <c r="F44" s="8"/>
      <c r="G44" s="57">
        <f>SUM(G36:G43)</f>
        <v>27637914.899999999</v>
      </c>
    </row>
    <row r="45" spans="3:11" s="2" customFormat="1" x14ac:dyDescent="0.55000000000000004">
      <c r="C45" s="53">
        <v>45100</v>
      </c>
      <c r="D45" s="54" t="s">
        <v>15</v>
      </c>
      <c r="E45" s="17"/>
      <c r="F45" s="18"/>
      <c r="G45" s="65">
        <f>SUMIF('1.WS-Re-Exp'!$E$3:$E$427,Revenue!C45,'1.WS-Re-Exp'!$C$3:$C$427)</f>
        <v>8174877.79</v>
      </c>
      <c r="J45" s="11"/>
    </row>
    <row r="46" spans="3:11" x14ac:dyDescent="0.55000000000000004">
      <c r="C46" s="53">
        <v>45110</v>
      </c>
      <c r="D46" s="8" t="s">
        <v>17</v>
      </c>
      <c r="E46" s="9"/>
      <c r="F46" s="8"/>
      <c r="G46" s="56">
        <f>SUMIF('1.WS-Re-Exp'!$E$3:$E$427,Revenue!C46,'1.WS-Re-Exp'!$C$3:$C$427)</f>
        <v>2877904.52</v>
      </c>
    </row>
    <row r="47" spans="3:11" x14ac:dyDescent="0.55000000000000004">
      <c r="C47" s="53">
        <v>45555</v>
      </c>
      <c r="D47" s="18" t="s">
        <v>660</v>
      </c>
      <c r="E47" s="9"/>
      <c r="F47" s="8"/>
      <c r="G47" s="57">
        <f>SUM(G44:G46)</f>
        <v>38690697.210000001</v>
      </c>
    </row>
    <row r="48" spans="3:11" x14ac:dyDescent="0.55000000000000004">
      <c r="C48" s="50">
        <v>6</v>
      </c>
      <c r="D48" s="51" t="s">
        <v>661</v>
      </c>
      <c r="E48" s="9"/>
      <c r="F48" s="8"/>
      <c r="G48" s="56"/>
    </row>
    <row r="49" spans="3:7" x14ac:dyDescent="0.55000000000000004">
      <c r="C49" s="53">
        <v>46010</v>
      </c>
      <c r="D49" s="8" t="s">
        <v>644</v>
      </c>
      <c r="E49" s="9"/>
      <c r="F49" s="8"/>
      <c r="G49" s="56">
        <f>SUMIF('1.WS-Re-Exp'!$E$3:$E$427,Revenue!C49,'1.WS-Re-Exp'!$C$3:$C$427)</f>
        <v>0</v>
      </c>
    </row>
    <row r="50" spans="3:7" x14ac:dyDescent="0.55000000000000004">
      <c r="C50" s="53">
        <v>46020</v>
      </c>
      <c r="D50" s="8" t="s">
        <v>645</v>
      </c>
      <c r="E50" s="9"/>
      <c r="F50" s="8"/>
      <c r="G50" s="56">
        <f>SUMIF('1.WS-Re-Exp'!$E$3:$E$427,Revenue!C50,'1.WS-Re-Exp'!$C$3:$C$427)</f>
        <v>3696926</v>
      </c>
    </row>
    <row r="51" spans="3:7" x14ac:dyDescent="0.55000000000000004">
      <c r="C51" s="53">
        <v>46030</v>
      </c>
      <c r="D51" s="8" t="s">
        <v>646</v>
      </c>
      <c r="E51" s="9"/>
      <c r="F51" s="8"/>
      <c r="G51" s="56">
        <f>SUMIF('1.WS-Re-Exp'!$E$3:$E$427,Revenue!C51,'1.WS-Re-Exp'!$C$3:$C$427)</f>
        <v>0</v>
      </c>
    </row>
    <row r="52" spans="3:7" ht="24.75" thickBot="1" x14ac:dyDescent="0.6">
      <c r="C52" s="66" t="s">
        <v>696</v>
      </c>
      <c r="D52" s="13" t="s">
        <v>647</v>
      </c>
      <c r="E52" s="8"/>
      <c r="F52" s="8"/>
      <c r="G52" s="67">
        <f>SUM(G47,G49:G51)</f>
        <v>42387623.210000001</v>
      </c>
    </row>
    <row r="53" spans="3:7" ht="21.75" thickBot="1" x14ac:dyDescent="0.4">
      <c r="C53" s="68"/>
      <c r="D53" s="69"/>
      <c r="E53" s="69"/>
      <c r="F53" s="69"/>
      <c r="G53" s="70"/>
    </row>
    <row r="55" spans="3:7" x14ac:dyDescent="0.55000000000000004">
      <c r="E55" s="10" t="s">
        <v>721</v>
      </c>
    </row>
    <row r="56" spans="3:7" x14ac:dyDescent="0.55000000000000004">
      <c r="E56" s="21" t="s">
        <v>722</v>
      </c>
    </row>
  </sheetData>
  <mergeCells count="1">
    <mergeCell ref="E1:G1"/>
  </mergeCells>
  <pageMargins left="0.98425196850393704" right="0.15748031496062992" top="0.32" bottom="0.4" header="0.31496062992125984" footer="0.2"/>
  <pageSetup paperSize="9" scale="60" orientation="portrait" verticalDpi="300" r:id="rId1"/>
  <headerFooter>
    <oddFooter xml:space="preserve">&amp;L
&amp;14Revenue&amp;R
&amp;12 3&amp;11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1:F43"/>
  <sheetViews>
    <sheetView zoomScaleNormal="100" workbookViewId="0">
      <selection activeCell="J15" sqref="J15"/>
    </sheetView>
  </sheetViews>
  <sheetFormatPr defaultColWidth="9" defaultRowHeight="21.75" x14ac:dyDescent="0.5"/>
  <cols>
    <col min="1" max="1" width="3.625" style="1" customWidth="1"/>
    <col min="2" max="2" width="4.625" style="1" customWidth="1"/>
    <col min="3" max="3" width="11.625" style="19" bestFit="1" customWidth="1"/>
    <col min="4" max="4" width="46.375" style="1" bestFit="1" customWidth="1"/>
    <col min="5" max="5" width="20" style="1" customWidth="1"/>
    <col min="6" max="6" width="14.375" style="1" hidden="1" customWidth="1"/>
    <col min="7" max="7" width="13" style="1" customWidth="1"/>
    <col min="8" max="16384" width="9" style="1"/>
  </cols>
  <sheetData>
    <row r="1" spans="3:6" ht="24" customHeight="1" x14ac:dyDescent="0.65">
      <c r="C1" s="473" t="s">
        <v>774</v>
      </c>
      <c r="D1" s="474"/>
      <c r="E1" s="114" t="s">
        <v>1270</v>
      </c>
      <c r="F1" s="72"/>
    </row>
    <row r="2" spans="3:6" s="16" customFormat="1" ht="24" x14ac:dyDescent="0.2">
      <c r="C2" s="115">
        <v>1</v>
      </c>
      <c r="D2" s="108" t="s">
        <v>610</v>
      </c>
      <c r="E2" s="116" t="s">
        <v>636</v>
      </c>
      <c r="F2" s="107" t="s">
        <v>710</v>
      </c>
    </row>
    <row r="3" spans="3:6" x14ac:dyDescent="0.5">
      <c r="C3" s="117">
        <v>51010</v>
      </c>
      <c r="D3" s="109" t="s">
        <v>216</v>
      </c>
      <c r="E3" s="118">
        <f>SUMIF('1.WS-Re-Exp'!$E$3:$E$427,Expense!C3,'1.WS-Re-Exp'!$C$3:$C$427)</f>
        <v>3376578.31</v>
      </c>
      <c r="F3" s="73"/>
    </row>
    <row r="4" spans="3:6" x14ac:dyDescent="0.5">
      <c r="C4" s="117">
        <v>51020</v>
      </c>
      <c r="D4" s="109" t="s">
        <v>218</v>
      </c>
      <c r="E4" s="118">
        <f>SUMIF('1.WS-Re-Exp'!$E$3:$E$427,Expense!C4,'1.WS-Re-Exp'!$C$3:$C$427)</f>
        <v>205120</v>
      </c>
      <c r="F4" s="73"/>
    </row>
    <row r="5" spans="3:6" x14ac:dyDescent="0.5">
      <c r="C5" s="117">
        <v>51030</v>
      </c>
      <c r="D5" s="109" t="s">
        <v>615</v>
      </c>
      <c r="E5" s="118">
        <f>SUMIF('1.WS-Re-Exp'!$E$3:$E$427,Expense!C5,'1.WS-Re-Exp'!$C$3:$C$427)</f>
        <v>1579426.82</v>
      </c>
      <c r="F5" s="73"/>
    </row>
    <row r="6" spans="3:6" x14ac:dyDescent="0.5">
      <c r="C6" s="117">
        <v>51040</v>
      </c>
      <c r="D6" s="109" t="s">
        <v>616</v>
      </c>
      <c r="E6" s="118">
        <f>SUMIF('1.WS-Re-Exp'!$E$3:$E$427,Expense!C6,'1.WS-Re-Exp'!$C$3:$C$427)</f>
        <v>1956180.75</v>
      </c>
      <c r="F6" s="73"/>
    </row>
    <row r="7" spans="3:6" x14ac:dyDescent="0.5">
      <c r="C7" s="117">
        <v>51050</v>
      </c>
      <c r="D7" s="109" t="s">
        <v>221</v>
      </c>
      <c r="E7" s="118">
        <f>SUMIF('1.WS-Re-Exp'!$E$3:$E$427,Expense!C7,'1.WS-Re-Exp'!$C$3:$C$427)</f>
        <v>269499</v>
      </c>
      <c r="F7" s="73"/>
    </row>
    <row r="8" spans="3:6" x14ac:dyDescent="0.5">
      <c r="C8" s="117">
        <v>51060</v>
      </c>
      <c r="D8" s="109" t="s">
        <v>617</v>
      </c>
      <c r="E8" s="118">
        <f>SUMIF('1.WS-Re-Exp'!$E$3:$E$427,Expense!C8,'1.WS-Re-Exp'!$C$3:$C$427)</f>
        <v>1739986.4403305785</v>
      </c>
      <c r="F8" s="73"/>
    </row>
    <row r="9" spans="3:6" x14ac:dyDescent="0.5">
      <c r="C9" s="117">
        <v>51070</v>
      </c>
      <c r="D9" s="109" t="s">
        <v>618</v>
      </c>
      <c r="E9" s="118">
        <f>SUMIF('1.WS-Re-Exp'!$E$3:$E$427,Expense!C9,'1.WS-Re-Exp'!$C$3:$C$427)</f>
        <v>5184070</v>
      </c>
      <c r="F9" s="73"/>
    </row>
    <row r="10" spans="3:6" x14ac:dyDescent="0.5">
      <c r="C10" s="117">
        <v>51080</v>
      </c>
      <c r="D10" s="109" t="s">
        <v>619</v>
      </c>
      <c r="E10" s="118">
        <f>SUMIF('1.WS-Re-Exp'!$E$3:$E$427,Expense!C10,'1.WS-Re-Exp'!$C$3:$C$427)</f>
        <v>989855.45454545459</v>
      </c>
      <c r="F10" s="73"/>
    </row>
    <row r="11" spans="3:6" x14ac:dyDescent="0.5">
      <c r="C11" s="117">
        <v>51090</v>
      </c>
      <c r="D11" s="109" t="s">
        <v>357</v>
      </c>
      <c r="E11" s="119">
        <f>SUMIF('1.WS-Re-Exp'!$E$3:$E$427,Expense!C11,'1.WS-Re-Exp'!$C$3:$C$427)</f>
        <v>495096.87272727268</v>
      </c>
      <c r="F11" s="65"/>
    </row>
    <row r="12" spans="3:6" x14ac:dyDescent="0.5">
      <c r="C12" s="117">
        <v>51100</v>
      </c>
      <c r="D12" s="109" t="s">
        <v>620</v>
      </c>
      <c r="E12" s="119">
        <f>SUMIF('1.WS-Re-Exp'!$E$3:$E$427,Expense!C12,'1.WS-Re-Exp'!$C$3:$C$427)</f>
        <v>0</v>
      </c>
      <c r="F12" s="65"/>
    </row>
    <row r="13" spans="3:6" x14ac:dyDescent="0.5">
      <c r="C13" s="117">
        <v>51110</v>
      </c>
      <c r="D13" s="109" t="s">
        <v>621</v>
      </c>
      <c r="E13" s="119">
        <f>SUMIF('1.WS-Re-Exp'!$E$3:$E$427,Expense!C13,'1.WS-Re-Exp'!$C$3:$C$427)</f>
        <v>421017.03272727277</v>
      </c>
      <c r="F13" s="65"/>
    </row>
    <row r="14" spans="3:6" x14ac:dyDescent="0.5">
      <c r="C14" s="117">
        <v>51120</v>
      </c>
      <c r="D14" s="109" t="s">
        <v>622</v>
      </c>
      <c r="E14" s="119">
        <f>SUMIF('1.WS-Re-Exp'!$E$3:$E$427,Expense!C14,'1.WS-Re-Exp'!$C$3:$C$427)</f>
        <v>628638.9490909091</v>
      </c>
      <c r="F14" s="65"/>
    </row>
    <row r="15" spans="3:6" x14ac:dyDescent="0.5">
      <c r="C15" s="117">
        <v>51130</v>
      </c>
      <c r="D15" s="109" t="s">
        <v>623</v>
      </c>
      <c r="E15" s="119">
        <f>SUMIF('1.WS-Re-Exp'!$E$3:$E$427,Expense!C15,'1.WS-Re-Exp'!$C$3:$C$427)</f>
        <v>147140.43272727274</v>
      </c>
      <c r="F15" s="65"/>
    </row>
    <row r="16" spans="3:6" x14ac:dyDescent="0.5">
      <c r="C16" s="117">
        <v>51140</v>
      </c>
      <c r="D16" s="109" t="s">
        <v>624</v>
      </c>
      <c r="E16" s="119">
        <f>SUMIF('1.WS-Re-Exp'!$E$3:$E$427,Expense!C16,'1.WS-Re-Exp'!$C$3:$C$427)</f>
        <v>397447.63636363635</v>
      </c>
      <c r="F16" s="65"/>
    </row>
    <row r="17" spans="2:6" ht="28.5" thickBot="1" x14ac:dyDescent="0.7">
      <c r="C17" s="120">
        <v>51111</v>
      </c>
      <c r="D17" s="106" t="s">
        <v>637</v>
      </c>
      <c r="E17" s="121">
        <f>SUM(E3:E16)</f>
        <v>17390057.698512398</v>
      </c>
      <c r="F17" s="74">
        <f>SUM(F3:F16)</f>
        <v>0</v>
      </c>
    </row>
    <row r="18" spans="2:6" ht="24" x14ac:dyDescent="0.55000000000000004">
      <c r="C18" s="122">
        <v>2</v>
      </c>
      <c r="D18" s="110" t="s">
        <v>609</v>
      </c>
      <c r="E18" s="121"/>
      <c r="F18" s="75"/>
    </row>
    <row r="19" spans="2:6" ht="24" x14ac:dyDescent="0.55000000000000004">
      <c r="B19" s="32"/>
      <c r="C19" s="117">
        <v>52010</v>
      </c>
      <c r="D19" s="109" t="s">
        <v>26</v>
      </c>
      <c r="E19" s="119">
        <f>SUMIF('1.WS-Re-Exp'!$E$3:$E$427,Expense!C19,'1.WS-Re-Exp'!$C$3:$C$427)</f>
        <v>8174877.7899999991</v>
      </c>
      <c r="F19" s="76"/>
    </row>
    <row r="20" spans="2:6" x14ac:dyDescent="0.5">
      <c r="C20" s="117">
        <v>52020</v>
      </c>
      <c r="D20" s="109" t="s">
        <v>625</v>
      </c>
      <c r="E20" s="119">
        <f>SUMIF('1.WS-Re-Exp'!$E$3:$E$427,Expense!C20,'1.WS-Re-Exp'!$C$3:$C$427)</f>
        <v>222498.54545454547</v>
      </c>
      <c r="F20" s="76"/>
    </row>
    <row r="21" spans="2:6" x14ac:dyDescent="0.5">
      <c r="C21" s="117">
        <v>52030</v>
      </c>
      <c r="D21" s="109" t="s">
        <v>28</v>
      </c>
      <c r="E21" s="119">
        <f>SUMIF('1.WS-Re-Exp'!$E$3:$E$427,Expense!C21,'1.WS-Re-Exp'!$C$3:$C$427)</f>
        <v>5473675.6363636367</v>
      </c>
      <c r="F21" s="76"/>
    </row>
    <row r="22" spans="2:6" x14ac:dyDescent="0.5">
      <c r="C22" s="117">
        <v>52040</v>
      </c>
      <c r="D22" s="109" t="s">
        <v>626</v>
      </c>
      <c r="E22" s="119">
        <f>SUMIF('1.WS-Re-Exp'!$E$3:$E$427,Expense!C22,'1.WS-Re-Exp'!$C$3:$C$427)</f>
        <v>0</v>
      </c>
      <c r="F22" s="76"/>
    </row>
    <row r="23" spans="2:6" x14ac:dyDescent="0.5">
      <c r="C23" s="123">
        <v>52050</v>
      </c>
      <c r="D23" s="111" t="s">
        <v>627</v>
      </c>
      <c r="E23" s="121">
        <f>SUM(E19:E22)</f>
        <v>13871051.971818181</v>
      </c>
      <c r="F23" s="75">
        <f>SUM(F19:F22)</f>
        <v>0</v>
      </c>
    </row>
    <row r="24" spans="2:6" x14ac:dyDescent="0.5">
      <c r="C24" s="117">
        <v>52060</v>
      </c>
      <c r="D24" s="109" t="s">
        <v>628</v>
      </c>
      <c r="E24" s="119">
        <f>SUMIF('1.WS-Re-Exp'!$E$3:$E$427,Expense!C24,'1.WS-Re-Exp'!$C$3:$C$427)</f>
        <v>683961.02</v>
      </c>
      <c r="F24" s="76"/>
    </row>
    <row r="25" spans="2:6" ht="24" x14ac:dyDescent="0.55000000000000004">
      <c r="C25" s="117">
        <v>52070</v>
      </c>
      <c r="D25" s="109" t="s">
        <v>629</v>
      </c>
      <c r="E25" s="124">
        <f>SUMIF('1.WS-Re-Exp'!$E$3:$E$427,Expense!C25,'1.WS-Re-Exp'!$C$3:$C$427)</f>
        <v>611500</v>
      </c>
      <c r="F25" s="77"/>
    </row>
    <row r="26" spans="2:6" x14ac:dyDescent="0.5">
      <c r="C26" s="117">
        <v>52080</v>
      </c>
      <c r="D26" s="109" t="s">
        <v>662</v>
      </c>
      <c r="E26" s="119">
        <f>SUMIF('1.WS-Re-Exp'!$E$3:$E$427,Expense!C26,'1.WS-Re-Exp'!$C$3:$C$427)</f>
        <v>801717</v>
      </c>
      <c r="F26" s="76"/>
    </row>
    <row r="27" spans="2:6" x14ac:dyDescent="0.5">
      <c r="C27" s="117">
        <v>52090</v>
      </c>
      <c r="D27" s="109" t="s">
        <v>663</v>
      </c>
      <c r="E27" s="119">
        <f>SUMIF('1.WS-Re-Exp'!$E$3:$E$427,Expense!C27,'1.WS-Re-Exp'!$C$3:$C$427)</f>
        <v>0</v>
      </c>
      <c r="F27" s="76"/>
    </row>
    <row r="28" spans="2:6" x14ac:dyDescent="0.5">
      <c r="C28" s="117">
        <v>52100</v>
      </c>
      <c r="D28" s="109" t="s">
        <v>634</v>
      </c>
      <c r="E28" s="125">
        <f>SUMIF('1.WS-Re-Exp'!$E$3:$E$427,Expense!C28,'1.WS-Re-Exp'!$C$3:$C$427)</f>
        <v>201730.90909090912</v>
      </c>
      <c r="F28" s="78"/>
    </row>
    <row r="29" spans="2:6" s="10" customFormat="1" ht="24" x14ac:dyDescent="0.55000000000000004">
      <c r="C29" s="126">
        <v>52222</v>
      </c>
      <c r="D29" s="112" t="s">
        <v>638</v>
      </c>
      <c r="E29" s="127">
        <f>SUM(E23,E24,E25,E26,E27,E28)</f>
        <v>16169960.900909089</v>
      </c>
      <c r="F29" s="77">
        <f>SUM(F23,F24,F25,F26,F27,F28)</f>
        <v>0</v>
      </c>
    </row>
    <row r="30" spans="2:6" s="10" customFormat="1" ht="24" x14ac:dyDescent="0.55000000000000004">
      <c r="C30" s="122">
        <v>3</v>
      </c>
      <c r="D30" s="110" t="s">
        <v>635</v>
      </c>
      <c r="E30" s="127"/>
      <c r="F30" s="77"/>
    </row>
    <row r="31" spans="2:6" x14ac:dyDescent="0.5">
      <c r="C31" s="117">
        <v>53010</v>
      </c>
      <c r="D31" s="109" t="s">
        <v>633</v>
      </c>
      <c r="E31" s="119">
        <f>SUMIF('1.WS-Re-Exp'!$E$3:$E$427,Expense!C31,'1.WS-Re-Exp'!$C$3:$C$427)</f>
        <v>311424.75272727275</v>
      </c>
      <c r="F31" s="78"/>
    </row>
    <row r="32" spans="2:6" ht="24" x14ac:dyDescent="0.55000000000000004">
      <c r="C32" s="117">
        <v>53020</v>
      </c>
      <c r="D32" s="109" t="s">
        <v>630</v>
      </c>
      <c r="E32" s="119">
        <f>SUMIF('1.WS-Re-Exp'!$E$3:$E$427,Expense!C32,'1.WS-Re-Exp'!$C$3:$C$427)</f>
        <v>450301.53807272727</v>
      </c>
      <c r="F32" s="77"/>
    </row>
    <row r="33" spans="3:6" x14ac:dyDescent="0.5">
      <c r="C33" s="117">
        <v>53030</v>
      </c>
      <c r="D33" s="109" t="s">
        <v>631</v>
      </c>
      <c r="E33" s="119">
        <f>SUMIF('1.WS-Re-Exp'!$E$3:$E$427,Expense!C33,'1.WS-Re-Exp'!$C$3:$C$427)</f>
        <v>1946080.8872727272</v>
      </c>
      <c r="F33" s="78"/>
    </row>
    <row r="34" spans="3:6" x14ac:dyDescent="0.5">
      <c r="C34" s="117">
        <v>53040</v>
      </c>
      <c r="D34" s="109" t="s">
        <v>651</v>
      </c>
      <c r="E34" s="119">
        <f>SUMIF('1.WS-Re-Exp'!$E$3:$E$427,Expense!C34,'1.WS-Re-Exp'!$C$3:$C$427)</f>
        <v>3475784.7272727271</v>
      </c>
      <c r="F34" s="78"/>
    </row>
    <row r="35" spans="3:6" x14ac:dyDescent="0.5">
      <c r="C35" s="117">
        <v>53050</v>
      </c>
      <c r="D35" s="113" t="s">
        <v>652</v>
      </c>
      <c r="E35" s="119">
        <f>SUMIF('1.WS-Re-Exp'!$E$3:$E$427,Expense!C35,'1.WS-Re-Exp'!$C$3:$C$427)</f>
        <v>902788</v>
      </c>
      <c r="F35" s="78"/>
    </row>
    <row r="36" spans="3:6" x14ac:dyDescent="0.5">
      <c r="C36" s="117">
        <v>53060</v>
      </c>
      <c r="D36" s="109" t="s">
        <v>632</v>
      </c>
      <c r="E36" s="119">
        <f>SUMIF('1.WS-Re-Exp'!$E$3:$E$427,Expense!C36,'1.WS-Re-Exp'!$C$3:$C$427)</f>
        <v>0</v>
      </c>
      <c r="F36" s="78"/>
    </row>
    <row r="37" spans="3:6" ht="24" x14ac:dyDescent="0.55000000000000004">
      <c r="C37" s="117" t="s">
        <v>697</v>
      </c>
      <c r="D37" s="111" t="s">
        <v>693</v>
      </c>
      <c r="E37" s="127">
        <f>SUM(E17,E29,E31:E36)</f>
        <v>40646398.504766941</v>
      </c>
      <c r="F37" s="79">
        <f>SUM(F17,F29,F31:F36)</f>
        <v>0</v>
      </c>
    </row>
    <row r="38" spans="3:6" s="10" customFormat="1" ht="24" x14ac:dyDescent="0.55000000000000004">
      <c r="C38" s="126">
        <v>61000</v>
      </c>
      <c r="D38" s="112" t="s">
        <v>698</v>
      </c>
      <c r="E38" s="128">
        <f>Revenue!G52-Expense!E37</f>
        <v>1741224.7052330598</v>
      </c>
      <c r="F38" s="80"/>
    </row>
    <row r="39" spans="3:6" s="10" customFormat="1" ht="24" x14ac:dyDescent="0.55000000000000004">
      <c r="C39" s="126">
        <v>62000</v>
      </c>
      <c r="D39" s="112" t="s">
        <v>763</v>
      </c>
      <c r="E39" s="128">
        <f>Revenue!G47-Expense!E37+E32+E33+E36</f>
        <v>440681.13057851419</v>
      </c>
      <c r="F39" s="81"/>
    </row>
    <row r="40" spans="3:6" ht="22.5" thickBot="1" x14ac:dyDescent="0.55000000000000004">
      <c r="C40" s="129"/>
      <c r="D40" s="130"/>
      <c r="E40" s="131"/>
      <c r="F40" s="70"/>
    </row>
    <row r="41" spans="3:6" x14ac:dyDescent="0.5">
      <c r="D41" s="2"/>
    </row>
    <row r="42" spans="3:6" ht="24" x14ac:dyDescent="0.55000000000000004">
      <c r="D42" s="71"/>
      <c r="E42" s="10" t="s">
        <v>721</v>
      </c>
    </row>
    <row r="43" spans="3:6" x14ac:dyDescent="0.5">
      <c r="E43" s="21" t="s">
        <v>722</v>
      </c>
    </row>
  </sheetData>
  <mergeCells count="1">
    <mergeCell ref="C1:D1"/>
  </mergeCells>
  <pageMargins left="1.1023622047244095" right="0.70866141732283472" top="0.28999999999999998" bottom="0.74803149606299213" header="0.31496062992125984" footer="0.31496062992125984"/>
  <pageSetup paperSize="9" scale="80" orientation="portrait" horizontalDpi="300" verticalDpi="300" r:id="rId1"/>
  <headerFooter>
    <oddFooter>&amp;L
EXPENSE&amp;R
&amp;12 4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L8" sqref="L8"/>
    </sheetView>
  </sheetViews>
  <sheetFormatPr defaultRowHeight="14.25" x14ac:dyDescent="0.2"/>
  <cols>
    <col min="3" max="3" width="39.75" bestFit="1" customWidth="1"/>
    <col min="4" max="4" width="14.25" style="94" bestFit="1" customWidth="1"/>
    <col min="5" max="5" width="9.25" style="94" bestFit="1" customWidth="1"/>
    <col min="6" max="6" width="17.375" style="94" customWidth="1"/>
    <col min="7" max="7" width="15.25" style="287" bestFit="1" customWidth="1"/>
    <col min="8" max="8" width="12.75" customWidth="1"/>
    <col min="9" max="9" width="14.25" bestFit="1" customWidth="1"/>
  </cols>
  <sheetData>
    <row r="1" spans="1:9" x14ac:dyDescent="0.2">
      <c r="A1" s="289" t="s">
        <v>1225</v>
      </c>
      <c r="B1" s="289" t="s">
        <v>1226</v>
      </c>
      <c r="C1" s="289" t="s">
        <v>1227</v>
      </c>
      <c r="D1" s="289" t="s">
        <v>636</v>
      </c>
      <c r="E1" s="289" t="s">
        <v>1228</v>
      </c>
      <c r="F1" s="289" t="s">
        <v>1229</v>
      </c>
      <c r="G1" s="290" t="s">
        <v>1231</v>
      </c>
      <c r="H1" s="289" t="s">
        <v>1232</v>
      </c>
      <c r="I1" s="289" t="s">
        <v>1233</v>
      </c>
    </row>
    <row r="2" spans="1:9" x14ac:dyDescent="0.2">
      <c r="A2">
        <v>1</v>
      </c>
      <c r="B2" t="s">
        <v>0</v>
      </c>
      <c r="C2" t="s">
        <v>1</v>
      </c>
      <c r="D2" s="414">
        <v>18962655.049999997</v>
      </c>
      <c r="E2" s="415"/>
      <c r="F2" s="416">
        <v>21631997.100000001</v>
      </c>
      <c r="G2" s="417">
        <v>6923183.2399999984</v>
      </c>
      <c r="H2" s="418"/>
      <c r="I2" s="152">
        <f>SUM(F2:G2)</f>
        <v>28555180.34</v>
      </c>
    </row>
    <row r="3" spans="1:9" x14ac:dyDescent="0.2">
      <c r="A3">
        <v>2</v>
      </c>
      <c r="B3" t="s">
        <v>2</v>
      </c>
      <c r="C3" t="s">
        <v>3</v>
      </c>
      <c r="D3" s="414">
        <v>8050</v>
      </c>
      <c r="E3" s="415"/>
      <c r="F3" s="416">
        <v>87543.33</v>
      </c>
      <c r="G3" s="417">
        <v>86829.310000000012</v>
      </c>
      <c r="H3" s="418"/>
      <c r="I3" s="152">
        <f t="shared" ref="I3:I28" si="0">SUM(F3:G3)</f>
        <v>174372.64</v>
      </c>
    </row>
    <row r="4" spans="1:9" x14ac:dyDescent="0.2">
      <c r="A4">
        <v>3</v>
      </c>
      <c r="B4" t="s">
        <v>4</v>
      </c>
      <c r="C4" t="s">
        <v>5</v>
      </c>
      <c r="D4" s="414">
        <v>29887.13</v>
      </c>
      <c r="E4" s="415"/>
      <c r="F4" s="416">
        <v>108666.61</v>
      </c>
      <c r="G4" s="417">
        <v>272095.62</v>
      </c>
      <c r="H4" s="418"/>
      <c r="I4" s="152">
        <f t="shared" si="0"/>
        <v>380762.23</v>
      </c>
    </row>
    <row r="5" spans="1:9" x14ac:dyDescent="0.2">
      <c r="A5">
        <v>4</v>
      </c>
      <c r="B5" t="s">
        <v>942</v>
      </c>
      <c r="C5" t="s">
        <v>702</v>
      </c>
      <c r="D5" s="414">
        <v>0</v>
      </c>
      <c r="E5" s="415"/>
      <c r="F5" s="419">
        <v>0</v>
      </c>
      <c r="G5" s="417">
        <v>0</v>
      </c>
      <c r="H5" s="418"/>
      <c r="I5" s="152">
        <f t="shared" si="0"/>
        <v>0</v>
      </c>
    </row>
    <row r="6" spans="1:9" x14ac:dyDescent="0.2">
      <c r="A6">
        <v>5</v>
      </c>
      <c r="B6" t="s">
        <v>6</v>
      </c>
      <c r="C6" t="s">
        <v>7</v>
      </c>
      <c r="D6" s="414">
        <v>165903.47</v>
      </c>
      <c r="E6" s="415"/>
      <c r="F6" s="416">
        <v>2284574.83</v>
      </c>
      <c r="G6" s="417">
        <v>3591110.7299999995</v>
      </c>
      <c r="H6" s="418"/>
      <c r="I6" s="152">
        <f t="shared" si="0"/>
        <v>5875685.5599999996</v>
      </c>
    </row>
    <row r="7" spans="1:9" x14ac:dyDescent="0.2">
      <c r="A7">
        <v>6</v>
      </c>
      <c r="B7" t="s">
        <v>8</v>
      </c>
      <c r="C7" t="s">
        <v>9</v>
      </c>
      <c r="D7" s="414">
        <v>331604.78000000003</v>
      </c>
      <c r="E7" s="415"/>
      <c r="F7" s="416">
        <v>547151.11</v>
      </c>
      <c r="G7" s="417">
        <v>468660.36</v>
      </c>
      <c r="H7" s="418"/>
      <c r="I7" s="152">
        <f t="shared" si="0"/>
        <v>1015811.47</v>
      </c>
    </row>
    <row r="8" spans="1:9" x14ac:dyDescent="0.2">
      <c r="A8">
        <v>7</v>
      </c>
      <c r="B8" t="s">
        <v>10</v>
      </c>
      <c r="C8" t="s">
        <v>11</v>
      </c>
      <c r="D8" s="414">
        <v>0</v>
      </c>
      <c r="E8" s="415"/>
      <c r="F8" s="416">
        <v>71442.13</v>
      </c>
      <c r="G8" s="417">
        <v>209258.46000000002</v>
      </c>
      <c r="H8" s="418"/>
      <c r="I8" s="152">
        <f t="shared" si="0"/>
        <v>280700.59000000003</v>
      </c>
    </row>
    <row r="9" spans="1:9" x14ac:dyDescent="0.2">
      <c r="A9">
        <v>8</v>
      </c>
      <c r="B9" t="s">
        <v>12</v>
      </c>
      <c r="C9" t="s">
        <v>13</v>
      </c>
      <c r="D9" s="414">
        <v>753998.66999999993</v>
      </c>
      <c r="E9" s="415"/>
      <c r="F9" s="416">
        <v>1314686.8600000001</v>
      </c>
      <c r="G9" s="417">
        <v>812872.74999999977</v>
      </c>
      <c r="H9" s="418"/>
      <c r="I9" s="152">
        <f t="shared" si="0"/>
        <v>2127559.61</v>
      </c>
    </row>
    <row r="10" spans="1:9" x14ac:dyDescent="0.2">
      <c r="A10">
        <v>9</v>
      </c>
      <c r="B10" t="s">
        <v>14</v>
      </c>
      <c r="C10" t="s">
        <v>15</v>
      </c>
      <c r="D10" s="414">
        <v>5912678.8600000003</v>
      </c>
      <c r="E10" s="415"/>
      <c r="F10" s="416">
        <v>9075382.8300000001</v>
      </c>
      <c r="G10" s="417">
        <v>8418768.9900000002</v>
      </c>
      <c r="H10" s="418"/>
      <c r="I10" s="152">
        <f t="shared" si="0"/>
        <v>17494151.82</v>
      </c>
    </row>
    <row r="11" spans="1:9" x14ac:dyDescent="0.2">
      <c r="A11">
        <v>10</v>
      </c>
      <c r="B11" t="s">
        <v>16</v>
      </c>
      <c r="C11" t="s">
        <v>17</v>
      </c>
      <c r="D11" s="414">
        <v>1749473.4700000002</v>
      </c>
      <c r="E11" s="415"/>
      <c r="F11" s="416">
        <v>4581775.05</v>
      </c>
      <c r="G11" s="417">
        <v>2815112.41</v>
      </c>
      <c r="H11" s="418"/>
      <c r="I11" s="152">
        <f t="shared" si="0"/>
        <v>7396887.46</v>
      </c>
    </row>
    <row r="12" spans="1:9" x14ac:dyDescent="0.2">
      <c r="A12">
        <v>11</v>
      </c>
      <c r="B12" t="s">
        <v>18</v>
      </c>
      <c r="C12" t="s">
        <v>661</v>
      </c>
      <c r="D12" s="414">
        <v>2474417.3199999998</v>
      </c>
      <c r="E12" s="415"/>
      <c r="F12" s="416">
        <v>2329615.1</v>
      </c>
      <c r="G12" s="417">
        <v>2331496.5699999998</v>
      </c>
      <c r="H12" s="418"/>
      <c r="I12" s="152">
        <f t="shared" si="0"/>
        <v>4661111.67</v>
      </c>
    </row>
    <row r="13" spans="1:9" x14ac:dyDescent="0.2">
      <c r="A13">
        <v>12</v>
      </c>
      <c r="B13" t="s">
        <v>667</v>
      </c>
      <c r="C13" t="s">
        <v>647</v>
      </c>
      <c r="D13" s="420">
        <f>SUM(D2:D12)</f>
        <v>30388668.749999993</v>
      </c>
      <c r="E13" s="415"/>
      <c r="F13" s="416">
        <v>41988268.07</v>
      </c>
      <c r="G13" s="417">
        <v>13743618.469999999</v>
      </c>
      <c r="H13" s="418"/>
      <c r="I13" s="152">
        <f t="shared" si="0"/>
        <v>55731886.539999999</v>
      </c>
    </row>
    <row r="14" spans="1:9" x14ac:dyDescent="0.2">
      <c r="A14">
        <v>13</v>
      </c>
      <c r="B14" t="s">
        <v>19</v>
      </c>
      <c r="C14" t="s">
        <v>20</v>
      </c>
      <c r="D14" s="414">
        <v>3401687.9</v>
      </c>
      <c r="E14" s="415"/>
      <c r="F14" s="416">
        <v>3093283.91</v>
      </c>
      <c r="G14" s="417">
        <v>1121491.5099999998</v>
      </c>
      <c r="H14" s="418"/>
      <c r="I14" s="152">
        <f t="shared" si="0"/>
        <v>4214775.42</v>
      </c>
    </row>
    <row r="15" spans="1:9" x14ac:dyDescent="0.2">
      <c r="A15">
        <v>14</v>
      </c>
      <c r="B15" t="s">
        <v>21</v>
      </c>
      <c r="C15" t="s">
        <v>22</v>
      </c>
      <c r="D15" s="414">
        <v>1087304.97</v>
      </c>
      <c r="E15" s="415"/>
      <c r="F15" s="416">
        <v>881707.98</v>
      </c>
      <c r="G15" s="417">
        <v>439770.69999999995</v>
      </c>
      <c r="H15" s="418"/>
      <c r="I15" s="152">
        <f t="shared" si="0"/>
        <v>1321478.68</v>
      </c>
    </row>
    <row r="16" spans="1:9" x14ac:dyDescent="0.2">
      <c r="A16">
        <v>15</v>
      </c>
      <c r="B16" t="s">
        <v>703</v>
      </c>
      <c r="C16" t="s">
        <v>704</v>
      </c>
      <c r="D16" s="414">
        <v>157187.98000000001</v>
      </c>
      <c r="E16" s="415"/>
      <c r="F16" s="416">
        <v>278801.28000000003</v>
      </c>
      <c r="G16" s="417">
        <v>169597.13999999996</v>
      </c>
      <c r="H16" s="418"/>
      <c r="I16" s="152">
        <f t="shared" si="0"/>
        <v>448398.42</v>
      </c>
    </row>
    <row r="17" spans="1:9" x14ac:dyDescent="0.2">
      <c r="A17">
        <v>16</v>
      </c>
      <c r="B17" t="s">
        <v>23</v>
      </c>
      <c r="C17" t="s">
        <v>24</v>
      </c>
      <c r="D17" s="414">
        <v>1967181</v>
      </c>
      <c r="E17" s="415"/>
      <c r="F17" s="416">
        <v>1395507.45</v>
      </c>
      <c r="G17" s="417">
        <v>649264.04</v>
      </c>
      <c r="H17" s="418"/>
      <c r="I17" s="152">
        <f t="shared" si="0"/>
        <v>2044771.49</v>
      </c>
    </row>
    <row r="18" spans="1:9" x14ac:dyDescent="0.2">
      <c r="A18">
        <v>17</v>
      </c>
      <c r="B18" t="s">
        <v>25</v>
      </c>
      <c r="C18" t="s">
        <v>26</v>
      </c>
      <c r="D18" s="414">
        <v>5912678.8600000003</v>
      </c>
      <c r="E18" s="415"/>
      <c r="F18" s="416">
        <v>9131342.8399999999</v>
      </c>
      <c r="G18" s="417">
        <v>8462007.3999999985</v>
      </c>
      <c r="H18" s="418"/>
      <c r="I18" s="152">
        <f t="shared" si="0"/>
        <v>17593350.239999998</v>
      </c>
    </row>
    <row r="19" spans="1:9" x14ac:dyDescent="0.2">
      <c r="A19">
        <v>18</v>
      </c>
      <c r="B19" t="s">
        <v>27</v>
      </c>
      <c r="C19" t="s">
        <v>695</v>
      </c>
      <c r="D19" s="414">
        <v>3187724</v>
      </c>
      <c r="E19" s="415"/>
      <c r="F19" s="416">
        <v>4377187.96</v>
      </c>
      <c r="G19" s="417">
        <v>1791416.8899999997</v>
      </c>
      <c r="H19" s="418"/>
      <c r="I19" s="152">
        <f t="shared" si="0"/>
        <v>6168604.8499999996</v>
      </c>
    </row>
    <row r="20" spans="1:9" x14ac:dyDescent="0.2">
      <c r="A20">
        <v>19</v>
      </c>
      <c r="B20" t="s">
        <v>29</v>
      </c>
      <c r="C20" t="s">
        <v>30</v>
      </c>
      <c r="D20" s="414">
        <v>4603117</v>
      </c>
      <c r="E20" s="415"/>
      <c r="F20" s="416">
        <v>6595117.9900000002</v>
      </c>
      <c r="G20" s="417">
        <v>2989107.4399999995</v>
      </c>
      <c r="H20" s="418"/>
      <c r="I20" s="152">
        <f t="shared" si="0"/>
        <v>9584225.4299999997</v>
      </c>
    </row>
    <row r="21" spans="1:9" x14ac:dyDescent="0.2">
      <c r="A21">
        <v>20</v>
      </c>
      <c r="B21" t="s">
        <v>31</v>
      </c>
      <c r="C21" t="s">
        <v>32</v>
      </c>
      <c r="D21" s="414">
        <v>473208.68000000005</v>
      </c>
      <c r="E21" s="415"/>
      <c r="F21" s="416">
        <v>766710.15</v>
      </c>
      <c r="G21" s="417">
        <v>453043.88</v>
      </c>
      <c r="H21" s="418"/>
      <c r="I21" s="152">
        <f t="shared" si="0"/>
        <v>1219754.03</v>
      </c>
    </row>
    <row r="22" spans="1:9" x14ac:dyDescent="0.2">
      <c r="A22">
        <v>21</v>
      </c>
      <c r="B22" t="s">
        <v>33</v>
      </c>
      <c r="C22" t="s">
        <v>34</v>
      </c>
      <c r="D22" s="414">
        <v>2690944.62</v>
      </c>
      <c r="E22" s="415"/>
      <c r="F22" s="416">
        <v>2102030.0299999998</v>
      </c>
      <c r="G22" s="417">
        <v>1543552.33</v>
      </c>
      <c r="H22" s="418"/>
      <c r="I22" s="152">
        <f t="shared" si="0"/>
        <v>3645582.36</v>
      </c>
    </row>
    <row r="23" spans="1:9" x14ac:dyDescent="0.2">
      <c r="A23">
        <v>22</v>
      </c>
      <c r="B23" t="s">
        <v>35</v>
      </c>
      <c r="C23" t="s">
        <v>36</v>
      </c>
      <c r="D23" s="414">
        <v>548053.52</v>
      </c>
      <c r="E23" s="415"/>
      <c r="F23" s="416">
        <v>893286.84</v>
      </c>
      <c r="G23" s="417">
        <v>526128.03999999992</v>
      </c>
      <c r="H23" s="418"/>
      <c r="I23" s="152">
        <f t="shared" si="0"/>
        <v>1419414.88</v>
      </c>
    </row>
    <row r="24" spans="1:9" x14ac:dyDescent="0.2">
      <c r="A24">
        <v>23</v>
      </c>
      <c r="B24" t="s">
        <v>37</v>
      </c>
      <c r="C24" t="s">
        <v>38</v>
      </c>
      <c r="D24" s="414">
        <v>1738142.3</v>
      </c>
      <c r="E24" s="415"/>
      <c r="F24" s="416">
        <v>1326142.19</v>
      </c>
      <c r="G24" s="417">
        <v>637888.07000000007</v>
      </c>
      <c r="H24" s="418"/>
      <c r="I24" s="152">
        <f t="shared" si="0"/>
        <v>1964030.26</v>
      </c>
    </row>
    <row r="25" spans="1:9" x14ac:dyDescent="0.2">
      <c r="A25">
        <v>24</v>
      </c>
      <c r="B25" t="s">
        <v>39</v>
      </c>
      <c r="C25" t="s">
        <v>40</v>
      </c>
      <c r="D25" s="414">
        <v>2230216.1800000002</v>
      </c>
      <c r="E25" s="415"/>
      <c r="F25" s="416">
        <v>4635044.71</v>
      </c>
      <c r="G25" s="417">
        <v>2058630.0599999996</v>
      </c>
      <c r="H25" s="418"/>
      <c r="I25" s="152">
        <f t="shared" si="0"/>
        <v>6693674.7699999996</v>
      </c>
    </row>
    <row r="26" spans="1:9" x14ac:dyDescent="0.2">
      <c r="A26">
        <v>25</v>
      </c>
      <c r="B26" t="s">
        <v>705</v>
      </c>
      <c r="C26" t="s">
        <v>706</v>
      </c>
      <c r="D26" s="414">
        <v>0</v>
      </c>
      <c r="E26" s="415"/>
      <c r="F26" s="416">
        <v>185232.48</v>
      </c>
      <c r="G26" s="417">
        <v>413009.82000000007</v>
      </c>
      <c r="H26" s="418"/>
      <c r="I26" s="152">
        <f t="shared" si="0"/>
        <v>598242.30000000005</v>
      </c>
    </row>
    <row r="27" spans="1:9" x14ac:dyDescent="0.2">
      <c r="A27">
        <v>26</v>
      </c>
      <c r="B27" t="s">
        <v>41</v>
      </c>
      <c r="C27" t="s">
        <v>42</v>
      </c>
      <c r="D27" s="414">
        <v>5841907.2599999998</v>
      </c>
      <c r="E27" s="415"/>
      <c r="F27" s="416">
        <v>5220026.8</v>
      </c>
      <c r="G27" s="417">
        <v>2489338.6400000006</v>
      </c>
      <c r="H27" s="418"/>
      <c r="I27" s="152">
        <f t="shared" si="0"/>
        <v>7709365.4400000004</v>
      </c>
    </row>
    <row r="28" spans="1:9" x14ac:dyDescent="0.2">
      <c r="A28">
        <v>27</v>
      </c>
      <c r="B28" t="s">
        <v>668</v>
      </c>
      <c r="C28" t="s">
        <v>669</v>
      </c>
      <c r="D28" s="414">
        <v>33839354.270000003</v>
      </c>
      <c r="E28" s="415"/>
      <c r="F28" s="416">
        <v>40729465.689999998</v>
      </c>
      <c r="G28" s="417">
        <v>14852029.690000005</v>
      </c>
      <c r="H28" s="418"/>
      <c r="I28" s="152">
        <f t="shared" si="0"/>
        <v>55581495.380000003</v>
      </c>
    </row>
    <row r="31" spans="1:9" x14ac:dyDescent="0.2">
      <c r="D31" s="321" t="s">
        <v>1245</v>
      </c>
      <c r="E31" s="32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zoomScale="90" zoomScaleNormal="90" workbookViewId="0">
      <selection activeCell="C4" sqref="C4"/>
    </sheetView>
  </sheetViews>
  <sheetFormatPr defaultColWidth="9.125" defaultRowHeight="24" x14ac:dyDescent="0.55000000000000004"/>
  <cols>
    <col min="1" max="1" width="20.375" style="27" bestFit="1" customWidth="1"/>
    <col min="2" max="2" width="21.25" style="27" bestFit="1" customWidth="1"/>
    <col min="3" max="3" width="16.625" style="27" customWidth="1"/>
    <col min="4" max="4" width="13.25" style="27" bestFit="1" customWidth="1"/>
    <col min="5" max="5" width="18" style="27" bestFit="1" customWidth="1"/>
    <col min="6" max="6" width="16.75" style="27" bestFit="1" customWidth="1"/>
    <col min="7" max="7" width="13.875" style="27" bestFit="1" customWidth="1"/>
    <col min="8" max="8" width="17.75" style="27" bestFit="1" customWidth="1"/>
    <col min="9" max="9" width="19.375" style="27" customWidth="1"/>
    <col min="10" max="10" width="25.625" style="27" customWidth="1"/>
    <col min="11" max="11" width="15.75" style="27" bestFit="1" customWidth="1"/>
    <col min="12" max="12" width="14.875" style="27" customWidth="1"/>
    <col min="13" max="13" width="17.75" style="27" bestFit="1" customWidth="1"/>
    <col min="14" max="14" width="22.75" style="27" customWidth="1"/>
    <col min="15" max="15" width="12.875" style="27" customWidth="1"/>
    <col min="16" max="16" width="14.5" style="27" customWidth="1"/>
    <col min="17" max="17" width="15.375" style="27" customWidth="1"/>
    <col min="18" max="18" width="10.875" style="27" customWidth="1"/>
    <col min="19" max="19" width="52" style="27" customWidth="1"/>
    <col min="20" max="23" width="9.125" style="27"/>
    <col min="24" max="24" width="6.375" style="1" customWidth="1"/>
    <col min="25" max="25" width="11.875" style="1" customWidth="1"/>
    <col min="26" max="26" width="12.375" style="1" customWidth="1"/>
    <col min="27" max="27" width="14" style="1" customWidth="1"/>
    <col min="28" max="28" width="72.375" style="1" customWidth="1"/>
    <col min="29" max="29" width="9.125" style="27" customWidth="1"/>
    <col min="30" max="16384" width="9.125" style="27"/>
  </cols>
  <sheetData>
    <row r="1" spans="1:28" s="245" customFormat="1" ht="33.75" x14ac:dyDescent="0.2">
      <c r="A1" s="478" t="s">
        <v>1154</v>
      </c>
      <c r="B1" s="478" t="s">
        <v>1178</v>
      </c>
      <c r="C1" s="478" t="s">
        <v>1156</v>
      </c>
      <c r="D1" s="478" t="s">
        <v>1157</v>
      </c>
      <c r="E1" s="478" t="s">
        <v>1179</v>
      </c>
      <c r="F1" s="478" t="s">
        <v>1153</v>
      </c>
      <c r="G1" s="478" t="s">
        <v>1180</v>
      </c>
      <c r="H1" s="478" t="s">
        <v>1181</v>
      </c>
      <c r="I1" s="480" t="s">
        <v>1182</v>
      </c>
      <c r="J1" s="480" t="s">
        <v>1183</v>
      </c>
      <c r="K1" s="478" t="s">
        <v>1184</v>
      </c>
      <c r="L1" s="478" t="s">
        <v>1185</v>
      </c>
      <c r="M1" s="478" t="s">
        <v>1187</v>
      </c>
      <c r="N1" s="480" t="s">
        <v>1255</v>
      </c>
      <c r="O1" s="328" t="s">
        <v>1188</v>
      </c>
      <c r="P1" s="328" t="s">
        <v>1189</v>
      </c>
      <c r="Q1" s="328" t="s">
        <v>1190</v>
      </c>
      <c r="R1" s="246"/>
      <c r="S1" s="247"/>
      <c r="X1" s="336"/>
      <c r="Y1" s="336"/>
      <c r="Z1" s="336"/>
      <c r="AA1" s="336"/>
      <c r="AB1" s="336"/>
    </row>
    <row r="2" spans="1:28" s="245" customFormat="1" ht="28.5" customHeight="1" thickBot="1" x14ac:dyDescent="0.25">
      <c r="A2" s="479"/>
      <c r="B2" s="479"/>
      <c r="C2" s="479"/>
      <c r="D2" s="479"/>
      <c r="E2" s="479"/>
      <c r="F2" s="479"/>
      <c r="G2" s="479"/>
      <c r="H2" s="479"/>
      <c r="I2" s="481"/>
      <c r="J2" s="481"/>
      <c r="K2" s="479"/>
      <c r="L2" s="479"/>
      <c r="M2" s="479"/>
      <c r="N2" s="481"/>
      <c r="O2" s="337" t="s">
        <v>1191</v>
      </c>
      <c r="P2" s="338"/>
      <c r="Q2" s="338"/>
      <c r="R2" s="339"/>
      <c r="S2" s="339"/>
      <c r="X2" s="336"/>
      <c r="Y2" s="336"/>
      <c r="Z2" s="336"/>
      <c r="AA2" s="336"/>
      <c r="AB2" s="336"/>
    </row>
    <row r="3" spans="1:28" s="235" customFormat="1" ht="72" x14ac:dyDescent="0.5">
      <c r="A3" s="198" t="s">
        <v>660</v>
      </c>
      <c r="B3" s="198" t="s">
        <v>1166</v>
      </c>
      <c r="C3" s="198" t="s">
        <v>1167</v>
      </c>
      <c r="D3" s="198" t="s">
        <v>701</v>
      </c>
      <c r="E3" s="198" t="s">
        <v>1168</v>
      </c>
      <c r="F3" s="198" t="s">
        <v>1349</v>
      </c>
      <c r="G3" s="236" t="s">
        <v>1177</v>
      </c>
      <c r="H3" s="198" t="s">
        <v>784</v>
      </c>
      <c r="I3" s="198" t="s">
        <v>1350</v>
      </c>
      <c r="J3" s="198" t="s">
        <v>1351</v>
      </c>
      <c r="K3" s="236" t="s">
        <v>1169</v>
      </c>
      <c r="L3" s="198" t="s">
        <v>1186</v>
      </c>
      <c r="M3" s="241" t="s">
        <v>1170</v>
      </c>
      <c r="N3" s="198" t="s">
        <v>1258</v>
      </c>
      <c r="O3" s="198" t="s">
        <v>1171</v>
      </c>
      <c r="P3" s="276" t="s">
        <v>1172</v>
      </c>
      <c r="Q3" s="276" t="s">
        <v>1173</v>
      </c>
      <c r="R3" s="250" t="s">
        <v>1174</v>
      </c>
      <c r="S3" s="249" t="s">
        <v>1192</v>
      </c>
      <c r="X3" s="1"/>
      <c r="Y3" s="1"/>
      <c r="Z3" s="1"/>
      <c r="AA3" s="1"/>
      <c r="AB3" s="1"/>
    </row>
    <row r="4" spans="1:28" ht="44.25" thickBot="1" x14ac:dyDescent="0.6">
      <c r="A4" s="224">
        <f>SUM(Planfin2562!D16-Planfin2562!D15)</f>
        <v>38690697.210000008</v>
      </c>
      <c r="B4" s="224">
        <f>SUM(Planfin2562!D31-Planfin2562!D28)</f>
        <v>38250016.07942149</v>
      </c>
      <c r="C4" s="217">
        <f>SUM(A4-B4)</f>
        <v>440681.13057851791</v>
      </c>
      <c r="D4" s="239" t="str">
        <f>IF(C4&gt;0,"เกินดุล",IF(C4=0,"สมดุล","ขาดดุล"))</f>
        <v>เกินดุล</v>
      </c>
      <c r="E4" s="237">
        <f>IF(C4&lt;=0,0,ROUNDUP((C4*20%),2))</f>
        <v>88136.23</v>
      </c>
      <c r="F4" s="217">
        <f>SUM(Planfin2562!D86)</f>
        <v>1189367</v>
      </c>
      <c r="G4" s="238">
        <f>IF(C4=0,0,(F4/C4)*100)</f>
        <v>269.89288114937466</v>
      </c>
      <c r="H4" s="237">
        <f>E4-F4</f>
        <v>-1101230.77</v>
      </c>
      <c r="I4" s="224">
        <f>SUM(Planfin2562!C38)</f>
        <v>827483.27</v>
      </c>
      <c r="J4" s="224">
        <f>SUM(Planfin2562!C39-Planfin2562!C40)</f>
        <v>-3048355.8499999996</v>
      </c>
      <c r="K4" s="240">
        <f>SUM(B4/12)</f>
        <v>3187501.3399517909</v>
      </c>
      <c r="L4" s="217">
        <f>SUM(I4/K4)</f>
        <v>0.25960248537888153</v>
      </c>
      <c r="M4" s="242">
        <f>SUM(H4:I4)</f>
        <v>-273747.5</v>
      </c>
      <c r="N4" s="334">
        <f>SUM(M4/K4)</f>
        <v>-8.5881532524827192E-2</v>
      </c>
      <c r="O4" s="243" t="str">
        <f>IF(C4&gt;=0, "Normal", "Risk")</f>
        <v>Normal</v>
      </c>
      <c r="P4" s="243" t="str">
        <f t="shared" ref="P4" si="0">IF(H4&gt;=0, "Normal", "Risk")</f>
        <v>Risk</v>
      </c>
      <c r="Q4" s="244" t="str">
        <f t="shared" ref="Q4" si="1">IF(N4&gt;1, "Normal", "Risk")</f>
        <v>Risk</v>
      </c>
      <c r="R4" s="95">
        <f>IF(AND(O4="Normal",P4="Normal",Q4="Normal"),1,IF(AND(O4="Normal",P4="Normal",Q4="Risk"),2,IF(AND(O4="Normal",P4="Risk",Q4="Normal"),3,IF(AND(O4="Normal",P4="Risk",Q4="Risk"),4,IF(AND(O4="Risk",P4="Normal",Q4="Normal"),5,IF(AND(O4="Risk",P4="Normal",Q4="Risk"),6,IF(AND(O4="Risk",P4="Risk",Q4="Normal"),7,IF(AND(O4="Risk",P4="Risk",Q4="Risk"),8,"Unknows"))))))))</f>
        <v>4</v>
      </c>
      <c r="S4" s="248" t="str">
        <f>VLOOKUP(R4,$X$9:$AB$16,5,0)</f>
        <v xml:space="preserve"> ปรับลดการลงทุนให้ &lt; 20% EBITDA เพื่อเงินเหลือจาก EBITDA – ลงทุนจะไปเพิ่ม NWC  ทำ Feasibility study</v>
      </c>
      <c r="Y4" s="254" t="s">
        <v>1193</v>
      </c>
      <c r="Z4" s="254" t="s">
        <v>1194</v>
      </c>
      <c r="AA4" s="254" t="s">
        <v>1195</v>
      </c>
      <c r="AB4" s="254"/>
    </row>
    <row r="5" spans="1:28" ht="27" customHeight="1" x14ac:dyDescent="0.55000000000000004">
      <c r="I5" s="482" t="s">
        <v>1257</v>
      </c>
      <c r="J5" s="482"/>
      <c r="N5" s="335" t="s">
        <v>1256</v>
      </c>
      <c r="X5" s="255" t="s">
        <v>1196</v>
      </c>
      <c r="Y5" s="255" t="s">
        <v>1197</v>
      </c>
      <c r="Z5" s="255" t="s">
        <v>1198</v>
      </c>
      <c r="AA5" s="255" t="s">
        <v>1199</v>
      </c>
      <c r="AB5" s="475" t="s">
        <v>1192</v>
      </c>
    </row>
    <row r="6" spans="1:28" x14ac:dyDescent="0.55000000000000004">
      <c r="X6" s="256" t="s">
        <v>1200</v>
      </c>
      <c r="Y6" s="257" t="s">
        <v>1201</v>
      </c>
      <c r="Z6" s="256" t="s">
        <v>1202</v>
      </c>
      <c r="AA6" s="257" t="s">
        <v>1203</v>
      </c>
      <c r="AB6" s="476"/>
    </row>
    <row r="7" spans="1:28" x14ac:dyDescent="0.55000000000000004">
      <c r="X7" s="258"/>
      <c r="Y7" s="257" t="s">
        <v>1204</v>
      </c>
      <c r="Z7" s="259" t="s">
        <v>1212</v>
      </c>
      <c r="AA7" s="259" t="s">
        <v>1213</v>
      </c>
      <c r="AB7" s="476"/>
    </row>
    <row r="8" spans="1:28" ht="24.75" thickBot="1" x14ac:dyDescent="0.6">
      <c r="X8" s="260"/>
      <c r="Y8" s="260"/>
      <c r="Z8" s="261" t="s">
        <v>1205</v>
      </c>
      <c r="AA8" s="260"/>
      <c r="AB8" s="477"/>
    </row>
    <row r="9" spans="1:28" ht="25.5" thickTop="1" thickBot="1" x14ac:dyDescent="0.6">
      <c r="X9" s="262">
        <v>1</v>
      </c>
      <c r="Y9" s="262" t="s">
        <v>1206</v>
      </c>
      <c r="Z9" s="262" t="s">
        <v>1207</v>
      </c>
      <c r="AA9" s="262" t="s">
        <v>1175</v>
      </c>
      <c r="AB9" s="271" t="s">
        <v>1208</v>
      </c>
    </row>
    <row r="10" spans="1:28" ht="24.75" thickBot="1" x14ac:dyDescent="0.6">
      <c r="X10" s="263">
        <v>2</v>
      </c>
      <c r="Y10" s="263" t="s">
        <v>1206</v>
      </c>
      <c r="Z10" s="263" t="s">
        <v>1207</v>
      </c>
      <c r="AA10" s="264" t="s">
        <v>1176</v>
      </c>
      <c r="AB10" s="272" t="s">
        <v>1209</v>
      </c>
    </row>
    <row r="11" spans="1:28" ht="24.75" thickBot="1" x14ac:dyDescent="0.6">
      <c r="X11" s="267">
        <v>3</v>
      </c>
      <c r="Y11" s="267" t="s">
        <v>1206</v>
      </c>
      <c r="Z11" s="267" t="s">
        <v>1214</v>
      </c>
      <c r="AA11" s="267" t="s">
        <v>1175</v>
      </c>
      <c r="AB11" s="273" t="s">
        <v>1216</v>
      </c>
    </row>
    <row r="12" spans="1:28" ht="24.75" thickBot="1" x14ac:dyDescent="0.6">
      <c r="X12" s="268">
        <v>4</v>
      </c>
      <c r="Y12" s="268" t="s">
        <v>1206</v>
      </c>
      <c r="Z12" s="268" t="s">
        <v>1214</v>
      </c>
      <c r="AA12" s="269" t="s">
        <v>1176</v>
      </c>
      <c r="AB12" s="274" t="s">
        <v>1220</v>
      </c>
    </row>
    <row r="13" spans="1:28" ht="24.75" thickBot="1" x14ac:dyDescent="0.6">
      <c r="X13" s="265">
        <v>5</v>
      </c>
      <c r="Y13" s="266" t="s">
        <v>1176</v>
      </c>
      <c r="Z13" s="266" t="s">
        <v>1215</v>
      </c>
      <c r="AA13" s="265" t="s">
        <v>1175</v>
      </c>
      <c r="AB13" s="275" t="s">
        <v>1210</v>
      </c>
    </row>
    <row r="14" spans="1:28" ht="24.75" thickBot="1" x14ac:dyDescent="0.6">
      <c r="X14" s="268">
        <v>6</v>
      </c>
      <c r="Y14" s="269" t="s">
        <v>1176</v>
      </c>
      <c r="Z14" s="269" t="s">
        <v>1215</v>
      </c>
      <c r="AA14" s="269" t="s">
        <v>1211</v>
      </c>
      <c r="AB14" s="274" t="s">
        <v>1219</v>
      </c>
    </row>
    <row r="15" spans="1:28" ht="24.75" thickBot="1" x14ac:dyDescent="0.6">
      <c r="X15" s="267">
        <v>7</v>
      </c>
      <c r="Y15" s="270" t="s">
        <v>1176</v>
      </c>
      <c r="Z15" s="270" t="s">
        <v>1211</v>
      </c>
      <c r="AA15" s="267" t="s">
        <v>1175</v>
      </c>
      <c r="AB15" s="273" t="s">
        <v>1217</v>
      </c>
    </row>
    <row r="16" spans="1:28" x14ac:dyDescent="0.55000000000000004">
      <c r="X16" s="268">
        <v>8</v>
      </c>
      <c r="Y16" s="269" t="s">
        <v>1176</v>
      </c>
      <c r="Z16" s="269" t="s">
        <v>1211</v>
      </c>
      <c r="AA16" s="269" t="s">
        <v>1176</v>
      </c>
      <c r="AB16" s="274" t="s">
        <v>1218</v>
      </c>
    </row>
  </sheetData>
  <mergeCells count="16">
    <mergeCell ref="AB5:AB8"/>
    <mergeCell ref="F1:F2"/>
    <mergeCell ref="A1:A2"/>
    <mergeCell ref="B1:B2"/>
    <mergeCell ref="C1:C2"/>
    <mergeCell ref="D1:D2"/>
    <mergeCell ref="E1:E2"/>
    <mergeCell ref="M1:M2"/>
    <mergeCell ref="N1:N2"/>
    <mergeCell ref="G1:G2"/>
    <mergeCell ref="H1:H2"/>
    <mergeCell ref="I1:I2"/>
    <mergeCell ref="J1:J2"/>
    <mergeCell ref="K1:K2"/>
    <mergeCell ref="L1:L2"/>
    <mergeCell ref="I5:J5"/>
  </mergeCells>
  <conditionalFormatting sqref="D1 D3:D1048576">
    <cfRule type="containsText" dxfId="12" priority="13" operator="containsText" text="เกินดุล">
      <formula>NOT(ISERROR(SEARCH("เกินดุล",D1)))</formula>
    </cfRule>
    <cfRule type="containsText" dxfId="11" priority="14" operator="containsText" text="สมดุล">
      <formula>NOT(ISERROR(SEARCH("สมดุล",D1)))</formula>
    </cfRule>
    <cfRule type="containsText" dxfId="10" priority="15" operator="containsText" text="ขาดดุล">
      <formula>NOT(ISERROR(SEARCH("ขาดดุล",D1)))</formula>
    </cfRule>
    <cfRule type="containsText" dxfId="9" priority="16" operator="containsText" text="สมดุล">
      <formula>NOT(ISERROR(SEARCH("สมดุล",D1)))</formula>
    </cfRule>
  </conditionalFormatting>
  <conditionalFormatting sqref="H4">
    <cfRule type="cellIs" dxfId="8" priority="12" operator="lessThan">
      <formula>0</formula>
    </cfRule>
  </conditionalFormatting>
  <conditionalFormatting sqref="R4">
    <cfRule type="cellIs" dxfId="7" priority="1" operator="equal">
      <formula>8</formula>
    </cfRule>
    <cfRule type="cellIs" dxfId="6" priority="2" operator="equal">
      <formula>7</formula>
    </cfRule>
    <cfRule type="cellIs" dxfId="5" priority="3" operator="equal">
      <formula>6</formula>
    </cfRule>
    <cfRule type="cellIs" dxfId="4" priority="4" operator="equal">
      <formula>5</formula>
    </cfRule>
    <cfRule type="cellIs" dxfId="3" priority="5" operator="equal">
      <formula>4</formula>
    </cfRule>
    <cfRule type="cellIs" dxfId="2" priority="6" operator="equal">
      <formula>3</formula>
    </cfRule>
    <cfRule type="cellIs" dxfId="1" priority="9" operator="equal">
      <formula>2</formula>
    </cfRule>
    <cfRule type="cellIs" dxfId="0" priority="10" operator="equal">
      <formula>1</formula>
    </cfRule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" right="0.2" top="0.75" bottom="0.75" header="0.3" footer="0.3"/>
  <pageSetup paperSize="9" scale="80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26"/>
  <sheetViews>
    <sheetView zoomScale="90" zoomScaleNormal="90" workbookViewId="0">
      <pane xSplit="4" ySplit="1" topLeftCell="E353" activePane="bottomRight" state="frozen"/>
      <selection activeCell="H54" sqref="H54"/>
      <selection pane="topRight" activeCell="H54" sqref="H54"/>
      <selection pane="bottomLeft" activeCell="H54" sqref="H54"/>
      <selection pane="bottomRight" activeCell="B70" sqref="B70"/>
    </sheetView>
  </sheetViews>
  <sheetFormatPr defaultColWidth="9" defaultRowHeight="24" x14ac:dyDescent="0.2"/>
  <cols>
    <col min="1" max="1" width="16" style="363" customWidth="1"/>
    <col min="2" max="2" width="40.75" style="362" customWidth="1"/>
    <col min="3" max="3" width="9.125" style="363" customWidth="1"/>
    <col min="4" max="4" width="33.125" style="371" customWidth="1"/>
    <col min="5" max="5" width="11.25" style="370" customWidth="1"/>
    <col min="6" max="6" width="26.375" style="362" customWidth="1"/>
    <col min="7" max="7" width="7.125" style="363" bestFit="1" customWidth="1"/>
    <col min="8" max="8" width="16.375" style="362" customWidth="1"/>
    <col min="9" max="10" width="9" style="362" customWidth="1"/>
    <col min="11" max="11" width="9" style="363" customWidth="1"/>
    <col min="12" max="12" width="16.375" style="362" customWidth="1"/>
    <col min="13" max="16384" width="9" style="362"/>
  </cols>
  <sheetData>
    <row r="1" spans="1:11" ht="27" customHeight="1" x14ac:dyDescent="0.2">
      <c r="A1" s="349" t="s">
        <v>1040</v>
      </c>
      <c r="B1" s="329" t="s">
        <v>1041</v>
      </c>
      <c r="C1" s="356" t="s">
        <v>716</v>
      </c>
      <c r="D1" s="358" t="s">
        <v>717</v>
      </c>
      <c r="E1" s="372" t="s">
        <v>718</v>
      </c>
      <c r="F1" s="330" t="s">
        <v>719</v>
      </c>
      <c r="G1" s="361" t="s">
        <v>1038</v>
      </c>
      <c r="H1" s="361" t="s">
        <v>1039</v>
      </c>
      <c r="I1" s="362" t="s">
        <v>1042</v>
      </c>
      <c r="J1" s="362" t="s">
        <v>1043</v>
      </c>
      <c r="K1" s="363" t="s">
        <v>1044</v>
      </c>
    </row>
    <row r="2" spans="1:11" x14ac:dyDescent="0.2">
      <c r="A2" s="350" t="s">
        <v>140</v>
      </c>
      <c r="B2" s="331" t="s">
        <v>141</v>
      </c>
      <c r="C2" s="350" t="s">
        <v>16</v>
      </c>
      <c r="D2" s="346" t="s">
        <v>17</v>
      </c>
      <c r="E2" s="350" t="s">
        <v>976</v>
      </c>
      <c r="F2" s="331" t="s">
        <v>17</v>
      </c>
      <c r="G2" s="350">
        <v>9</v>
      </c>
      <c r="H2" s="331" t="s">
        <v>962</v>
      </c>
      <c r="I2" s="362" t="s">
        <v>1046</v>
      </c>
      <c r="K2" s="363" t="s">
        <v>1045</v>
      </c>
    </row>
    <row r="3" spans="1:11" x14ac:dyDescent="0.2">
      <c r="A3" s="350" t="s">
        <v>142</v>
      </c>
      <c r="B3" s="331" t="s">
        <v>143</v>
      </c>
      <c r="C3" s="350" t="s">
        <v>16</v>
      </c>
      <c r="D3" s="346" t="s">
        <v>17</v>
      </c>
      <c r="E3" s="350" t="s">
        <v>976</v>
      </c>
      <c r="F3" s="331" t="s">
        <v>17</v>
      </c>
      <c r="G3" s="350">
        <v>9</v>
      </c>
      <c r="H3" s="331" t="s">
        <v>967</v>
      </c>
      <c r="I3" s="362" t="s">
        <v>1046</v>
      </c>
      <c r="K3" s="363" t="s">
        <v>1045</v>
      </c>
    </row>
    <row r="4" spans="1:11" x14ac:dyDescent="0.2">
      <c r="A4" s="350" t="s">
        <v>144</v>
      </c>
      <c r="B4" s="331" t="s">
        <v>145</v>
      </c>
      <c r="C4" s="350" t="s">
        <v>16</v>
      </c>
      <c r="D4" s="346" t="s">
        <v>17</v>
      </c>
      <c r="E4" s="350" t="s">
        <v>976</v>
      </c>
      <c r="F4" s="331" t="s">
        <v>17</v>
      </c>
      <c r="G4" s="350">
        <v>9</v>
      </c>
      <c r="H4" s="331" t="s">
        <v>962</v>
      </c>
      <c r="I4" s="362" t="s">
        <v>1046</v>
      </c>
      <c r="K4" s="363" t="s">
        <v>1048</v>
      </c>
    </row>
    <row r="5" spans="1:11" x14ac:dyDescent="0.2">
      <c r="A5" s="350" t="s">
        <v>146</v>
      </c>
      <c r="B5" s="331" t="s">
        <v>147</v>
      </c>
      <c r="C5" s="350" t="s">
        <v>16</v>
      </c>
      <c r="D5" s="346" t="s">
        <v>17</v>
      </c>
      <c r="E5" s="350" t="s">
        <v>976</v>
      </c>
      <c r="F5" s="331" t="s">
        <v>17</v>
      </c>
      <c r="G5" s="350">
        <v>9</v>
      </c>
      <c r="H5" s="331" t="s">
        <v>962</v>
      </c>
      <c r="I5" s="362" t="s">
        <v>1046</v>
      </c>
      <c r="K5" s="363">
        <v>2560</v>
      </c>
    </row>
    <row r="6" spans="1:11" x14ac:dyDescent="0.2">
      <c r="A6" s="350" t="s">
        <v>148</v>
      </c>
      <c r="B6" s="331" t="s">
        <v>1047</v>
      </c>
      <c r="C6" s="350" t="s">
        <v>16</v>
      </c>
      <c r="D6" s="346" t="s">
        <v>17</v>
      </c>
      <c r="E6" s="350" t="s">
        <v>976</v>
      </c>
      <c r="F6" s="331" t="s">
        <v>17</v>
      </c>
      <c r="G6" s="350">
        <v>9</v>
      </c>
      <c r="H6" s="331" t="s">
        <v>963</v>
      </c>
      <c r="I6" s="362" t="s">
        <v>1046</v>
      </c>
      <c r="K6" s="363" t="s">
        <v>1048</v>
      </c>
    </row>
    <row r="7" spans="1:11" x14ac:dyDescent="0.2">
      <c r="A7" s="350" t="s">
        <v>149</v>
      </c>
      <c r="B7" s="331" t="s">
        <v>150</v>
      </c>
      <c r="C7" s="350" t="s">
        <v>16</v>
      </c>
      <c r="D7" s="346" t="s">
        <v>17</v>
      </c>
      <c r="E7" s="350" t="s">
        <v>976</v>
      </c>
      <c r="F7" s="331" t="s">
        <v>17</v>
      </c>
      <c r="G7" s="350">
        <v>9</v>
      </c>
      <c r="H7" s="331" t="s">
        <v>965</v>
      </c>
      <c r="I7" s="362" t="s">
        <v>1046</v>
      </c>
      <c r="K7" s="363" t="s">
        <v>1048</v>
      </c>
    </row>
    <row r="8" spans="1:11" x14ac:dyDescent="0.2">
      <c r="A8" s="350" t="s">
        <v>151</v>
      </c>
      <c r="B8" s="331" t="s">
        <v>172</v>
      </c>
      <c r="C8" s="350" t="s">
        <v>16</v>
      </c>
      <c r="D8" s="346" t="s">
        <v>17</v>
      </c>
      <c r="E8" s="350" t="s">
        <v>976</v>
      </c>
      <c r="F8" s="331" t="s">
        <v>17</v>
      </c>
      <c r="G8" s="350">
        <v>9</v>
      </c>
      <c r="H8" s="331" t="s">
        <v>965</v>
      </c>
      <c r="I8" s="362" t="s">
        <v>1046</v>
      </c>
      <c r="K8" s="363" t="s">
        <v>1048</v>
      </c>
    </row>
    <row r="9" spans="1:11" x14ac:dyDescent="0.2">
      <c r="A9" s="350" t="s">
        <v>152</v>
      </c>
      <c r="B9" s="331" t="s">
        <v>174</v>
      </c>
      <c r="C9" s="350" t="s">
        <v>16</v>
      </c>
      <c r="D9" s="346" t="s">
        <v>17</v>
      </c>
      <c r="E9" s="350" t="s">
        <v>976</v>
      </c>
      <c r="F9" s="331" t="s">
        <v>17</v>
      </c>
      <c r="G9" s="350">
        <v>9</v>
      </c>
      <c r="H9" s="331" t="s">
        <v>962</v>
      </c>
      <c r="I9" s="362" t="s">
        <v>1046</v>
      </c>
      <c r="K9" s="363" t="s">
        <v>1048</v>
      </c>
    </row>
    <row r="10" spans="1:11" x14ac:dyDescent="0.2">
      <c r="A10" s="350" t="s">
        <v>153</v>
      </c>
      <c r="B10" s="331" t="s">
        <v>154</v>
      </c>
      <c r="C10" s="350" t="s">
        <v>16</v>
      </c>
      <c r="D10" s="346" t="s">
        <v>17</v>
      </c>
      <c r="E10" s="350" t="s">
        <v>976</v>
      </c>
      <c r="F10" s="331" t="s">
        <v>17</v>
      </c>
      <c r="G10" s="350">
        <v>9</v>
      </c>
      <c r="H10" s="331" t="s">
        <v>967</v>
      </c>
      <c r="I10" s="362" t="s">
        <v>1046</v>
      </c>
      <c r="K10" s="363" t="s">
        <v>1048</v>
      </c>
    </row>
    <row r="11" spans="1:11" x14ac:dyDescent="0.2">
      <c r="A11" s="350" t="s">
        <v>155</v>
      </c>
      <c r="B11" s="331" t="s">
        <v>156</v>
      </c>
      <c r="C11" s="350" t="s">
        <v>16</v>
      </c>
      <c r="D11" s="346" t="s">
        <v>17</v>
      </c>
      <c r="E11" s="350" t="s">
        <v>976</v>
      </c>
      <c r="F11" s="331" t="s">
        <v>17</v>
      </c>
      <c r="G11" s="350">
        <v>9</v>
      </c>
      <c r="H11" s="331" t="s">
        <v>967</v>
      </c>
      <c r="I11" s="362" t="s">
        <v>1046</v>
      </c>
      <c r="K11" s="363" t="s">
        <v>1048</v>
      </c>
    </row>
    <row r="12" spans="1:11" x14ac:dyDescent="0.2">
      <c r="A12" s="350" t="s">
        <v>113</v>
      </c>
      <c r="B12" s="331" t="s">
        <v>114</v>
      </c>
      <c r="C12" s="350" t="s">
        <v>12</v>
      </c>
      <c r="D12" s="346" t="s">
        <v>13</v>
      </c>
      <c r="E12" s="350" t="s">
        <v>969</v>
      </c>
      <c r="F12" s="331" t="s">
        <v>970</v>
      </c>
      <c r="G12" s="350">
        <v>8</v>
      </c>
      <c r="H12" s="331" t="s">
        <v>956</v>
      </c>
    </row>
    <row r="13" spans="1:11" x14ac:dyDescent="0.2">
      <c r="A13" s="350" t="s">
        <v>115</v>
      </c>
      <c r="B13" s="331" t="s">
        <v>116</v>
      </c>
      <c r="C13" s="350" t="s">
        <v>12</v>
      </c>
      <c r="D13" s="346" t="s">
        <v>13</v>
      </c>
      <c r="E13" s="350" t="s">
        <v>969</v>
      </c>
      <c r="F13" s="331" t="s">
        <v>970</v>
      </c>
      <c r="G13" s="350">
        <v>8</v>
      </c>
      <c r="H13" s="331" t="s">
        <v>958</v>
      </c>
      <c r="I13" s="362" t="s">
        <v>1046</v>
      </c>
      <c r="K13" s="363" t="s">
        <v>1045</v>
      </c>
    </row>
    <row r="14" spans="1:11" x14ac:dyDescent="0.2">
      <c r="A14" s="350" t="s">
        <v>797</v>
      </c>
      <c r="B14" s="331" t="s">
        <v>118</v>
      </c>
      <c r="C14" s="350" t="s">
        <v>12</v>
      </c>
      <c r="D14" s="346" t="s">
        <v>13</v>
      </c>
      <c r="E14" s="350" t="s">
        <v>969</v>
      </c>
      <c r="F14" s="331" t="s">
        <v>970</v>
      </c>
      <c r="G14" s="350">
        <v>8</v>
      </c>
      <c r="H14" s="331" t="s">
        <v>956</v>
      </c>
      <c r="I14" s="362" t="s">
        <v>1046</v>
      </c>
      <c r="K14" s="363" t="s">
        <v>1045</v>
      </c>
    </row>
    <row r="15" spans="1:11" x14ac:dyDescent="0.2">
      <c r="A15" s="350" t="s">
        <v>798</v>
      </c>
      <c r="B15" s="331" t="s">
        <v>119</v>
      </c>
      <c r="C15" s="350" t="s">
        <v>12</v>
      </c>
      <c r="D15" s="346" t="s">
        <v>13</v>
      </c>
      <c r="E15" s="350" t="s">
        <v>969</v>
      </c>
      <c r="F15" s="331" t="s">
        <v>970</v>
      </c>
      <c r="G15" s="350">
        <v>8</v>
      </c>
      <c r="H15" s="331" t="s">
        <v>958</v>
      </c>
      <c r="I15" s="362" t="s">
        <v>1046</v>
      </c>
      <c r="K15" s="363" t="s">
        <v>1045</v>
      </c>
    </row>
    <row r="16" spans="1:11" x14ac:dyDescent="0.2">
      <c r="A16" s="350" t="s">
        <v>120</v>
      </c>
      <c r="B16" s="331" t="s">
        <v>121</v>
      </c>
      <c r="C16" s="350" t="s">
        <v>12</v>
      </c>
      <c r="D16" s="346" t="s">
        <v>13</v>
      </c>
      <c r="E16" s="350" t="s">
        <v>969</v>
      </c>
      <c r="F16" s="331" t="s">
        <v>970</v>
      </c>
      <c r="G16" s="350">
        <v>8</v>
      </c>
      <c r="H16" s="331" t="s">
        <v>958</v>
      </c>
      <c r="I16" s="362" t="s">
        <v>1046</v>
      </c>
      <c r="K16" s="363" t="s">
        <v>1045</v>
      </c>
    </row>
    <row r="17" spans="1:12" x14ac:dyDescent="0.2">
      <c r="A17" s="350" t="s">
        <v>122</v>
      </c>
      <c r="B17" s="331" t="s">
        <v>123</v>
      </c>
      <c r="C17" s="350" t="s">
        <v>12</v>
      </c>
      <c r="D17" s="346" t="s">
        <v>13</v>
      </c>
      <c r="E17" s="350" t="s">
        <v>969</v>
      </c>
      <c r="F17" s="331" t="s">
        <v>970</v>
      </c>
      <c r="G17" s="350">
        <v>8</v>
      </c>
      <c r="H17" s="331" t="s">
        <v>956</v>
      </c>
      <c r="I17" s="362" t="s">
        <v>1046</v>
      </c>
      <c r="K17" s="363" t="s">
        <v>1045</v>
      </c>
    </row>
    <row r="18" spans="1:12" x14ac:dyDescent="0.2">
      <c r="A18" s="350" t="s">
        <v>799</v>
      </c>
      <c r="B18" s="331" t="s">
        <v>117</v>
      </c>
      <c r="C18" s="350" t="s">
        <v>12</v>
      </c>
      <c r="D18" s="346" t="s">
        <v>13</v>
      </c>
      <c r="E18" s="350" t="s">
        <v>969</v>
      </c>
      <c r="F18" s="331" t="s">
        <v>970</v>
      </c>
      <c r="G18" s="350">
        <v>8</v>
      </c>
      <c r="H18" s="331" t="s">
        <v>958</v>
      </c>
      <c r="I18" s="362" t="s">
        <v>1046</v>
      </c>
      <c r="K18" s="363" t="s">
        <v>1045</v>
      </c>
    </row>
    <row r="19" spans="1:12" x14ac:dyDescent="0.2">
      <c r="A19" s="350" t="s">
        <v>800</v>
      </c>
      <c r="B19" s="331" t="s">
        <v>80</v>
      </c>
      <c r="C19" s="350" t="s">
        <v>6</v>
      </c>
      <c r="D19" s="346" t="s">
        <v>7</v>
      </c>
      <c r="E19" s="350" t="s">
        <v>948</v>
      </c>
      <c r="F19" s="331" t="s">
        <v>949</v>
      </c>
      <c r="G19" s="350">
        <v>4</v>
      </c>
      <c r="H19" s="331" t="s">
        <v>930</v>
      </c>
      <c r="I19" s="362" t="s">
        <v>1046</v>
      </c>
      <c r="K19" s="363" t="s">
        <v>1045</v>
      </c>
    </row>
    <row r="20" spans="1:12" x14ac:dyDescent="0.2">
      <c r="A20" s="350" t="s">
        <v>801</v>
      </c>
      <c r="B20" s="331" t="s">
        <v>802</v>
      </c>
      <c r="C20" s="350" t="s">
        <v>2</v>
      </c>
      <c r="D20" s="346" t="s">
        <v>3</v>
      </c>
      <c r="E20" s="350" t="s">
        <v>937</v>
      </c>
      <c r="F20" s="331" t="s">
        <v>3</v>
      </c>
      <c r="G20" s="350">
        <v>162</v>
      </c>
      <c r="H20" s="331" t="s">
        <v>947</v>
      </c>
      <c r="I20" s="362" t="s">
        <v>1046</v>
      </c>
      <c r="K20" s="363" t="s">
        <v>1048</v>
      </c>
    </row>
    <row r="21" spans="1:12" x14ac:dyDescent="0.2">
      <c r="A21" s="350" t="s">
        <v>803</v>
      </c>
      <c r="B21" s="331" t="s">
        <v>804</v>
      </c>
      <c r="C21" s="350" t="s">
        <v>12</v>
      </c>
      <c r="D21" s="346" t="s">
        <v>13</v>
      </c>
      <c r="E21" s="350" t="s">
        <v>969</v>
      </c>
      <c r="F21" s="331" t="s">
        <v>970</v>
      </c>
      <c r="G21" s="350">
        <v>8</v>
      </c>
      <c r="H21" s="331" t="s">
        <v>955</v>
      </c>
      <c r="I21" s="362" t="s">
        <v>1046</v>
      </c>
      <c r="K21" s="363" t="s">
        <v>1045</v>
      </c>
    </row>
    <row r="22" spans="1:12" x14ac:dyDescent="0.2">
      <c r="A22" s="350" t="s">
        <v>72</v>
      </c>
      <c r="B22" s="331" t="s">
        <v>1049</v>
      </c>
      <c r="C22" s="350" t="s">
        <v>4</v>
      </c>
      <c r="D22" s="346" t="s">
        <v>5</v>
      </c>
      <c r="E22" s="350" t="s">
        <v>938</v>
      </c>
      <c r="F22" s="331" t="s">
        <v>939</v>
      </c>
      <c r="G22" s="350">
        <v>162</v>
      </c>
      <c r="H22" s="331" t="s">
        <v>947</v>
      </c>
      <c r="I22" s="362" t="s">
        <v>1046</v>
      </c>
      <c r="K22" s="363" t="s">
        <v>1048</v>
      </c>
    </row>
    <row r="23" spans="1:12" x14ac:dyDescent="0.2">
      <c r="A23" s="350" t="s">
        <v>73</v>
      </c>
      <c r="B23" s="331" t="s">
        <v>1050</v>
      </c>
      <c r="C23" s="350" t="s">
        <v>4</v>
      </c>
      <c r="D23" s="346" t="s">
        <v>5</v>
      </c>
      <c r="E23" s="350" t="s">
        <v>940</v>
      </c>
      <c r="F23" s="331" t="s">
        <v>941</v>
      </c>
      <c r="G23" s="350">
        <v>4</v>
      </c>
      <c r="H23" s="331" t="s">
        <v>930</v>
      </c>
      <c r="I23" s="362" t="s">
        <v>1046</v>
      </c>
      <c r="K23" s="363" t="s">
        <v>1045</v>
      </c>
    </row>
    <row r="24" spans="1:12" x14ac:dyDescent="0.2">
      <c r="A24" s="350" t="s">
        <v>124</v>
      </c>
      <c r="B24" s="331" t="s">
        <v>1051</v>
      </c>
      <c r="C24" s="350" t="s">
        <v>12</v>
      </c>
      <c r="D24" s="346" t="s">
        <v>13</v>
      </c>
      <c r="E24" s="350" t="s">
        <v>971</v>
      </c>
      <c r="F24" s="331" t="s">
        <v>972</v>
      </c>
      <c r="G24" s="350">
        <v>4</v>
      </c>
      <c r="H24" s="331" t="s">
        <v>934</v>
      </c>
      <c r="I24" s="362" t="s">
        <v>1046</v>
      </c>
      <c r="K24" s="363" t="s">
        <v>1048</v>
      </c>
    </row>
    <row r="25" spans="1:12" x14ac:dyDescent="0.2">
      <c r="A25" s="350" t="s">
        <v>125</v>
      </c>
      <c r="B25" s="331" t="s">
        <v>1052</v>
      </c>
      <c r="C25" s="350" t="s">
        <v>12</v>
      </c>
      <c r="D25" s="346" t="s">
        <v>13</v>
      </c>
      <c r="E25" s="350" t="s">
        <v>973</v>
      </c>
      <c r="F25" s="331" t="s">
        <v>974</v>
      </c>
      <c r="G25" s="350">
        <v>4</v>
      </c>
      <c r="H25" s="331" t="s">
        <v>934</v>
      </c>
      <c r="I25" s="362" t="s">
        <v>1046</v>
      </c>
      <c r="K25" s="363" t="s">
        <v>1048</v>
      </c>
    </row>
    <row r="26" spans="1:12" s="365" customFormat="1" x14ac:dyDescent="0.2">
      <c r="A26" s="351" t="s">
        <v>1330</v>
      </c>
      <c r="B26" s="340" t="s">
        <v>1281</v>
      </c>
      <c r="C26" s="357" t="s">
        <v>4</v>
      </c>
      <c r="D26" s="359" t="s">
        <v>5</v>
      </c>
      <c r="E26" s="357" t="s">
        <v>938</v>
      </c>
      <c r="F26" s="340" t="s">
        <v>939</v>
      </c>
      <c r="G26" s="357">
        <v>162</v>
      </c>
      <c r="H26" s="340" t="s">
        <v>947</v>
      </c>
      <c r="I26" s="364" t="s">
        <v>1046</v>
      </c>
      <c r="K26" s="366">
        <v>2562</v>
      </c>
      <c r="L26" s="362"/>
    </row>
    <row r="27" spans="1:12" s="365" customFormat="1" x14ac:dyDescent="0.2">
      <c r="A27" s="351" t="s">
        <v>1331</v>
      </c>
      <c r="B27" s="340" t="s">
        <v>1282</v>
      </c>
      <c r="C27" s="357" t="s">
        <v>4</v>
      </c>
      <c r="D27" s="359" t="s">
        <v>5</v>
      </c>
      <c r="E27" s="357" t="s">
        <v>940</v>
      </c>
      <c r="F27" s="340" t="s">
        <v>941</v>
      </c>
      <c r="G27" s="357">
        <v>4</v>
      </c>
      <c r="H27" s="340" t="s">
        <v>930</v>
      </c>
      <c r="I27" s="364" t="s">
        <v>1046</v>
      </c>
      <c r="K27" s="366">
        <v>2562</v>
      </c>
      <c r="L27" s="362"/>
    </row>
    <row r="28" spans="1:12" s="365" customFormat="1" x14ac:dyDescent="0.2">
      <c r="A28" s="351" t="s">
        <v>1332</v>
      </c>
      <c r="B28" s="340" t="s">
        <v>1283</v>
      </c>
      <c r="C28" s="357" t="s">
        <v>4</v>
      </c>
      <c r="D28" s="359" t="s">
        <v>7</v>
      </c>
      <c r="E28" s="357" t="s">
        <v>938</v>
      </c>
      <c r="F28" s="340" t="s">
        <v>640</v>
      </c>
      <c r="G28" s="357">
        <v>162</v>
      </c>
      <c r="H28" s="340" t="s">
        <v>930</v>
      </c>
      <c r="I28" s="364" t="s">
        <v>1046</v>
      </c>
      <c r="K28" s="366">
        <v>2562</v>
      </c>
      <c r="L28" s="362"/>
    </row>
    <row r="29" spans="1:12" s="365" customFormat="1" x14ac:dyDescent="0.2">
      <c r="A29" s="351" t="s">
        <v>1333</v>
      </c>
      <c r="B29" s="340" t="s">
        <v>1284</v>
      </c>
      <c r="C29" s="357" t="s">
        <v>4</v>
      </c>
      <c r="D29" s="359" t="s">
        <v>7</v>
      </c>
      <c r="E29" s="357" t="s">
        <v>940</v>
      </c>
      <c r="F29" s="340" t="s">
        <v>640</v>
      </c>
      <c r="G29" s="357">
        <v>4</v>
      </c>
      <c r="H29" s="340" t="s">
        <v>979</v>
      </c>
      <c r="I29" s="364" t="s">
        <v>1046</v>
      </c>
      <c r="K29" s="366">
        <v>2562</v>
      </c>
      <c r="L29" s="362"/>
    </row>
    <row r="30" spans="1:12" x14ac:dyDescent="0.2">
      <c r="A30" s="350" t="s">
        <v>81</v>
      </c>
      <c r="B30" s="331" t="s">
        <v>1053</v>
      </c>
      <c r="C30" s="350" t="s">
        <v>6</v>
      </c>
      <c r="D30" s="346" t="s">
        <v>7</v>
      </c>
      <c r="E30" s="350" t="s">
        <v>950</v>
      </c>
      <c r="F30" s="331" t="s">
        <v>951</v>
      </c>
      <c r="G30" s="350">
        <v>4</v>
      </c>
      <c r="H30" s="331" t="s">
        <v>932</v>
      </c>
      <c r="I30" s="362" t="s">
        <v>1046</v>
      </c>
      <c r="K30" s="363" t="s">
        <v>1045</v>
      </c>
    </row>
    <row r="31" spans="1:12" x14ac:dyDescent="0.2">
      <c r="A31" s="350" t="s">
        <v>82</v>
      </c>
      <c r="B31" s="331" t="s">
        <v>1054</v>
      </c>
      <c r="C31" s="350" t="s">
        <v>6</v>
      </c>
      <c r="D31" s="346" t="s">
        <v>7</v>
      </c>
      <c r="E31" s="350" t="s">
        <v>952</v>
      </c>
      <c r="F31" s="331" t="s">
        <v>953</v>
      </c>
      <c r="G31" s="350">
        <v>4</v>
      </c>
      <c r="H31" s="331" t="s">
        <v>930</v>
      </c>
      <c r="I31" s="362" t="s">
        <v>1046</v>
      </c>
      <c r="K31" s="363" t="s">
        <v>1045</v>
      </c>
    </row>
    <row r="32" spans="1:12" x14ac:dyDescent="0.2">
      <c r="A32" s="350" t="s">
        <v>83</v>
      </c>
      <c r="B32" s="331" t="s">
        <v>84</v>
      </c>
      <c r="C32" s="350" t="s">
        <v>6</v>
      </c>
      <c r="D32" s="346" t="s">
        <v>7</v>
      </c>
      <c r="E32" s="350" t="s">
        <v>954</v>
      </c>
      <c r="F32" s="331" t="s">
        <v>640</v>
      </c>
      <c r="G32" s="350">
        <v>4</v>
      </c>
      <c r="H32" s="331" t="s">
        <v>930</v>
      </c>
      <c r="I32" s="362" t="s">
        <v>1046</v>
      </c>
      <c r="K32" s="363" t="s">
        <v>1045</v>
      </c>
    </row>
    <row r="33" spans="1:11" x14ac:dyDescent="0.2">
      <c r="A33" s="350" t="s">
        <v>85</v>
      </c>
      <c r="B33" s="331" t="s">
        <v>86</v>
      </c>
      <c r="C33" s="350" t="s">
        <v>6</v>
      </c>
      <c r="D33" s="346" t="s">
        <v>7</v>
      </c>
      <c r="E33" s="350" t="s">
        <v>954</v>
      </c>
      <c r="F33" s="331" t="s">
        <v>640</v>
      </c>
      <c r="G33" s="350">
        <v>33</v>
      </c>
      <c r="H33" s="331" t="s">
        <v>979</v>
      </c>
      <c r="I33" s="362" t="s">
        <v>1046</v>
      </c>
      <c r="K33" s="363" t="s">
        <v>1045</v>
      </c>
    </row>
    <row r="34" spans="1:11" x14ac:dyDescent="0.2">
      <c r="A34" s="350" t="s">
        <v>126</v>
      </c>
      <c r="B34" s="331" t="s">
        <v>1055</v>
      </c>
      <c r="C34" s="350" t="s">
        <v>12</v>
      </c>
      <c r="D34" s="346" t="s">
        <v>13</v>
      </c>
      <c r="E34" s="350" t="s">
        <v>971</v>
      </c>
      <c r="F34" s="331" t="s">
        <v>972</v>
      </c>
      <c r="G34" s="350">
        <v>4</v>
      </c>
      <c r="H34" s="331" t="s">
        <v>934</v>
      </c>
      <c r="I34" s="362" t="s">
        <v>1046</v>
      </c>
      <c r="K34" s="363" t="s">
        <v>1048</v>
      </c>
    </row>
    <row r="35" spans="1:11" x14ac:dyDescent="0.2">
      <c r="A35" s="350" t="s">
        <v>127</v>
      </c>
      <c r="B35" s="331" t="s">
        <v>1056</v>
      </c>
      <c r="C35" s="350" t="s">
        <v>12</v>
      </c>
      <c r="D35" s="346" t="s">
        <v>13</v>
      </c>
      <c r="E35" s="350" t="s">
        <v>973</v>
      </c>
      <c r="F35" s="331" t="s">
        <v>974</v>
      </c>
      <c r="G35" s="350">
        <v>4</v>
      </c>
      <c r="H35" s="331" t="s">
        <v>934</v>
      </c>
      <c r="I35" s="362" t="s">
        <v>1046</v>
      </c>
      <c r="K35" s="363" t="s">
        <v>1048</v>
      </c>
    </row>
    <row r="36" spans="1:11" x14ac:dyDescent="0.2">
      <c r="A36" s="350" t="s">
        <v>74</v>
      </c>
      <c r="B36" s="331" t="s">
        <v>1057</v>
      </c>
      <c r="C36" s="350" t="s">
        <v>942</v>
      </c>
      <c r="D36" s="346" t="s">
        <v>702</v>
      </c>
      <c r="E36" s="350" t="s">
        <v>943</v>
      </c>
      <c r="F36" s="331" t="s">
        <v>944</v>
      </c>
      <c r="G36" s="350">
        <v>25</v>
      </c>
      <c r="H36" s="331" t="s">
        <v>1034</v>
      </c>
      <c r="I36" s="362" t="s">
        <v>1046</v>
      </c>
      <c r="K36" s="363" t="s">
        <v>1045</v>
      </c>
    </row>
    <row r="37" spans="1:11" x14ac:dyDescent="0.2">
      <c r="A37" s="350" t="s">
        <v>75</v>
      </c>
      <c r="B37" s="331" t="s">
        <v>1287</v>
      </c>
      <c r="C37" s="350" t="s">
        <v>942</v>
      </c>
      <c r="D37" s="346" t="s">
        <v>702</v>
      </c>
      <c r="E37" s="350" t="s">
        <v>945</v>
      </c>
      <c r="F37" s="331" t="s">
        <v>946</v>
      </c>
      <c r="G37" s="350">
        <v>25</v>
      </c>
      <c r="H37" s="331" t="s">
        <v>1034</v>
      </c>
      <c r="I37" s="362" t="s">
        <v>1046</v>
      </c>
      <c r="K37" s="363" t="s">
        <v>1045</v>
      </c>
    </row>
    <row r="38" spans="1:11" x14ac:dyDescent="0.2">
      <c r="A38" s="350" t="s">
        <v>76</v>
      </c>
      <c r="B38" s="331" t="s">
        <v>77</v>
      </c>
      <c r="C38" s="350" t="s">
        <v>942</v>
      </c>
      <c r="D38" s="346" t="s">
        <v>702</v>
      </c>
      <c r="E38" s="350" t="s">
        <v>947</v>
      </c>
      <c r="F38" s="331" t="s">
        <v>641</v>
      </c>
      <c r="G38" s="350">
        <v>25</v>
      </c>
      <c r="H38" s="331" t="s">
        <v>1034</v>
      </c>
      <c r="I38" s="362" t="s">
        <v>1046</v>
      </c>
      <c r="K38" s="363" t="s">
        <v>1045</v>
      </c>
    </row>
    <row r="39" spans="1:11" x14ac:dyDescent="0.2">
      <c r="A39" s="350" t="s">
        <v>78</v>
      </c>
      <c r="B39" s="331" t="s">
        <v>79</v>
      </c>
      <c r="C39" s="350" t="s">
        <v>942</v>
      </c>
      <c r="D39" s="346" t="s">
        <v>702</v>
      </c>
      <c r="E39" s="350" t="s">
        <v>947</v>
      </c>
      <c r="F39" s="331" t="s">
        <v>641</v>
      </c>
      <c r="G39" s="350">
        <v>25</v>
      </c>
      <c r="H39" s="331" t="s">
        <v>1034</v>
      </c>
      <c r="I39" s="362" t="s">
        <v>1046</v>
      </c>
      <c r="K39" s="363" t="s">
        <v>1045</v>
      </c>
    </row>
    <row r="40" spans="1:11" x14ac:dyDescent="0.2">
      <c r="A40" s="352" t="s">
        <v>805</v>
      </c>
      <c r="B40" s="343" t="s">
        <v>1285</v>
      </c>
      <c r="C40" s="352" t="s">
        <v>942</v>
      </c>
      <c r="D40" s="347" t="s">
        <v>702</v>
      </c>
      <c r="E40" s="352" t="s">
        <v>943</v>
      </c>
      <c r="F40" s="343" t="s">
        <v>944</v>
      </c>
      <c r="G40" s="352">
        <v>25</v>
      </c>
      <c r="H40" s="343" t="s">
        <v>1034</v>
      </c>
      <c r="I40" s="367" t="s">
        <v>1046</v>
      </c>
      <c r="J40" s="362">
        <v>1</v>
      </c>
      <c r="K40" s="363" t="s">
        <v>1045</v>
      </c>
    </row>
    <row r="41" spans="1:11" x14ac:dyDescent="0.2">
      <c r="A41" s="352" t="s">
        <v>806</v>
      </c>
      <c r="B41" s="343" t="s">
        <v>1286</v>
      </c>
      <c r="C41" s="352" t="s">
        <v>942</v>
      </c>
      <c r="D41" s="347" t="s">
        <v>702</v>
      </c>
      <c r="E41" s="352" t="s">
        <v>945</v>
      </c>
      <c r="F41" s="343" t="s">
        <v>946</v>
      </c>
      <c r="G41" s="352">
        <v>25</v>
      </c>
      <c r="H41" s="343" t="s">
        <v>1034</v>
      </c>
      <c r="I41" s="367" t="s">
        <v>1046</v>
      </c>
      <c r="K41" s="363" t="s">
        <v>1045</v>
      </c>
    </row>
    <row r="42" spans="1:11" x14ac:dyDescent="0.2">
      <c r="A42" s="352" t="s">
        <v>807</v>
      </c>
      <c r="B42" s="343" t="s">
        <v>1288</v>
      </c>
      <c r="C42" s="352" t="s">
        <v>942</v>
      </c>
      <c r="D42" s="347" t="s">
        <v>702</v>
      </c>
      <c r="E42" s="352" t="s">
        <v>947</v>
      </c>
      <c r="F42" s="343" t="s">
        <v>641</v>
      </c>
      <c r="G42" s="352">
        <v>25</v>
      </c>
      <c r="H42" s="343" t="s">
        <v>1034</v>
      </c>
      <c r="I42" s="367" t="s">
        <v>1046</v>
      </c>
      <c r="K42" s="363" t="s">
        <v>1045</v>
      </c>
    </row>
    <row r="43" spans="1:11" x14ac:dyDescent="0.2">
      <c r="A43" s="352" t="s">
        <v>808</v>
      </c>
      <c r="B43" s="343" t="s">
        <v>1289</v>
      </c>
      <c r="C43" s="352" t="s">
        <v>942</v>
      </c>
      <c r="D43" s="347" t="s">
        <v>702</v>
      </c>
      <c r="E43" s="352" t="s">
        <v>947</v>
      </c>
      <c r="F43" s="343" t="s">
        <v>641</v>
      </c>
      <c r="G43" s="352">
        <v>25</v>
      </c>
      <c r="H43" s="343" t="s">
        <v>1034</v>
      </c>
      <c r="I43" s="367" t="s">
        <v>1046</v>
      </c>
      <c r="K43" s="363" t="s">
        <v>1045</v>
      </c>
    </row>
    <row r="44" spans="1:11" x14ac:dyDescent="0.2">
      <c r="A44" s="350" t="s">
        <v>45</v>
      </c>
      <c r="B44" s="331" t="s">
        <v>1058</v>
      </c>
      <c r="C44" s="350" t="s">
        <v>0</v>
      </c>
      <c r="D44" s="346" t="s">
        <v>1</v>
      </c>
      <c r="E44" s="350" t="s">
        <v>930</v>
      </c>
      <c r="F44" s="331" t="s">
        <v>931</v>
      </c>
      <c r="G44" s="350">
        <v>12</v>
      </c>
      <c r="H44" s="331" t="s">
        <v>976</v>
      </c>
      <c r="I44" s="362" t="s">
        <v>1046</v>
      </c>
      <c r="K44" s="363" t="s">
        <v>1045</v>
      </c>
    </row>
    <row r="45" spans="1:11" x14ac:dyDescent="0.2">
      <c r="A45" s="350" t="s">
        <v>46</v>
      </c>
      <c r="B45" s="331" t="s">
        <v>1059</v>
      </c>
      <c r="C45" s="350" t="s">
        <v>0</v>
      </c>
      <c r="D45" s="346" t="s">
        <v>1</v>
      </c>
      <c r="E45" s="350" t="s">
        <v>932</v>
      </c>
      <c r="F45" s="331" t="s">
        <v>933</v>
      </c>
      <c r="G45" s="350">
        <v>12</v>
      </c>
      <c r="H45" s="331" t="s">
        <v>976</v>
      </c>
      <c r="I45" s="362" t="s">
        <v>1046</v>
      </c>
      <c r="K45" s="363" t="s">
        <v>1045</v>
      </c>
    </row>
    <row r="46" spans="1:11" x14ac:dyDescent="0.2">
      <c r="A46" s="350" t="s">
        <v>47</v>
      </c>
      <c r="B46" s="331" t="s">
        <v>1060</v>
      </c>
      <c r="C46" s="350" t="s">
        <v>0</v>
      </c>
      <c r="D46" s="346" t="s">
        <v>1</v>
      </c>
      <c r="E46" s="350" t="s">
        <v>930</v>
      </c>
      <c r="F46" s="331" t="s">
        <v>931</v>
      </c>
      <c r="G46" s="350">
        <v>12</v>
      </c>
      <c r="H46" s="331" t="s">
        <v>976</v>
      </c>
      <c r="I46" s="362" t="s">
        <v>1046</v>
      </c>
      <c r="K46" s="363" t="s">
        <v>1045</v>
      </c>
    </row>
    <row r="47" spans="1:11" x14ac:dyDescent="0.2">
      <c r="A47" s="350" t="s">
        <v>48</v>
      </c>
      <c r="B47" s="331" t="s">
        <v>1061</v>
      </c>
      <c r="C47" s="350" t="s">
        <v>0</v>
      </c>
      <c r="D47" s="346" t="s">
        <v>1</v>
      </c>
      <c r="E47" s="350" t="s">
        <v>930</v>
      </c>
      <c r="F47" s="331" t="s">
        <v>931</v>
      </c>
      <c r="G47" s="350">
        <v>12</v>
      </c>
      <c r="H47" s="331" t="s">
        <v>976</v>
      </c>
      <c r="I47" s="362" t="s">
        <v>1046</v>
      </c>
      <c r="K47" s="363" t="s">
        <v>1045</v>
      </c>
    </row>
    <row r="48" spans="1:11" x14ac:dyDescent="0.2">
      <c r="A48" s="350" t="s">
        <v>49</v>
      </c>
      <c r="B48" s="331" t="s">
        <v>1062</v>
      </c>
      <c r="C48" s="350" t="s">
        <v>0</v>
      </c>
      <c r="D48" s="346" t="s">
        <v>1</v>
      </c>
      <c r="E48" s="350" t="s">
        <v>930</v>
      </c>
      <c r="F48" s="331" t="s">
        <v>931</v>
      </c>
      <c r="G48" s="350">
        <v>12</v>
      </c>
      <c r="H48" s="331" t="s">
        <v>976</v>
      </c>
      <c r="I48" s="362" t="s">
        <v>1046</v>
      </c>
      <c r="K48" s="363" t="s">
        <v>1045</v>
      </c>
    </row>
    <row r="49" spans="1:11" x14ac:dyDescent="0.2">
      <c r="A49" s="350" t="s">
        <v>210</v>
      </c>
      <c r="B49" s="331" t="s">
        <v>211</v>
      </c>
      <c r="C49" s="350" t="s">
        <v>18</v>
      </c>
      <c r="D49" s="346" t="s">
        <v>661</v>
      </c>
      <c r="E49" s="350" t="s">
        <v>979</v>
      </c>
      <c r="F49" s="331" t="s">
        <v>645</v>
      </c>
      <c r="G49" s="350">
        <v>12</v>
      </c>
      <c r="H49" s="331" t="s">
        <v>976</v>
      </c>
      <c r="I49" s="362" t="s">
        <v>1046</v>
      </c>
      <c r="K49" s="363" t="s">
        <v>1045</v>
      </c>
    </row>
    <row r="50" spans="1:11" x14ac:dyDescent="0.2">
      <c r="A50" s="350" t="s">
        <v>50</v>
      </c>
      <c r="B50" s="331" t="s">
        <v>1063</v>
      </c>
      <c r="C50" s="350" t="s">
        <v>0</v>
      </c>
      <c r="D50" s="346" t="s">
        <v>1</v>
      </c>
      <c r="E50" s="357" t="s">
        <v>930</v>
      </c>
      <c r="F50" s="340" t="s">
        <v>931</v>
      </c>
      <c r="G50" s="350">
        <v>6</v>
      </c>
      <c r="H50" s="331" t="s">
        <v>938</v>
      </c>
      <c r="I50" s="362" t="s">
        <v>1046</v>
      </c>
      <c r="J50" s="362">
        <v>1</v>
      </c>
      <c r="K50" s="363" t="s">
        <v>1045</v>
      </c>
    </row>
    <row r="51" spans="1:11" x14ac:dyDescent="0.2">
      <c r="A51" s="350" t="s">
        <v>51</v>
      </c>
      <c r="B51" s="331" t="s">
        <v>1064</v>
      </c>
      <c r="C51" s="350" t="s">
        <v>0</v>
      </c>
      <c r="D51" s="346" t="s">
        <v>1</v>
      </c>
      <c r="E51" s="350" t="s">
        <v>935</v>
      </c>
      <c r="F51" s="331" t="s">
        <v>936</v>
      </c>
      <c r="G51" s="350">
        <v>10</v>
      </c>
      <c r="H51" s="331" t="s">
        <v>969</v>
      </c>
      <c r="I51" s="362" t="s">
        <v>1046</v>
      </c>
      <c r="K51" s="363" t="s">
        <v>1048</v>
      </c>
    </row>
    <row r="52" spans="1:11" x14ac:dyDescent="0.2">
      <c r="A52" s="350" t="s">
        <v>52</v>
      </c>
      <c r="B52" s="331" t="s">
        <v>1065</v>
      </c>
      <c r="C52" s="350" t="s">
        <v>0</v>
      </c>
      <c r="D52" s="346" t="s">
        <v>1</v>
      </c>
      <c r="E52" s="350" t="s">
        <v>930</v>
      </c>
      <c r="F52" s="331" t="s">
        <v>931</v>
      </c>
      <c r="G52" s="350">
        <v>12</v>
      </c>
      <c r="H52" s="331" t="s">
        <v>976</v>
      </c>
      <c r="I52" s="362" t="s">
        <v>1046</v>
      </c>
      <c r="K52" s="363" t="s">
        <v>1045</v>
      </c>
    </row>
    <row r="53" spans="1:11" x14ac:dyDescent="0.2">
      <c r="A53" s="350" t="s">
        <v>53</v>
      </c>
      <c r="B53" s="331" t="s">
        <v>54</v>
      </c>
      <c r="C53" s="350" t="s">
        <v>0</v>
      </c>
      <c r="D53" s="346" t="s">
        <v>1</v>
      </c>
      <c r="E53" s="350" t="s">
        <v>935</v>
      </c>
      <c r="F53" s="331" t="s">
        <v>936</v>
      </c>
      <c r="G53" s="350">
        <v>10</v>
      </c>
      <c r="H53" s="331" t="s">
        <v>969</v>
      </c>
      <c r="I53" s="362" t="s">
        <v>1046</v>
      </c>
      <c r="K53" s="363" t="s">
        <v>1048</v>
      </c>
    </row>
    <row r="54" spans="1:11" x14ac:dyDescent="0.2">
      <c r="A54" s="350" t="s">
        <v>55</v>
      </c>
      <c r="B54" s="331" t="s">
        <v>1066</v>
      </c>
      <c r="C54" s="350" t="s">
        <v>0</v>
      </c>
      <c r="D54" s="346" t="s">
        <v>1</v>
      </c>
      <c r="E54" s="350" t="s">
        <v>935</v>
      </c>
      <c r="F54" s="331" t="s">
        <v>936</v>
      </c>
      <c r="G54" s="350">
        <v>10</v>
      </c>
      <c r="H54" s="331" t="s">
        <v>969</v>
      </c>
      <c r="I54" s="362" t="s">
        <v>1046</v>
      </c>
      <c r="K54" s="363" t="s">
        <v>1045</v>
      </c>
    </row>
    <row r="55" spans="1:11" x14ac:dyDescent="0.2">
      <c r="A55" s="350" t="s">
        <v>56</v>
      </c>
      <c r="B55" s="331" t="s">
        <v>57</v>
      </c>
      <c r="C55" s="350" t="s">
        <v>0</v>
      </c>
      <c r="D55" s="346" t="s">
        <v>1</v>
      </c>
      <c r="E55" s="350" t="s">
        <v>935</v>
      </c>
      <c r="F55" s="331" t="s">
        <v>936</v>
      </c>
      <c r="G55" s="350">
        <v>10</v>
      </c>
      <c r="H55" s="331" t="s">
        <v>969</v>
      </c>
      <c r="I55" s="362" t="s">
        <v>1046</v>
      </c>
      <c r="K55" s="363" t="s">
        <v>1045</v>
      </c>
    </row>
    <row r="56" spans="1:11" x14ac:dyDescent="0.2">
      <c r="A56" s="350" t="s">
        <v>58</v>
      </c>
      <c r="B56" s="331" t="s">
        <v>1067</v>
      </c>
      <c r="C56" s="350" t="s">
        <v>0</v>
      </c>
      <c r="D56" s="346" t="s">
        <v>1</v>
      </c>
      <c r="E56" s="350" t="s">
        <v>934</v>
      </c>
      <c r="F56" s="331" t="s">
        <v>639</v>
      </c>
      <c r="G56" s="350">
        <v>6</v>
      </c>
      <c r="H56" s="331" t="s">
        <v>940</v>
      </c>
      <c r="I56" s="362" t="s">
        <v>1046</v>
      </c>
      <c r="K56" s="363" t="s">
        <v>1045</v>
      </c>
    </row>
    <row r="57" spans="1:11" x14ac:dyDescent="0.2">
      <c r="A57" s="350" t="s">
        <v>59</v>
      </c>
      <c r="B57" s="331" t="s">
        <v>1068</v>
      </c>
      <c r="C57" s="350" t="s">
        <v>0</v>
      </c>
      <c r="D57" s="346" t="s">
        <v>1</v>
      </c>
      <c r="E57" s="350" t="s">
        <v>934</v>
      </c>
      <c r="F57" s="331" t="s">
        <v>639</v>
      </c>
      <c r="G57" s="350">
        <v>10</v>
      </c>
      <c r="H57" s="331" t="s">
        <v>971</v>
      </c>
      <c r="I57" s="362" t="s">
        <v>1046</v>
      </c>
      <c r="K57" s="363" t="s">
        <v>1045</v>
      </c>
    </row>
    <row r="58" spans="1:11" x14ac:dyDescent="0.2">
      <c r="A58" s="350" t="s">
        <v>60</v>
      </c>
      <c r="B58" s="331" t="s">
        <v>1069</v>
      </c>
      <c r="C58" s="350" t="s">
        <v>0</v>
      </c>
      <c r="D58" s="346" t="s">
        <v>1</v>
      </c>
      <c r="E58" s="350" t="s">
        <v>934</v>
      </c>
      <c r="F58" s="331" t="s">
        <v>639</v>
      </c>
      <c r="G58" s="350">
        <v>10</v>
      </c>
      <c r="H58" s="331" t="s">
        <v>973</v>
      </c>
      <c r="I58" s="362" t="s">
        <v>1046</v>
      </c>
      <c r="K58" s="363" t="s">
        <v>1045</v>
      </c>
    </row>
    <row r="59" spans="1:11" x14ac:dyDescent="0.2">
      <c r="A59" s="350" t="s">
        <v>61</v>
      </c>
      <c r="B59" s="331" t="s">
        <v>1070</v>
      </c>
      <c r="C59" s="350" t="s">
        <v>0</v>
      </c>
      <c r="D59" s="346" t="s">
        <v>1</v>
      </c>
      <c r="E59" s="350" t="s">
        <v>934</v>
      </c>
      <c r="F59" s="331" t="s">
        <v>639</v>
      </c>
      <c r="G59" s="350">
        <v>7</v>
      </c>
      <c r="H59" s="331" t="s">
        <v>950</v>
      </c>
      <c r="I59" s="362" t="s">
        <v>1046</v>
      </c>
      <c r="K59" s="363" t="s">
        <v>1045</v>
      </c>
    </row>
    <row r="60" spans="1:11" x14ac:dyDescent="0.2">
      <c r="A60" s="353">
        <v>4301020105.2399998</v>
      </c>
      <c r="B60" s="331" t="s">
        <v>1071</v>
      </c>
      <c r="C60" s="350" t="s">
        <v>0</v>
      </c>
      <c r="D60" s="346" t="s">
        <v>1</v>
      </c>
      <c r="E60" s="350" t="s">
        <v>934</v>
      </c>
      <c r="F60" s="331" t="s">
        <v>639</v>
      </c>
      <c r="G60" s="350">
        <v>7</v>
      </c>
      <c r="H60" s="331" t="s">
        <v>952</v>
      </c>
      <c r="I60" s="362" t="s">
        <v>1046</v>
      </c>
      <c r="K60" s="363" t="s">
        <v>1045</v>
      </c>
    </row>
    <row r="61" spans="1:11" x14ac:dyDescent="0.2">
      <c r="A61" s="350" t="s">
        <v>63</v>
      </c>
      <c r="B61" s="331" t="s">
        <v>1072</v>
      </c>
      <c r="C61" s="350" t="s">
        <v>0</v>
      </c>
      <c r="D61" s="346" t="s">
        <v>1</v>
      </c>
      <c r="E61" s="350" t="s">
        <v>930</v>
      </c>
      <c r="F61" s="331" t="s">
        <v>931</v>
      </c>
      <c r="G61" s="350">
        <v>12</v>
      </c>
      <c r="H61" s="331" t="s">
        <v>976</v>
      </c>
      <c r="I61" s="362" t="s">
        <v>1046</v>
      </c>
      <c r="K61" s="363" t="s">
        <v>1045</v>
      </c>
    </row>
    <row r="62" spans="1:11" x14ac:dyDescent="0.2">
      <c r="A62" s="350" t="s">
        <v>64</v>
      </c>
      <c r="B62" s="331" t="s">
        <v>65</v>
      </c>
      <c r="C62" s="350" t="s">
        <v>0</v>
      </c>
      <c r="D62" s="346" t="s">
        <v>1</v>
      </c>
      <c r="E62" s="350" t="s">
        <v>935</v>
      </c>
      <c r="F62" s="331" t="s">
        <v>936</v>
      </c>
      <c r="G62" s="350">
        <v>10</v>
      </c>
      <c r="H62" s="331" t="s">
        <v>969</v>
      </c>
      <c r="I62" s="362" t="s">
        <v>1046</v>
      </c>
      <c r="K62" s="363" t="s">
        <v>1048</v>
      </c>
    </row>
    <row r="63" spans="1:11" x14ac:dyDescent="0.2">
      <c r="A63" s="350" t="s">
        <v>66</v>
      </c>
      <c r="B63" s="331" t="s">
        <v>67</v>
      </c>
      <c r="C63" s="350" t="s">
        <v>0</v>
      </c>
      <c r="D63" s="346" t="s">
        <v>1</v>
      </c>
      <c r="E63" s="350" t="s">
        <v>935</v>
      </c>
      <c r="F63" s="331" t="s">
        <v>936</v>
      </c>
      <c r="G63" s="350">
        <v>7</v>
      </c>
      <c r="H63" s="331" t="s">
        <v>948</v>
      </c>
      <c r="I63" s="362" t="s">
        <v>1046</v>
      </c>
      <c r="K63" s="363" t="s">
        <v>1048</v>
      </c>
    </row>
    <row r="64" spans="1:11" x14ac:dyDescent="0.2">
      <c r="A64" s="350" t="s">
        <v>68</v>
      </c>
      <c r="B64" s="331" t="s">
        <v>1290</v>
      </c>
      <c r="C64" s="350" t="s">
        <v>0</v>
      </c>
      <c r="D64" s="346" t="s">
        <v>1</v>
      </c>
      <c r="E64" s="350" t="s">
        <v>930</v>
      </c>
      <c r="F64" s="331" t="s">
        <v>931</v>
      </c>
      <c r="G64" s="350">
        <v>12</v>
      </c>
      <c r="H64" s="331" t="s">
        <v>976</v>
      </c>
      <c r="I64" s="362" t="s">
        <v>1046</v>
      </c>
      <c r="K64" s="363" t="s">
        <v>1045</v>
      </c>
    </row>
    <row r="65" spans="1:11" x14ac:dyDescent="0.2">
      <c r="A65" s="350" t="s">
        <v>69</v>
      </c>
      <c r="B65" s="331" t="s">
        <v>1291</v>
      </c>
      <c r="C65" s="350" t="s">
        <v>0</v>
      </c>
      <c r="D65" s="346" t="s">
        <v>1</v>
      </c>
      <c r="E65" s="350" t="s">
        <v>932</v>
      </c>
      <c r="F65" s="331" t="s">
        <v>933</v>
      </c>
      <c r="G65" s="350">
        <v>10</v>
      </c>
      <c r="H65" s="331" t="s">
        <v>969</v>
      </c>
      <c r="I65" s="362" t="s">
        <v>1046</v>
      </c>
      <c r="K65" s="363" t="s">
        <v>1045</v>
      </c>
    </row>
    <row r="66" spans="1:11" x14ac:dyDescent="0.2">
      <c r="A66" s="350" t="s">
        <v>70</v>
      </c>
      <c r="B66" s="331" t="s">
        <v>1073</v>
      </c>
      <c r="C66" s="350" t="s">
        <v>0</v>
      </c>
      <c r="D66" s="346" t="s">
        <v>1</v>
      </c>
      <c r="E66" s="373" t="s">
        <v>934</v>
      </c>
      <c r="F66" s="332" t="s">
        <v>639</v>
      </c>
      <c r="G66" s="350">
        <v>7</v>
      </c>
      <c r="H66" s="331" t="s">
        <v>954</v>
      </c>
      <c r="I66" s="362" t="s">
        <v>1046</v>
      </c>
      <c r="K66" s="363" t="s">
        <v>1045</v>
      </c>
    </row>
    <row r="67" spans="1:11" x14ac:dyDescent="0.2">
      <c r="A67" s="350" t="s">
        <v>71</v>
      </c>
      <c r="B67" s="331" t="s">
        <v>1074</v>
      </c>
      <c r="C67" s="350" t="s">
        <v>0</v>
      </c>
      <c r="D67" s="346" t="s">
        <v>1</v>
      </c>
      <c r="E67" s="373" t="s">
        <v>934</v>
      </c>
      <c r="F67" s="332" t="s">
        <v>639</v>
      </c>
      <c r="G67" s="350">
        <v>7</v>
      </c>
      <c r="H67" s="331" t="s">
        <v>954</v>
      </c>
      <c r="I67" s="362" t="s">
        <v>1046</v>
      </c>
      <c r="K67" s="363" t="s">
        <v>1045</v>
      </c>
    </row>
    <row r="68" spans="1:11" x14ac:dyDescent="0.2">
      <c r="A68" s="350" t="s">
        <v>809</v>
      </c>
      <c r="B68" s="331" t="s">
        <v>810</v>
      </c>
      <c r="C68" s="350" t="s">
        <v>0</v>
      </c>
      <c r="D68" s="346" t="s">
        <v>1</v>
      </c>
      <c r="E68" s="350" t="s">
        <v>935</v>
      </c>
      <c r="F68" s="331" t="s">
        <v>936</v>
      </c>
      <c r="G68" s="350">
        <v>5</v>
      </c>
      <c r="H68" s="331" t="s">
        <v>937</v>
      </c>
      <c r="I68" s="362" t="s">
        <v>1046</v>
      </c>
      <c r="K68" s="363" t="s">
        <v>1048</v>
      </c>
    </row>
    <row r="69" spans="1:11" x14ac:dyDescent="0.2">
      <c r="A69" s="350" t="s">
        <v>811</v>
      </c>
      <c r="B69" s="331" t="s">
        <v>812</v>
      </c>
      <c r="C69" s="350" t="s">
        <v>0</v>
      </c>
      <c r="D69" s="346" t="s">
        <v>1</v>
      </c>
      <c r="E69" s="350" t="s">
        <v>935</v>
      </c>
      <c r="F69" s="331" t="s">
        <v>936</v>
      </c>
      <c r="G69" s="350">
        <v>10</v>
      </c>
      <c r="H69" s="331" t="s">
        <v>969</v>
      </c>
      <c r="I69" s="362" t="s">
        <v>1046</v>
      </c>
      <c r="K69" s="363" t="s">
        <v>1048</v>
      </c>
    </row>
    <row r="70" spans="1:11" x14ac:dyDescent="0.2">
      <c r="A70" s="350" t="s">
        <v>813</v>
      </c>
      <c r="B70" s="331" t="s">
        <v>814</v>
      </c>
      <c r="C70" s="350" t="s">
        <v>0</v>
      </c>
      <c r="D70" s="346" t="s">
        <v>1</v>
      </c>
      <c r="E70" s="350" t="s">
        <v>934</v>
      </c>
      <c r="F70" s="331" t="s">
        <v>639</v>
      </c>
      <c r="G70" s="350">
        <v>162</v>
      </c>
      <c r="H70" s="331" t="s">
        <v>943</v>
      </c>
      <c r="I70" s="362" t="s">
        <v>1046</v>
      </c>
      <c r="K70" s="363" t="s">
        <v>1045</v>
      </c>
    </row>
    <row r="71" spans="1:11" x14ac:dyDescent="0.2">
      <c r="A71" s="350" t="s">
        <v>815</v>
      </c>
      <c r="B71" s="331" t="s">
        <v>816</v>
      </c>
      <c r="C71" s="350" t="s">
        <v>0</v>
      </c>
      <c r="D71" s="346" t="s">
        <v>1</v>
      </c>
      <c r="E71" s="350" t="s">
        <v>934</v>
      </c>
      <c r="F71" s="331" t="s">
        <v>639</v>
      </c>
      <c r="G71" s="350">
        <v>162</v>
      </c>
      <c r="H71" s="331" t="s">
        <v>945</v>
      </c>
      <c r="I71" s="362" t="s">
        <v>1046</v>
      </c>
      <c r="K71" s="363" t="s">
        <v>1045</v>
      </c>
    </row>
    <row r="72" spans="1:11" x14ac:dyDescent="0.2">
      <c r="A72" s="350" t="s">
        <v>788</v>
      </c>
      <c r="B72" s="331" t="s">
        <v>1075</v>
      </c>
      <c r="C72" s="350" t="s">
        <v>0</v>
      </c>
      <c r="D72" s="346" t="s">
        <v>1</v>
      </c>
      <c r="E72" s="350" t="s">
        <v>934</v>
      </c>
      <c r="F72" s="331" t="s">
        <v>639</v>
      </c>
      <c r="G72" s="350">
        <v>162</v>
      </c>
      <c r="H72" s="331" t="s">
        <v>947</v>
      </c>
      <c r="I72" s="362" t="s">
        <v>1046</v>
      </c>
      <c r="K72" s="363" t="s">
        <v>1045</v>
      </c>
    </row>
    <row r="73" spans="1:11" x14ac:dyDescent="0.2">
      <c r="A73" s="350" t="s">
        <v>789</v>
      </c>
      <c r="B73" s="331" t="s">
        <v>790</v>
      </c>
      <c r="C73" s="350" t="s">
        <v>0</v>
      </c>
      <c r="D73" s="346" t="s">
        <v>1</v>
      </c>
      <c r="E73" s="357" t="s">
        <v>930</v>
      </c>
      <c r="F73" s="340" t="s">
        <v>931</v>
      </c>
      <c r="G73" s="350">
        <v>162</v>
      </c>
      <c r="H73" s="331" t="s">
        <v>947</v>
      </c>
      <c r="I73" s="362" t="s">
        <v>1046</v>
      </c>
      <c r="J73" s="362">
        <v>1</v>
      </c>
      <c r="K73" s="363" t="s">
        <v>1048</v>
      </c>
    </row>
    <row r="74" spans="1:11" x14ac:dyDescent="0.2">
      <c r="A74" s="350" t="s">
        <v>791</v>
      </c>
      <c r="B74" s="331" t="s">
        <v>792</v>
      </c>
      <c r="C74" s="350" t="s">
        <v>0</v>
      </c>
      <c r="D74" s="346" t="s">
        <v>1</v>
      </c>
      <c r="E74" s="350" t="s">
        <v>934</v>
      </c>
      <c r="F74" s="331" t="s">
        <v>639</v>
      </c>
      <c r="G74" s="350">
        <v>162</v>
      </c>
      <c r="H74" s="331" t="s">
        <v>947</v>
      </c>
      <c r="I74" s="362" t="s">
        <v>1046</v>
      </c>
      <c r="K74" s="363" t="s">
        <v>1048</v>
      </c>
    </row>
    <row r="75" spans="1:11" x14ac:dyDescent="0.2">
      <c r="A75" s="350" t="s">
        <v>793</v>
      </c>
      <c r="B75" s="331" t="s">
        <v>794</v>
      </c>
      <c r="C75" s="350" t="s">
        <v>0</v>
      </c>
      <c r="D75" s="346" t="s">
        <v>1</v>
      </c>
      <c r="E75" s="350" t="s">
        <v>934</v>
      </c>
      <c r="F75" s="331" t="s">
        <v>639</v>
      </c>
      <c r="G75" s="350">
        <v>162</v>
      </c>
      <c r="H75" s="331" t="s">
        <v>947</v>
      </c>
      <c r="I75" s="362" t="s">
        <v>1046</v>
      </c>
      <c r="K75" s="363" t="s">
        <v>1048</v>
      </c>
    </row>
    <row r="76" spans="1:11" x14ac:dyDescent="0.2">
      <c r="A76" s="350" t="s">
        <v>795</v>
      </c>
      <c r="B76" s="331" t="s">
        <v>796</v>
      </c>
      <c r="C76" s="350" t="s">
        <v>0</v>
      </c>
      <c r="D76" s="346" t="s">
        <v>1</v>
      </c>
      <c r="E76" s="350" t="s">
        <v>934</v>
      </c>
      <c r="F76" s="331" t="s">
        <v>639</v>
      </c>
      <c r="G76" s="350">
        <v>162</v>
      </c>
      <c r="H76" s="331" t="s">
        <v>945</v>
      </c>
      <c r="I76" s="362" t="s">
        <v>1046</v>
      </c>
      <c r="K76" s="363" t="s">
        <v>1048</v>
      </c>
    </row>
    <row r="77" spans="1:11" x14ac:dyDescent="0.2">
      <c r="A77" s="350" t="s">
        <v>87</v>
      </c>
      <c r="B77" s="331" t="s">
        <v>88</v>
      </c>
      <c r="C77" s="350" t="s">
        <v>8</v>
      </c>
      <c r="D77" s="346" t="s">
        <v>9</v>
      </c>
      <c r="E77" s="373" t="s">
        <v>960</v>
      </c>
      <c r="F77" s="332" t="s">
        <v>961</v>
      </c>
      <c r="G77" s="350">
        <v>4</v>
      </c>
      <c r="H77" s="331" t="s">
        <v>934</v>
      </c>
      <c r="I77" s="362" t="s">
        <v>1046</v>
      </c>
      <c r="K77" s="363" t="s">
        <v>1045</v>
      </c>
    </row>
    <row r="78" spans="1:11" x14ac:dyDescent="0.2">
      <c r="A78" s="350" t="s">
        <v>89</v>
      </c>
      <c r="B78" s="331" t="s">
        <v>1076</v>
      </c>
      <c r="C78" s="350" t="s">
        <v>8</v>
      </c>
      <c r="D78" s="346" t="s">
        <v>9</v>
      </c>
      <c r="E78" s="350" t="s">
        <v>956</v>
      </c>
      <c r="F78" s="331" t="s">
        <v>957</v>
      </c>
      <c r="G78" s="350">
        <v>4</v>
      </c>
      <c r="H78" s="331" t="s">
        <v>934</v>
      </c>
      <c r="I78" s="362" t="s">
        <v>1046</v>
      </c>
      <c r="K78" s="363" t="s">
        <v>1045</v>
      </c>
    </row>
    <row r="79" spans="1:11" x14ac:dyDescent="0.2">
      <c r="A79" s="350" t="s">
        <v>90</v>
      </c>
      <c r="B79" s="331" t="s">
        <v>1077</v>
      </c>
      <c r="C79" s="350" t="s">
        <v>8</v>
      </c>
      <c r="D79" s="346" t="s">
        <v>9</v>
      </c>
      <c r="E79" s="350" t="s">
        <v>958</v>
      </c>
      <c r="F79" s="331" t="s">
        <v>959</v>
      </c>
      <c r="G79" s="350">
        <v>4</v>
      </c>
      <c r="H79" s="331" t="s">
        <v>935</v>
      </c>
      <c r="I79" s="362" t="s">
        <v>1046</v>
      </c>
      <c r="K79" s="363" t="s">
        <v>1045</v>
      </c>
    </row>
    <row r="80" spans="1:11" x14ac:dyDescent="0.2">
      <c r="A80" s="350" t="s">
        <v>91</v>
      </c>
      <c r="B80" s="331" t="s">
        <v>1078</v>
      </c>
      <c r="C80" s="350" t="s">
        <v>8</v>
      </c>
      <c r="D80" s="346" t="s">
        <v>9</v>
      </c>
      <c r="E80" s="350" t="s">
        <v>956</v>
      </c>
      <c r="F80" s="331" t="s">
        <v>957</v>
      </c>
      <c r="G80" s="350">
        <v>4</v>
      </c>
      <c r="H80" s="331" t="s">
        <v>935</v>
      </c>
      <c r="I80" s="362" t="s">
        <v>1046</v>
      </c>
      <c r="K80" s="363" t="s">
        <v>1045</v>
      </c>
    </row>
    <row r="81" spans="1:12" x14ac:dyDescent="0.2">
      <c r="A81" s="350" t="s">
        <v>92</v>
      </c>
      <c r="B81" s="331" t="s">
        <v>1079</v>
      </c>
      <c r="C81" s="350" t="s">
        <v>8</v>
      </c>
      <c r="D81" s="346" t="s">
        <v>9</v>
      </c>
      <c r="E81" s="350" t="s">
        <v>958</v>
      </c>
      <c r="F81" s="331" t="s">
        <v>959</v>
      </c>
      <c r="G81" s="350">
        <v>4</v>
      </c>
      <c r="H81" s="331" t="s">
        <v>935</v>
      </c>
      <c r="I81" s="362" t="s">
        <v>1046</v>
      </c>
      <c r="K81" s="363" t="s">
        <v>1045</v>
      </c>
    </row>
    <row r="82" spans="1:12" x14ac:dyDescent="0.2">
      <c r="A82" s="350" t="s">
        <v>93</v>
      </c>
      <c r="B82" s="331" t="s">
        <v>94</v>
      </c>
      <c r="C82" s="350" t="s">
        <v>8</v>
      </c>
      <c r="D82" s="346" t="s">
        <v>9</v>
      </c>
      <c r="E82" s="350" t="s">
        <v>960</v>
      </c>
      <c r="F82" s="331" t="s">
        <v>961</v>
      </c>
      <c r="G82" s="350">
        <v>4</v>
      </c>
      <c r="H82" s="331" t="s">
        <v>934</v>
      </c>
      <c r="I82" s="362" t="s">
        <v>1046</v>
      </c>
      <c r="K82" s="363" t="s">
        <v>1045</v>
      </c>
    </row>
    <row r="83" spans="1:12" x14ac:dyDescent="0.2">
      <c r="A83" s="350" t="s">
        <v>95</v>
      </c>
      <c r="B83" s="331" t="s">
        <v>96</v>
      </c>
      <c r="C83" s="350" t="s">
        <v>8</v>
      </c>
      <c r="D83" s="346" t="s">
        <v>9</v>
      </c>
      <c r="E83" s="350" t="s">
        <v>958</v>
      </c>
      <c r="F83" s="331" t="s">
        <v>959</v>
      </c>
      <c r="G83" s="350">
        <v>4</v>
      </c>
      <c r="H83" s="331" t="s">
        <v>935</v>
      </c>
      <c r="I83" s="362" t="s">
        <v>1046</v>
      </c>
      <c r="K83" s="363" t="s">
        <v>1045</v>
      </c>
    </row>
    <row r="84" spans="1:12" x14ac:dyDescent="0.2">
      <c r="A84" s="350" t="s">
        <v>97</v>
      </c>
      <c r="B84" s="331" t="s">
        <v>1080</v>
      </c>
      <c r="C84" s="350" t="s">
        <v>8</v>
      </c>
      <c r="D84" s="346" t="s">
        <v>9</v>
      </c>
      <c r="E84" s="350" t="s">
        <v>956</v>
      </c>
      <c r="F84" s="331" t="s">
        <v>957</v>
      </c>
      <c r="G84" s="350">
        <v>4</v>
      </c>
      <c r="H84" s="331" t="s">
        <v>930</v>
      </c>
      <c r="I84" s="362" t="s">
        <v>1046</v>
      </c>
      <c r="K84" s="363" t="s">
        <v>1045</v>
      </c>
    </row>
    <row r="85" spans="1:12" x14ac:dyDescent="0.2">
      <c r="A85" s="350" t="s">
        <v>98</v>
      </c>
      <c r="B85" s="331" t="s">
        <v>1081</v>
      </c>
      <c r="C85" s="350" t="s">
        <v>8</v>
      </c>
      <c r="D85" s="346" t="s">
        <v>9</v>
      </c>
      <c r="E85" s="350" t="s">
        <v>958</v>
      </c>
      <c r="F85" s="331" t="s">
        <v>959</v>
      </c>
      <c r="G85" s="350">
        <v>4</v>
      </c>
      <c r="H85" s="331" t="s">
        <v>934</v>
      </c>
      <c r="I85" s="362" t="s">
        <v>1046</v>
      </c>
      <c r="K85" s="363" t="s">
        <v>1045</v>
      </c>
    </row>
    <row r="86" spans="1:12" x14ac:dyDescent="0.2">
      <c r="A86" s="353" t="s">
        <v>99</v>
      </c>
      <c r="B86" s="331" t="s">
        <v>1082</v>
      </c>
      <c r="C86" s="350" t="s">
        <v>8</v>
      </c>
      <c r="D86" s="346" t="s">
        <v>9</v>
      </c>
      <c r="E86" s="350" t="s">
        <v>955</v>
      </c>
      <c r="F86" s="331" t="s">
        <v>642</v>
      </c>
      <c r="G86" s="350">
        <v>4</v>
      </c>
      <c r="H86" s="331" t="s">
        <v>930</v>
      </c>
      <c r="I86" s="362" t="s">
        <v>1046</v>
      </c>
      <c r="K86" s="363" t="s">
        <v>1045</v>
      </c>
    </row>
    <row r="87" spans="1:12" x14ac:dyDescent="0.2">
      <c r="A87" s="353" t="s">
        <v>100</v>
      </c>
      <c r="B87" s="331" t="s">
        <v>1083</v>
      </c>
      <c r="C87" s="350" t="s">
        <v>8</v>
      </c>
      <c r="D87" s="346" t="s">
        <v>9</v>
      </c>
      <c r="E87" s="350" t="s">
        <v>955</v>
      </c>
      <c r="F87" s="331" t="s">
        <v>642</v>
      </c>
      <c r="G87" s="350">
        <v>4</v>
      </c>
      <c r="H87" s="331" t="s">
        <v>935</v>
      </c>
      <c r="I87" s="362" t="s">
        <v>1046</v>
      </c>
      <c r="K87" s="363" t="s">
        <v>1045</v>
      </c>
    </row>
    <row r="88" spans="1:12" x14ac:dyDescent="0.2">
      <c r="A88" s="350" t="s">
        <v>101</v>
      </c>
      <c r="B88" s="331" t="s">
        <v>1084</v>
      </c>
      <c r="C88" s="350" t="s">
        <v>8</v>
      </c>
      <c r="D88" s="346" t="s">
        <v>9</v>
      </c>
      <c r="E88" s="350" t="s">
        <v>955</v>
      </c>
      <c r="F88" s="331" t="s">
        <v>642</v>
      </c>
      <c r="G88" s="350">
        <v>4</v>
      </c>
      <c r="H88" s="331" t="s">
        <v>935</v>
      </c>
      <c r="I88" s="362" t="s">
        <v>1046</v>
      </c>
      <c r="K88" s="363" t="s">
        <v>1045</v>
      </c>
    </row>
    <row r="89" spans="1:12" x14ac:dyDescent="0.2">
      <c r="A89" s="350" t="s">
        <v>102</v>
      </c>
      <c r="B89" s="331" t="s">
        <v>1085</v>
      </c>
      <c r="C89" s="350" t="s">
        <v>8</v>
      </c>
      <c r="D89" s="346" t="s">
        <v>9</v>
      </c>
      <c r="E89" s="350" t="s">
        <v>955</v>
      </c>
      <c r="F89" s="331" t="s">
        <v>642</v>
      </c>
      <c r="G89" s="350">
        <v>4</v>
      </c>
      <c r="H89" s="331" t="s">
        <v>930</v>
      </c>
      <c r="I89" s="362" t="s">
        <v>1046</v>
      </c>
      <c r="K89" s="363" t="s">
        <v>1045</v>
      </c>
    </row>
    <row r="90" spans="1:12" x14ac:dyDescent="0.2">
      <c r="A90" s="350" t="s">
        <v>817</v>
      </c>
      <c r="B90" s="331" t="s">
        <v>103</v>
      </c>
      <c r="C90" s="350" t="s">
        <v>8</v>
      </c>
      <c r="D90" s="346" t="s">
        <v>9</v>
      </c>
      <c r="E90" s="350" t="s">
        <v>960</v>
      </c>
      <c r="F90" s="331" t="s">
        <v>961</v>
      </c>
      <c r="G90" s="350">
        <v>4</v>
      </c>
      <c r="H90" s="331" t="s">
        <v>934</v>
      </c>
      <c r="I90" s="362" t="s">
        <v>1046</v>
      </c>
      <c r="K90" s="363" t="s">
        <v>1045</v>
      </c>
    </row>
    <row r="91" spans="1:12" x14ac:dyDescent="0.2">
      <c r="A91" s="350" t="s">
        <v>818</v>
      </c>
      <c r="B91" s="331" t="s">
        <v>104</v>
      </c>
      <c r="C91" s="350" t="s">
        <v>8</v>
      </c>
      <c r="D91" s="346" t="s">
        <v>9</v>
      </c>
      <c r="E91" s="350" t="s">
        <v>960</v>
      </c>
      <c r="F91" s="331" t="s">
        <v>961</v>
      </c>
      <c r="G91" s="350">
        <v>4</v>
      </c>
      <c r="H91" s="331" t="s">
        <v>934</v>
      </c>
      <c r="I91" s="362" t="s">
        <v>1046</v>
      </c>
      <c r="K91" s="363" t="s">
        <v>1045</v>
      </c>
    </row>
    <row r="92" spans="1:12" x14ac:dyDescent="0.2">
      <c r="A92" s="350" t="s">
        <v>105</v>
      </c>
      <c r="B92" s="331" t="s">
        <v>1086</v>
      </c>
      <c r="C92" s="350" t="s">
        <v>10</v>
      </c>
      <c r="D92" s="346" t="s">
        <v>11</v>
      </c>
      <c r="E92" s="350" t="s">
        <v>963</v>
      </c>
      <c r="F92" s="331" t="s">
        <v>964</v>
      </c>
      <c r="G92" s="350">
        <v>4</v>
      </c>
      <c r="H92" s="331" t="s">
        <v>932</v>
      </c>
      <c r="I92" s="362" t="s">
        <v>1046</v>
      </c>
      <c r="K92" s="363" t="s">
        <v>1045</v>
      </c>
    </row>
    <row r="93" spans="1:12" x14ac:dyDescent="0.2">
      <c r="A93" s="350" t="s">
        <v>106</v>
      </c>
      <c r="B93" s="331" t="s">
        <v>1087</v>
      </c>
      <c r="C93" s="350" t="s">
        <v>10</v>
      </c>
      <c r="D93" s="346" t="s">
        <v>11</v>
      </c>
      <c r="E93" s="350" t="s">
        <v>965</v>
      </c>
      <c r="F93" s="331" t="s">
        <v>966</v>
      </c>
      <c r="G93" s="350">
        <v>4</v>
      </c>
      <c r="H93" s="331" t="s">
        <v>932</v>
      </c>
      <c r="I93" s="362" t="s">
        <v>1046</v>
      </c>
      <c r="K93" s="363" t="s">
        <v>1045</v>
      </c>
    </row>
    <row r="94" spans="1:12" x14ac:dyDescent="0.2">
      <c r="A94" s="350" t="s">
        <v>107</v>
      </c>
      <c r="B94" s="331" t="s">
        <v>1088</v>
      </c>
      <c r="C94" s="350" t="s">
        <v>10</v>
      </c>
      <c r="D94" s="346" t="s">
        <v>11</v>
      </c>
      <c r="E94" s="350" t="s">
        <v>962</v>
      </c>
      <c r="F94" s="331" t="s">
        <v>643</v>
      </c>
      <c r="G94" s="350">
        <v>4</v>
      </c>
      <c r="H94" s="331" t="s">
        <v>935</v>
      </c>
      <c r="I94" s="362" t="s">
        <v>1046</v>
      </c>
      <c r="K94" s="363" t="s">
        <v>1048</v>
      </c>
    </row>
    <row r="95" spans="1:12" x14ac:dyDescent="0.2">
      <c r="A95" s="350" t="s">
        <v>108</v>
      </c>
      <c r="B95" s="331" t="s">
        <v>1089</v>
      </c>
      <c r="C95" s="350" t="s">
        <v>10</v>
      </c>
      <c r="D95" s="346" t="s">
        <v>11</v>
      </c>
      <c r="E95" s="350" t="s">
        <v>962</v>
      </c>
      <c r="F95" s="331" t="s">
        <v>643</v>
      </c>
      <c r="G95" s="350">
        <v>4</v>
      </c>
      <c r="H95" s="331" t="s">
        <v>935</v>
      </c>
      <c r="I95" s="362" t="s">
        <v>1046</v>
      </c>
      <c r="K95" s="363" t="s">
        <v>1048</v>
      </c>
    </row>
    <row r="96" spans="1:12" s="365" customFormat="1" x14ac:dyDescent="0.2">
      <c r="A96" s="354" t="s">
        <v>109</v>
      </c>
      <c r="B96" s="344" t="s">
        <v>1090</v>
      </c>
      <c r="C96" s="354" t="s">
        <v>10</v>
      </c>
      <c r="D96" s="348" t="s">
        <v>11</v>
      </c>
      <c r="E96" s="354" t="s">
        <v>963</v>
      </c>
      <c r="F96" s="344" t="s">
        <v>964</v>
      </c>
      <c r="G96" s="354">
        <v>4</v>
      </c>
      <c r="H96" s="344" t="s">
        <v>935</v>
      </c>
      <c r="I96" s="365" t="s">
        <v>1046</v>
      </c>
      <c r="J96" s="365">
        <v>1</v>
      </c>
      <c r="K96" s="366" t="s">
        <v>1048</v>
      </c>
      <c r="L96" s="362"/>
    </row>
    <row r="97" spans="1:11" x14ac:dyDescent="0.2">
      <c r="A97" s="350" t="s">
        <v>110</v>
      </c>
      <c r="B97" s="331" t="s">
        <v>1091</v>
      </c>
      <c r="C97" s="350" t="s">
        <v>10</v>
      </c>
      <c r="D97" s="346" t="s">
        <v>11</v>
      </c>
      <c r="E97" s="350" t="s">
        <v>962</v>
      </c>
      <c r="F97" s="331" t="s">
        <v>643</v>
      </c>
      <c r="G97" s="350">
        <v>4</v>
      </c>
      <c r="H97" s="331" t="s">
        <v>934</v>
      </c>
      <c r="I97" s="362" t="s">
        <v>1046</v>
      </c>
      <c r="K97" s="363" t="s">
        <v>1048</v>
      </c>
    </row>
    <row r="98" spans="1:11" x14ac:dyDescent="0.2">
      <c r="A98" s="350" t="s">
        <v>111</v>
      </c>
      <c r="B98" s="331" t="s">
        <v>1092</v>
      </c>
      <c r="C98" s="350" t="s">
        <v>10</v>
      </c>
      <c r="D98" s="346" t="s">
        <v>11</v>
      </c>
      <c r="E98" s="350" t="s">
        <v>962</v>
      </c>
      <c r="F98" s="331" t="s">
        <v>643</v>
      </c>
      <c r="G98" s="350">
        <v>4</v>
      </c>
      <c r="H98" s="331" t="s">
        <v>934</v>
      </c>
      <c r="I98" s="362" t="s">
        <v>1046</v>
      </c>
      <c r="K98" s="363" t="s">
        <v>1048</v>
      </c>
    </row>
    <row r="99" spans="1:11" x14ac:dyDescent="0.2">
      <c r="A99" s="350" t="s">
        <v>819</v>
      </c>
      <c r="B99" s="331" t="s">
        <v>820</v>
      </c>
      <c r="C99" s="350" t="s">
        <v>10</v>
      </c>
      <c r="D99" s="346" t="s">
        <v>11</v>
      </c>
      <c r="E99" s="350" t="s">
        <v>963</v>
      </c>
      <c r="F99" s="331" t="s">
        <v>964</v>
      </c>
      <c r="G99" s="350">
        <v>4</v>
      </c>
      <c r="H99" s="331" t="s">
        <v>930</v>
      </c>
      <c r="I99" s="362" t="s">
        <v>1046</v>
      </c>
      <c r="K99" s="363" t="s">
        <v>1045</v>
      </c>
    </row>
    <row r="100" spans="1:11" x14ac:dyDescent="0.2">
      <c r="A100" s="350" t="s">
        <v>821</v>
      </c>
      <c r="B100" s="331" t="s">
        <v>822</v>
      </c>
      <c r="C100" s="350" t="s">
        <v>10</v>
      </c>
      <c r="D100" s="346" t="s">
        <v>11</v>
      </c>
      <c r="E100" s="350" t="s">
        <v>965</v>
      </c>
      <c r="F100" s="331" t="s">
        <v>966</v>
      </c>
      <c r="G100" s="350">
        <v>4</v>
      </c>
      <c r="H100" s="331" t="s">
        <v>930</v>
      </c>
      <c r="I100" s="362" t="s">
        <v>1046</v>
      </c>
      <c r="K100" s="363" t="s">
        <v>1045</v>
      </c>
    </row>
    <row r="101" spans="1:11" x14ac:dyDescent="0.2">
      <c r="A101" s="350" t="s">
        <v>823</v>
      </c>
      <c r="B101" s="331" t="s">
        <v>824</v>
      </c>
      <c r="C101" s="350" t="s">
        <v>10</v>
      </c>
      <c r="D101" s="346" t="s">
        <v>11</v>
      </c>
      <c r="E101" s="350" t="s">
        <v>965</v>
      </c>
      <c r="F101" s="331" t="s">
        <v>966</v>
      </c>
      <c r="G101" s="350">
        <v>4</v>
      </c>
      <c r="H101" s="331" t="s">
        <v>932</v>
      </c>
      <c r="I101" s="362" t="s">
        <v>1046</v>
      </c>
      <c r="K101" s="363" t="s">
        <v>1045</v>
      </c>
    </row>
    <row r="102" spans="1:11" x14ac:dyDescent="0.2">
      <c r="A102" s="350" t="s">
        <v>825</v>
      </c>
      <c r="B102" s="331" t="s">
        <v>826</v>
      </c>
      <c r="C102" s="350" t="s">
        <v>10</v>
      </c>
      <c r="D102" s="346" t="s">
        <v>11</v>
      </c>
      <c r="E102" s="350" t="s">
        <v>962</v>
      </c>
      <c r="F102" s="331" t="s">
        <v>643</v>
      </c>
      <c r="G102" s="350">
        <v>4</v>
      </c>
      <c r="H102" s="331" t="s">
        <v>934</v>
      </c>
      <c r="I102" s="362" t="s">
        <v>1046</v>
      </c>
      <c r="K102" s="363" t="s">
        <v>1048</v>
      </c>
    </row>
    <row r="103" spans="1:11" x14ac:dyDescent="0.2">
      <c r="A103" s="350" t="s">
        <v>827</v>
      </c>
      <c r="B103" s="331" t="s">
        <v>828</v>
      </c>
      <c r="C103" s="350" t="s">
        <v>10</v>
      </c>
      <c r="D103" s="346" t="s">
        <v>11</v>
      </c>
      <c r="E103" s="350" t="s">
        <v>967</v>
      </c>
      <c r="F103" s="331" t="s">
        <v>968</v>
      </c>
      <c r="G103" s="350">
        <v>4</v>
      </c>
      <c r="H103" s="331" t="s">
        <v>935</v>
      </c>
      <c r="I103" s="362" t="s">
        <v>1046</v>
      </c>
      <c r="K103" s="363" t="s">
        <v>1048</v>
      </c>
    </row>
    <row r="104" spans="1:11" x14ac:dyDescent="0.2">
      <c r="A104" s="350" t="s">
        <v>829</v>
      </c>
      <c r="B104" s="331" t="s">
        <v>112</v>
      </c>
      <c r="C104" s="350" t="s">
        <v>10</v>
      </c>
      <c r="D104" s="346" t="s">
        <v>11</v>
      </c>
      <c r="E104" s="350" t="s">
        <v>967</v>
      </c>
      <c r="F104" s="331" t="s">
        <v>968</v>
      </c>
      <c r="G104" s="350">
        <v>4</v>
      </c>
      <c r="H104" s="331" t="s">
        <v>934</v>
      </c>
      <c r="I104" s="362" t="s">
        <v>1046</v>
      </c>
      <c r="K104" s="363" t="s">
        <v>1048</v>
      </c>
    </row>
    <row r="105" spans="1:11" x14ac:dyDescent="0.2">
      <c r="A105" s="350" t="s">
        <v>830</v>
      </c>
      <c r="B105" s="331" t="s">
        <v>831</v>
      </c>
      <c r="C105" s="350" t="s">
        <v>10</v>
      </c>
      <c r="D105" s="346" t="s">
        <v>11</v>
      </c>
      <c r="E105" s="350" t="s">
        <v>967</v>
      </c>
      <c r="F105" s="331" t="s">
        <v>968</v>
      </c>
      <c r="G105" s="350">
        <v>4</v>
      </c>
      <c r="H105" s="331" t="s">
        <v>934</v>
      </c>
      <c r="I105" s="362" t="s">
        <v>1046</v>
      </c>
      <c r="K105" s="363" t="s">
        <v>1048</v>
      </c>
    </row>
    <row r="106" spans="1:11" x14ac:dyDescent="0.2">
      <c r="A106" s="355" t="s">
        <v>1334</v>
      </c>
      <c r="B106" s="343" t="s">
        <v>1292</v>
      </c>
      <c r="C106" s="352" t="s">
        <v>10</v>
      </c>
      <c r="D106" s="347" t="s">
        <v>11</v>
      </c>
      <c r="E106" s="374" t="s">
        <v>962</v>
      </c>
      <c r="F106" s="345" t="s">
        <v>643</v>
      </c>
      <c r="G106" s="352">
        <v>4</v>
      </c>
      <c r="H106" s="347">
        <v>44010</v>
      </c>
      <c r="I106" s="367" t="s">
        <v>1046</v>
      </c>
      <c r="J106" s="367"/>
      <c r="K106" s="368">
        <v>2562</v>
      </c>
    </row>
    <row r="107" spans="1:11" x14ac:dyDescent="0.2">
      <c r="A107" s="350" t="s">
        <v>128</v>
      </c>
      <c r="B107" s="331" t="s">
        <v>1093</v>
      </c>
      <c r="C107" s="350" t="s">
        <v>12</v>
      </c>
      <c r="D107" s="346" t="s">
        <v>13</v>
      </c>
      <c r="E107" s="350" t="s">
        <v>971</v>
      </c>
      <c r="F107" s="331" t="s">
        <v>972</v>
      </c>
      <c r="G107" s="350">
        <v>4</v>
      </c>
      <c r="H107" s="331" t="s">
        <v>934</v>
      </c>
      <c r="I107" s="362" t="s">
        <v>1046</v>
      </c>
      <c r="K107" s="363" t="s">
        <v>1048</v>
      </c>
    </row>
    <row r="108" spans="1:11" x14ac:dyDescent="0.2">
      <c r="A108" s="350" t="s">
        <v>129</v>
      </c>
      <c r="B108" s="331" t="s">
        <v>1094</v>
      </c>
      <c r="C108" s="350" t="s">
        <v>12</v>
      </c>
      <c r="D108" s="346" t="s">
        <v>13</v>
      </c>
      <c r="E108" s="354" t="s">
        <v>971</v>
      </c>
      <c r="F108" s="344" t="s">
        <v>972</v>
      </c>
      <c r="G108" s="350">
        <v>8</v>
      </c>
      <c r="H108" s="331" t="s">
        <v>955</v>
      </c>
      <c r="I108" s="362" t="s">
        <v>1046</v>
      </c>
      <c r="J108" s="362">
        <v>1</v>
      </c>
      <c r="K108" s="363" t="s">
        <v>1045</v>
      </c>
    </row>
    <row r="109" spans="1:11" x14ac:dyDescent="0.2">
      <c r="A109" s="350" t="s">
        <v>130</v>
      </c>
      <c r="B109" s="331" t="s">
        <v>1095</v>
      </c>
      <c r="C109" s="350" t="s">
        <v>12</v>
      </c>
      <c r="D109" s="346" t="s">
        <v>13</v>
      </c>
      <c r="E109" s="354" t="s">
        <v>971</v>
      </c>
      <c r="F109" s="344" t="s">
        <v>972</v>
      </c>
      <c r="G109" s="350">
        <v>8</v>
      </c>
      <c r="H109" s="331" t="s">
        <v>955</v>
      </c>
      <c r="I109" s="362" t="s">
        <v>1046</v>
      </c>
      <c r="J109" s="362">
        <v>1</v>
      </c>
      <c r="K109" s="363" t="s">
        <v>1045</v>
      </c>
    </row>
    <row r="110" spans="1:11" x14ac:dyDescent="0.2">
      <c r="A110" s="350" t="s">
        <v>131</v>
      </c>
      <c r="B110" s="331" t="s">
        <v>132</v>
      </c>
      <c r="C110" s="350" t="s">
        <v>12</v>
      </c>
      <c r="D110" s="346" t="s">
        <v>13</v>
      </c>
      <c r="E110" s="354" t="s">
        <v>969</v>
      </c>
      <c r="F110" s="344" t="s">
        <v>970</v>
      </c>
      <c r="G110" s="350">
        <v>8</v>
      </c>
      <c r="H110" s="331" t="s">
        <v>955</v>
      </c>
      <c r="I110" s="362" t="s">
        <v>1046</v>
      </c>
      <c r="K110" s="363" t="s">
        <v>1048</v>
      </c>
    </row>
    <row r="111" spans="1:11" x14ac:dyDescent="0.2">
      <c r="A111" s="350" t="s">
        <v>133</v>
      </c>
      <c r="B111" s="331" t="s">
        <v>134</v>
      </c>
      <c r="C111" s="350" t="s">
        <v>12</v>
      </c>
      <c r="D111" s="346" t="s">
        <v>13</v>
      </c>
      <c r="E111" s="354" t="s">
        <v>969</v>
      </c>
      <c r="F111" s="344" t="s">
        <v>970</v>
      </c>
      <c r="G111" s="350">
        <v>8</v>
      </c>
      <c r="H111" s="331" t="s">
        <v>960</v>
      </c>
      <c r="I111" s="362" t="s">
        <v>1046</v>
      </c>
      <c r="K111" s="363" t="s">
        <v>1048</v>
      </c>
    </row>
    <row r="112" spans="1:11" x14ac:dyDescent="0.2">
      <c r="A112" s="350" t="s">
        <v>832</v>
      </c>
      <c r="B112" s="331" t="s">
        <v>833</v>
      </c>
      <c r="C112" s="350" t="s">
        <v>12</v>
      </c>
      <c r="D112" s="346" t="s">
        <v>13</v>
      </c>
      <c r="E112" s="354" t="s">
        <v>971</v>
      </c>
      <c r="F112" s="344" t="s">
        <v>972</v>
      </c>
      <c r="G112" s="350">
        <v>4</v>
      </c>
      <c r="H112" s="331" t="s">
        <v>934</v>
      </c>
      <c r="I112" s="362" t="s">
        <v>1046</v>
      </c>
      <c r="K112" s="363" t="s">
        <v>1048</v>
      </c>
    </row>
    <row r="113" spans="1:11" x14ac:dyDescent="0.2">
      <c r="A113" s="350" t="s">
        <v>834</v>
      </c>
      <c r="B113" s="331" t="s">
        <v>835</v>
      </c>
      <c r="C113" s="350" t="s">
        <v>12</v>
      </c>
      <c r="D113" s="346" t="s">
        <v>13</v>
      </c>
      <c r="E113" s="354" t="s">
        <v>973</v>
      </c>
      <c r="F113" s="344" t="s">
        <v>974</v>
      </c>
      <c r="G113" s="350">
        <v>4</v>
      </c>
      <c r="H113" s="331" t="s">
        <v>934</v>
      </c>
      <c r="I113" s="362" t="s">
        <v>1046</v>
      </c>
      <c r="K113" s="363" t="s">
        <v>1048</v>
      </c>
    </row>
    <row r="114" spans="1:11" x14ac:dyDescent="0.2">
      <c r="A114" s="350" t="s">
        <v>836</v>
      </c>
      <c r="B114" s="331" t="s">
        <v>837</v>
      </c>
      <c r="C114" s="350" t="s">
        <v>12</v>
      </c>
      <c r="D114" s="346" t="s">
        <v>13</v>
      </c>
      <c r="E114" s="354" t="s">
        <v>971</v>
      </c>
      <c r="F114" s="344" t="s">
        <v>972</v>
      </c>
      <c r="G114" s="350">
        <v>8</v>
      </c>
      <c r="H114" s="331" t="s">
        <v>955</v>
      </c>
      <c r="I114" s="362" t="s">
        <v>1046</v>
      </c>
      <c r="J114" s="362">
        <v>1</v>
      </c>
      <c r="K114" s="363" t="s">
        <v>1045</v>
      </c>
    </row>
    <row r="115" spans="1:11" x14ac:dyDescent="0.2">
      <c r="A115" s="350" t="s">
        <v>838</v>
      </c>
      <c r="B115" s="331" t="s">
        <v>839</v>
      </c>
      <c r="C115" s="350" t="s">
        <v>12</v>
      </c>
      <c r="D115" s="346" t="s">
        <v>13</v>
      </c>
      <c r="E115" s="354" t="s">
        <v>969</v>
      </c>
      <c r="F115" s="344" t="s">
        <v>970</v>
      </c>
      <c r="G115" s="350">
        <v>8</v>
      </c>
      <c r="H115" s="331" t="s">
        <v>960</v>
      </c>
      <c r="I115" s="362" t="s">
        <v>1046</v>
      </c>
      <c r="K115" s="363" t="s">
        <v>1048</v>
      </c>
    </row>
    <row r="116" spans="1:11" x14ac:dyDescent="0.2">
      <c r="A116" s="350" t="s">
        <v>157</v>
      </c>
      <c r="B116" s="331" t="s">
        <v>158</v>
      </c>
      <c r="C116" s="350" t="s">
        <v>16</v>
      </c>
      <c r="D116" s="346" t="s">
        <v>17</v>
      </c>
      <c r="E116" s="350" t="s">
        <v>976</v>
      </c>
      <c r="F116" s="331" t="s">
        <v>17</v>
      </c>
      <c r="G116" s="350">
        <v>9</v>
      </c>
      <c r="H116" s="331" t="s">
        <v>967</v>
      </c>
      <c r="I116" s="362" t="s">
        <v>1046</v>
      </c>
      <c r="K116" s="363" t="s">
        <v>1048</v>
      </c>
    </row>
    <row r="117" spans="1:11" x14ac:dyDescent="0.2">
      <c r="A117" s="350" t="s">
        <v>159</v>
      </c>
      <c r="B117" s="331" t="s">
        <v>1096</v>
      </c>
      <c r="C117" s="350" t="s">
        <v>16</v>
      </c>
      <c r="D117" s="346" t="s">
        <v>17</v>
      </c>
      <c r="E117" s="350" t="s">
        <v>976</v>
      </c>
      <c r="F117" s="331" t="s">
        <v>17</v>
      </c>
      <c r="G117" s="350">
        <v>10</v>
      </c>
      <c r="H117" s="331" t="s">
        <v>971</v>
      </c>
      <c r="I117" s="362" t="s">
        <v>1046</v>
      </c>
      <c r="K117" s="363" t="s">
        <v>1045</v>
      </c>
    </row>
    <row r="118" spans="1:11" x14ac:dyDescent="0.2">
      <c r="A118" s="350" t="s">
        <v>160</v>
      </c>
      <c r="B118" s="331" t="s">
        <v>1097</v>
      </c>
      <c r="C118" s="350" t="s">
        <v>16</v>
      </c>
      <c r="D118" s="346" t="s">
        <v>17</v>
      </c>
      <c r="E118" s="350" t="s">
        <v>976</v>
      </c>
      <c r="F118" s="331" t="s">
        <v>17</v>
      </c>
      <c r="G118" s="350">
        <v>10</v>
      </c>
      <c r="H118" s="331" t="s">
        <v>969</v>
      </c>
      <c r="I118" s="362" t="s">
        <v>1046</v>
      </c>
      <c r="K118" s="363" t="s">
        <v>1045</v>
      </c>
    </row>
    <row r="119" spans="1:11" x14ac:dyDescent="0.2">
      <c r="A119" s="350" t="s">
        <v>161</v>
      </c>
      <c r="B119" s="331" t="s">
        <v>162</v>
      </c>
      <c r="C119" s="350" t="s">
        <v>16</v>
      </c>
      <c r="D119" s="346" t="s">
        <v>17</v>
      </c>
      <c r="E119" s="350" t="s">
        <v>976</v>
      </c>
      <c r="F119" s="331" t="s">
        <v>17</v>
      </c>
      <c r="G119" s="350">
        <v>10</v>
      </c>
      <c r="H119" s="331" t="s">
        <v>969</v>
      </c>
      <c r="I119" s="362" t="s">
        <v>1046</v>
      </c>
      <c r="K119" s="363" t="s">
        <v>1045</v>
      </c>
    </row>
    <row r="120" spans="1:11" x14ac:dyDescent="0.2">
      <c r="A120" s="350" t="s">
        <v>163</v>
      </c>
      <c r="B120" s="331" t="s">
        <v>164</v>
      </c>
      <c r="C120" s="350" t="s">
        <v>16</v>
      </c>
      <c r="D120" s="346" t="s">
        <v>17</v>
      </c>
      <c r="E120" s="350" t="s">
        <v>976</v>
      </c>
      <c r="F120" s="331" t="s">
        <v>17</v>
      </c>
      <c r="G120" s="350">
        <v>10</v>
      </c>
      <c r="H120" s="331" t="s">
        <v>969</v>
      </c>
      <c r="I120" s="362" t="s">
        <v>1046</v>
      </c>
      <c r="K120" s="363" t="s">
        <v>1045</v>
      </c>
    </row>
    <row r="121" spans="1:11" x14ac:dyDescent="0.2">
      <c r="A121" s="350" t="s">
        <v>165</v>
      </c>
      <c r="B121" s="331" t="s">
        <v>166</v>
      </c>
      <c r="C121" s="350" t="s">
        <v>18</v>
      </c>
      <c r="D121" s="346" t="s">
        <v>661</v>
      </c>
      <c r="E121" s="350" t="s">
        <v>977</v>
      </c>
      <c r="F121" s="331" t="s">
        <v>646</v>
      </c>
      <c r="G121" s="350">
        <v>12</v>
      </c>
      <c r="H121" s="331" t="s">
        <v>976</v>
      </c>
      <c r="I121" s="362" t="s">
        <v>1046</v>
      </c>
      <c r="K121" s="363" t="s">
        <v>1045</v>
      </c>
    </row>
    <row r="122" spans="1:11" x14ac:dyDescent="0.2">
      <c r="A122" s="350" t="s">
        <v>167</v>
      </c>
      <c r="B122" s="331" t="s">
        <v>168</v>
      </c>
      <c r="C122" s="350" t="s">
        <v>18</v>
      </c>
      <c r="D122" s="346" t="s">
        <v>661</v>
      </c>
      <c r="E122" s="350" t="s">
        <v>977</v>
      </c>
      <c r="F122" s="331" t="s">
        <v>646</v>
      </c>
      <c r="G122" s="350">
        <v>12</v>
      </c>
      <c r="H122" s="331" t="s">
        <v>976</v>
      </c>
      <c r="I122" s="362" t="s">
        <v>1046</v>
      </c>
      <c r="K122" s="363" t="s">
        <v>1045</v>
      </c>
    </row>
    <row r="123" spans="1:11" x14ac:dyDescent="0.2">
      <c r="A123" s="350" t="s">
        <v>169</v>
      </c>
      <c r="B123" s="331" t="s">
        <v>1098</v>
      </c>
      <c r="C123" s="350" t="s">
        <v>16</v>
      </c>
      <c r="D123" s="346" t="s">
        <v>17</v>
      </c>
      <c r="E123" s="350" t="s">
        <v>976</v>
      </c>
      <c r="F123" s="331" t="s">
        <v>17</v>
      </c>
      <c r="G123" s="350">
        <v>10</v>
      </c>
      <c r="H123" s="331" t="s">
        <v>971</v>
      </c>
      <c r="I123" s="362" t="s">
        <v>1046</v>
      </c>
      <c r="K123" s="363" t="s">
        <v>1048</v>
      </c>
    </row>
    <row r="124" spans="1:11" x14ac:dyDescent="0.2">
      <c r="A124" s="350" t="s">
        <v>840</v>
      </c>
      <c r="B124" s="331" t="s">
        <v>841</v>
      </c>
      <c r="C124" s="350" t="s">
        <v>16</v>
      </c>
      <c r="D124" s="346" t="s">
        <v>17</v>
      </c>
      <c r="E124" s="350" t="s">
        <v>976</v>
      </c>
      <c r="F124" s="331" t="s">
        <v>17</v>
      </c>
      <c r="G124" s="350">
        <v>10</v>
      </c>
      <c r="H124" s="331" t="s">
        <v>973</v>
      </c>
      <c r="I124" s="362" t="s">
        <v>1046</v>
      </c>
      <c r="K124" s="363" t="s">
        <v>1048</v>
      </c>
    </row>
    <row r="125" spans="1:11" x14ac:dyDescent="0.2">
      <c r="A125" s="350" t="s">
        <v>842</v>
      </c>
      <c r="B125" s="331" t="s">
        <v>843</v>
      </c>
      <c r="C125" s="350" t="s">
        <v>16</v>
      </c>
      <c r="D125" s="346" t="s">
        <v>17</v>
      </c>
      <c r="E125" s="350" t="s">
        <v>976</v>
      </c>
      <c r="F125" s="331" t="s">
        <v>17</v>
      </c>
      <c r="G125" s="350">
        <v>10</v>
      </c>
      <c r="H125" s="331" t="s">
        <v>973</v>
      </c>
      <c r="I125" s="362" t="s">
        <v>1046</v>
      </c>
      <c r="K125" s="363" t="s">
        <v>1048</v>
      </c>
    </row>
    <row r="126" spans="1:11" x14ac:dyDescent="0.2">
      <c r="A126" s="350" t="s">
        <v>170</v>
      </c>
      <c r="B126" s="331" t="s">
        <v>1099</v>
      </c>
      <c r="C126" s="350" t="s">
        <v>16</v>
      </c>
      <c r="D126" s="346" t="s">
        <v>17</v>
      </c>
      <c r="E126" s="350" t="s">
        <v>976</v>
      </c>
      <c r="F126" s="331" t="s">
        <v>17</v>
      </c>
      <c r="G126" s="350">
        <v>10</v>
      </c>
      <c r="H126" s="331" t="s">
        <v>969</v>
      </c>
      <c r="I126" s="362" t="s">
        <v>1046</v>
      </c>
      <c r="K126" s="363" t="s">
        <v>1048</v>
      </c>
    </row>
    <row r="127" spans="1:11" x14ac:dyDescent="0.2">
      <c r="A127" s="350" t="s">
        <v>171</v>
      </c>
      <c r="B127" s="331" t="s">
        <v>172</v>
      </c>
      <c r="C127" s="350" t="s">
        <v>16</v>
      </c>
      <c r="D127" s="346" t="s">
        <v>17</v>
      </c>
      <c r="E127" s="350" t="s">
        <v>976</v>
      </c>
      <c r="F127" s="331" t="s">
        <v>17</v>
      </c>
      <c r="G127" s="350">
        <v>12</v>
      </c>
      <c r="H127" s="331" t="s">
        <v>976</v>
      </c>
      <c r="I127" s="362" t="s">
        <v>1046</v>
      </c>
      <c r="K127" s="363" t="s">
        <v>1045</v>
      </c>
    </row>
    <row r="128" spans="1:11" x14ac:dyDescent="0.2">
      <c r="A128" s="350" t="s">
        <v>173</v>
      </c>
      <c r="B128" s="331" t="s">
        <v>174</v>
      </c>
      <c r="C128" s="350" t="s">
        <v>16</v>
      </c>
      <c r="D128" s="346" t="s">
        <v>17</v>
      </c>
      <c r="E128" s="350" t="s">
        <v>976</v>
      </c>
      <c r="F128" s="331" t="s">
        <v>17</v>
      </c>
      <c r="G128" s="350">
        <v>12</v>
      </c>
      <c r="H128" s="331" t="s">
        <v>976</v>
      </c>
      <c r="I128" s="362" t="s">
        <v>1046</v>
      </c>
      <c r="K128" s="363" t="s">
        <v>1045</v>
      </c>
    </row>
    <row r="129" spans="1:11" x14ac:dyDescent="0.2">
      <c r="A129" s="350" t="s">
        <v>844</v>
      </c>
      <c r="B129" s="331" t="s">
        <v>845</v>
      </c>
      <c r="C129" s="350" t="s">
        <v>16</v>
      </c>
      <c r="D129" s="346" t="s">
        <v>17</v>
      </c>
      <c r="E129" s="350" t="s">
        <v>976</v>
      </c>
      <c r="F129" s="331" t="s">
        <v>17</v>
      </c>
      <c r="G129" s="350">
        <v>12</v>
      </c>
      <c r="H129" s="331" t="s">
        <v>976</v>
      </c>
      <c r="I129" s="362" t="s">
        <v>1046</v>
      </c>
      <c r="K129" s="363" t="s">
        <v>1045</v>
      </c>
    </row>
    <row r="130" spans="1:11" x14ac:dyDescent="0.2">
      <c r="A130" s="350" t="s">
        <v>139</v>
      </c>
      <c r="B130" s="331" t="s">
        <v>1100</v>
      </c>
      <c r="C130" s="350" t="s">
        <v>14</v>
      </c>
      <c r="D130" s="346" t="s">
        <v>15</v>
      </c>
      <c r="E130" s="350" t="s">
        <v>975</v>
      </c>
      <c r="F130" s="331" t="s">
        <v>15</v>
      </c>
      <c r="G130" s="350">
        <v>9</v>
      </c>
      <c r="H130" s="331" t="s">
        <v>962</v>
      </c>
      <c r="I130" s="362" t="s">
        <v>1046</v>
      </c>
      <c r="K130" s="363" t="s">
        <v>1045</v>
      </c>
    </row>
    <row r="131" spans="1:11" x14ac:dyDescent="0.2">
      <c r="A131" s="350" t="s">
        <v>212</v>
      </c>
      <c r="B131" s="331" t="s">
        <v>1101</v>
      </c>
      <c r="C131" s="350" t="s">
        <v>18</v>
      </c>
      <c r="D131" s="346" t="s">
        <v>661</v>
      </c>
      <c r="E131" s="350" t="s">
        <v>978</v>
      </c>
      <c r="F131" s="331" t="s">
        <v>644</v>
      </c>
      <c r="G131" s="350">
        <v>10</v>
      </c>
      <c r="H131" s="331" t="s">
        <v>969</v>
      </c>
      <c r="I131" s="362" t="s">
        <v>1046</v>
      </c>
      <c r="K131" s="363" t="s">
        <v>1045</v>
      </c>
    </row>
    <row r="132" spans="1:11" x14ac:dyDescent="0.2">
      <c r="A132" s="350" t="s">
        <v>175</v>
      </c>
      <c r="B132" s="331" t="s">
        <v>1102</v>
      </c>
      <c r="C132" s="350" t="s">
        <v>16</v>
      </c>
      <c r="D132" s="346" t="s">
        <v>17</v>
      </c>
      <c r="E132" s="350" t="s">
        <v>976</v>
      </c>
      <c r="F132" s="331" t="s">
        <v>17</v>
      </c>
      <c r="G132" s="350">
        <v>12</v>
      </c>
      <c r="H132" s="331" t="s">
        <v>976</v>
      </c>
      <c r="I132" s="362" t="s">
        <v>1046</v>
      </c>
      <c r="K132" s="363" t="s">
        <v>1045</v>
      </c>
    </row>
    <row r="133" spans="1:11" x14ac:dyDescent="0.2">
      <c r="A133" s="350" t="s">
        <v>176</v>
      </c>
      <c r="B133" s="331" t="s">
        <v>1103</v>
      </c>
      <c r="C133" s="350" t="s">
        <v>16</v>
      </c>
      <c r="D133" s="346" t="s">
        <v>17</v>
      </c>
      <c r="E133" s="350" t="s">
        <v>976</v>
      </c>
      <c r="F133" s="331" t="s">
        <v>17</v>
      </c>
      <c r="G133" s="350">
        <v>12</v>
      </c>
      <c r="H133" s="331" t="s">
        <v>976</v>
      </c>
      <c r="I133" s="362" t="s">
        <v>1046</v>
      </c>
      <c r="K133" s="363" t="s">
        <v>1045</v>
      </c>
    </row>
    <row r="134" spans="1:11" x14ac:dyDescent="0.2">
      <c r="A134" s="350" t="s">
        <v>177</v>
      </c>
      <c r="B134" s="331" t="s">
        <v>1104</v>
      </c>
      <c r="C134" s="350" t="s">
        <v>16</v>
      </c>
      <c r="D134" s="346" t="s">
        <v>17</v>
      </c>
      <c r="E134" s="350" t="s">
        <v>976</v>
      </c>
      <c r="F134" s="331" t="s">
        <v>17</v>
      </c>
      <c r="G134" s="350">
        <v>33</v>
      </c>
      <c r="H134" s="331" t="s">
        <v>977</v>
      </c>
      <c r="I134" s="362" t="s">
        <v>1046</v>
      </c>
      <c r="K134" s="363" t="s">
        <v>1045</v>
      </c>
    </row>
    <row r="135" spans="1:11" x14ac:dyDescent="0.2">
      <c r="A135" s="350" t="s">
        <v>178</v>
      </c>
      <c r="B135" s="331" t="s">
        <v>1105</v>
      </c>
      <c r="C135" s="350" t="s">
        <v>16</v>
      </c>
      <c r="D135" s="346" t="s">
        <v>17</v>
      </c>
      <c r="E135" s="350" t="s">
        <v>976</v>
      </c>
      <c r="F135" s="331" t="s">
        <v>17</v>
      </c>
      <c r="G135" s="350">
        <v>33</v>
      </c>
      <c r="H135" s="331" t="s">
        <v>977</v>
      </c>
      <c r="I135" s="362" t="s">
        <v>1046</v>
      </c>
      <c r="K135" s="363" t="s">
        <v>1045</v>
      </c>
    </row>
    <row r="136" spans="1:11" x14ac:dyDescent="0.2">
      <c r="A136" s="350" t="s">
        <v>179</v>
      </c>
      <c r="B136" s="331" t="s">
        <v>1106</v>
      </c>
      <c r="C136" s="350" t="s">
        <v>16</v>
      </c>
      <c r="D136" s="346" t="s">
        <v>17</v>
      </c>
      <c r="E136" s="350" t="s">
        <v>976</v>
      </c>
      <c r="F136" s="331" t="s">
        <v>17</v>
      </c>
      <c r="G136" s="350">
        <v>12</v>
      </c>
      <c r="H136" s="331" t="s">
        <v>976</v>
      </c>
      <c r="I136" s="362" t="s">
        <v>1046</v>
      </c>
      <c r="K136" s="363" t="s">
        <v>1048</v>
      </c>
    </row>
    <row r="137" spans="1:11" x14ac:dyDescent="0.2">
      <c r="A137" s="350" t="s">
        <v>846</v>
      </c>
      <c r="B137" s="331" t="s">
        <v>847</v>
      </c>
      <c r="C137" s="350" t="s">
        <v>16</v>
      </c>
      <c r="D137" s="346" t="s">
        <v>17</v>
      </c>
      <c r="E137" s="350" t="s">
        <v>976</v>
      </c>
      <c r="F137" s="331" t="s">
        <v>17</v>
      </c>
      <c r="G137" s="350">
        <v>12</v>
      </c>
      <c r="H137" s="331" t="s">
        <v>976</v>
      </c>
      <c r="I137" s="362" t="s">
        <v>1046</v>
      </c>
      <c r="K137" s="363" t="s">
        <v>1045</v>
      </c>
    </row>
    <row r="138" spans="1:11" x14ac:dyDescent="0.2">
      <c r="A138" s="350" t="s">
        <v>848</v>
      </c>
      <c r="B138" s="331" t="s">
        <v>849</v>
      </c>
      <c r="C138" s="350" t="s">
        <v>16</v>
      </c>
      <c r="D138" s="346" t="s">
        <v>17</v>
      </c>
      <c r="E138" s="350" t="s">
        <v>976</v>
      </c>
      <c r="F138" s="331" t="s">
        <v>17</v>
      </c>
      <c r="G138" s="350">
        <v>12</v>
      </c>
      <c r="H138" s="331" t="s">
        <v>976</v>
      </c>
      <c r="I138" s="362" t="s">
        <v>1046</v>
      </c>
      <c r="K138" s="363" t="s">
        <v>1048</v>
      </c>
    </row>
    <row r="139" spans="1:11" x14ac:dyDescent="0.2">
      <c r="A139" s="350" t="s">
        <v>850</v>
      </c>
      <c r="B139" s="331" t="s">
        <v>851</v>
      </c>
      <c r="C139" s="350" t="s">
        <v>16</v>
      </c>
      <c r="D139" s="346" t="s">
        <v>17</v>
      </c>
      <c r="E139" s="350" t="s">
        <v>976</v>
      </c>
      <c r="F139" s="331" t="s">
        <v>17</v>
      </c>
      <c r="G139" s="350">
        <v>12</v>
      </c>
      <c r="H139" s="331" t="s">
        <v>976</v>
      </c>
      <c r="I139" s="362" t="s">
        <v>1046</v>
      </c>
      <c r="K139" s="363" t="s">
        <v>1048</v>
      </c>
    </row>
    <row r="140" spans="1:11" x14ac:dyDescent="0.2">
      <c r="A140" s="350" t="s">
        <v>180</v>
      </c>
      <c r="B140" s="331" t="s">
        <v>1107</v>
      </c>
      <c r="C140" s="350" t="s">
        <v>16</v>
      </c>
      <c r="D140" s="346" t="s">
        <v>17</v>
      </c>
      <c r="E140" s="350" t="s">
        <v>976</v>
      </c>
      <c r="F140" s="331" t="s">
        <v>17</v>
      </c>
      <c r="G140" s="350">
        <v>12</v>
      </c>
      <c r="H140" s="331" t="s">
        <v>976</v>
      </c>
      <c r="I140" s="362" t="s">
        <v>1046</v>
      </c>
      <c r="K140" s="363" t="s">
        <v>1045</v>
      </c>
    </row>
    <row r="141" spans="1:11" x14ac:dyDescent="0.2">
      <c r="A141" s="350" t="s">
        <v>852</v>
      </c>
      <c r="B141" s="331" t="s">
        <v>853</v>
      </c>
      <c r="C141" s="350" t="s">
        <v>16</v>
      </c>
      <c r="D141" s="346" t="s">
        <v>17</v>
      </c>
      <c r="E141" s="350" t="s">
        <v>976</v>
      </c>
      <c r="F141" s="331" t="s">
        <v>17</v>
      </c>
      <c r="G141" s="350">
        <v>12</v>
      </c>
      <c r="H141" s="331" t="s">
        <v>976</v>
      </c>
      <c r="I141" s="362" t="s">
        <v>1046</v>
      </c>
      <c r="K141" s="363" t="s">
        <v>1045</v>
      </c>
    </row>
    <row r="142" spans="1:11" x14ac:dyDescent="0.2">
      <c r="A142" s="350" t="s">
        <v>181</v>
      </c>
      <c r="B142" s="331" t="s">
        <v>1108</v>
      </c>
      <c r="C142" s="350" t="s">
        <v>16</v>
      </c>
      <c r="D142" s="346" t="s">
        <v>17</v>
      </c>
      <c r="E142" s="350" t="s">
        <v>976</v>
      </c>
      <c r="F142" s="331" t="s">
        <v>17</v>
      </c>
      <c r="G142" s="350">
        <v>12</v>
      </c>
      <c r="H142" s="331" t="s">
        <v>976</v>
      </c>
      <c r="I142" s="362" t="s">
        <v>1046</v>
      </c>
      <c r="K142" s="363" t="s">
        <v>1045</v>
      </c>
    </row>
    <row r="143" spans="1:11" x14ac:dyDescent="0.2">
      <c r="A143" s="350" t="s">
        <v>182</v>
      </c>
      <c r="B143" s="331" t="s">
        <v>183</v>
      </c>
      <c r="C143" s="350" t="s">
        <v>16</v>
      </c>
      <c r="D143" s="346" t="s">
        <v>17</v>
      </c>
      <c r="E143" s="350" t="s">
        <v>976</v>
      </c>
      <c r="F143" s="331" t="s">
        <v>17</v>
      </c>
      <c r="G143" s="350">
        <v>12</v>
      </c>
      <c r="H143" s="331" t="s">
        <v>976</v>
      </c>
      <c r="I143" s="362" t="s">
        <v>1046</v>
      </c>
      <c r="K143" s="363" t="s">
        <v>1048</v>
      </c>
    </row>
    <row r="144" spans="1:11" x14ac:dyDescent="0.2">
      <c r="A144" s="350" t="s">
        <v>184</v>
      </c>
      <c r="B144" s="331" t="s">
        <v>185</v>
      </c>
      <c r="C144" s="350" t="s">
        <v>16</v>
      </c>
      <c r="D144" s="346" t="s">
        <v>17</v>
      </c>
      <c r="E144" s="350" t="s">
        <v>976</v>
      </c>
      <c r="F144" s="331" t="s">
        <v>17</v>
      </c>
      <c r="G144" s="350">
        <v>11</v>
      </c>
      <c r="H144" s="331" t="s">
        <v>975</v>
      </c>
      <c r="I144" s="362" t="s">
        <v>1046</v>
      </c>
      <c r="K144" s="363" t="s">
        <v>1045</v>
      </c>
    </row>
    <row r="145" spans="1:11" x14ac:dyDescent="0.2">
      <c r="A145" s="350" t="s">
        <v>135</v>
      </c>
      <c r="B145" s="331" t="s">
        <v>136</v>
      </c>
      <c r="C145" s="350" t="s">
        <v>12</v>
      </c>
      <c r="D145" s="346" t="s">
        <v>13</v>
      </c>
      <c r="E145" s="350" t="s">
        <v>969</v>
      </c>
      <c r="F145" s="331" t="s">
        <v>970</v>
      </c>
      <c r="G145" s="350">
        <v>9</v>
      </c>
      <c r="H145" s="331" t="s">
        <v>963</v>
      </c>
      <c r="I145" s="362" t="s">
        <v>1046</v>
      </c>
      <c r="K145" s="363" t="s">
        <v>1045</v>
      </c>
    </row>
    <row r="146" spans="1:11" x14ac:dyDescent="0.2">
      <c r="A146" s="350" t="s">
        <v>137</v>
      </c>
      <c r="B146" s="331" t="s">
        <v>138</v>
      </c>
      <c r="C146" s="350" t="s">
        <v>12</v>
      </c>
      <c r="D146" s="346" t="s">
        <v>13</v>
      </c>
      <c r="E146" s="350" t="s">
        <v>969</v>
      </c>
      <c r="F146" s="331" t="s">
        <v>970</v>
      </c>
      <c r="G146" s="350">
        <v>9</v>
      </c>
      <c r="H146" s="331" t="s">
        <v>965</v>
      </c>
      <c r="I146" s="362" t="s">
        <v>1046</v>
      </c>
      <c r="K146" s="363" t="s">
        <v>1045</v>
      </c>
    </row>
    <row r="147" spans="1:11" x14ac:dyDescent="0.2">
      <c r="A147" s="350" t="s">
        <v>186</v>
      </c>
      <c r="B147" s="331" t="s">
        <v>187</v>
      </c>
      <c r="C147" s="350" t="s">
        <v>16</v>
      </c>
      <c r="D147" s="346" t="s">
        <v>17</v>
      </c>
      <c r="E147" s="350" t="s">
        <v>976</v>
      </c>
      <c r="F147" s="331" t="s">
        <v>17</v>
      </c>
      <c r="G147" s="350">
        <v>33</v>
      </c>
      <c r="H147" s="331" t="s">
        <v>978</v>
      </c>
      <c r="I147" s="362" t="s">
        <v>1046</v>
      </c>
      <c r="K147" s="363" t="s">
        <v>1045</v>
      </c>
    </row>
    <row r="148" spans="1:11" x14ac:dyDescent="0.2">
      <c r="A148" s="350" t="s">
        <v>188</v>
      </c>
      <c r="B148" s="331" t="s">
        <v>189</v>
      </c>
      <c r="C148" s="350" t="s">
        <v>16</v>
      </c>
      <c r="D148" s="346" t="s">
        <v>17</v>
      </c>
      <c r="E148" s="350" t="s">
        <v>976</v>
      </c>
      <c r="F148" s="331" t="s">
        <v>17</v>
      </c>
      <c r="G148" s="350">
        <v>12</v>
      </c>
      <c r="H148" s="331" t="s">
        <v>976</v>
      </c>
      <c r="I148" s="362" t="s">
        <v>1046</v>
      </c>
      <c r="K148" s="363" t="s">
        <v>1045</v>
      </c>
    </row>
    <row r="149" spans="1:11" x14ac:dyDescent="0.2">
      <c r="A149" s="350" t="s">
        <v>190</v>
      </c>
      <c r="B149" s="331" t="s">
        <v>191</v>
      </c>
      <c r="C149" s="350" t="s">
        <v>16</v>
      </c>
      <c r="D149" s="346" t="s">
        <v>17</v>
      </c>
      <c r="E149" s="350" t="s">
        <v>976</v>
      </c>
      <c r="F149" s="331" t="s">
        <v>17</v>
      </c>
      <c r="G149" s="350">
        <v>12</v>
      </c>
      <c r="H149" s="331" t="s">
        <v>976</v>
      </c>
      <c r="I149" s="362" t="s">
        <v>1046</v>
      </c>
      <c r="K149" s="363" t="s">
        <v>1045</v>
      </c>
    </row>
    <row r="150" spans="1:11" x14ac:dyDescent="0.2">
      <c r="A150" s="350" t="s">
        <v>192</v>
      </c>
      <c r="B150" s="331" t="s">
        <v>193</v>
      </c>
      <c r="C150" s="350" t="s">
        <v>16</v>
      </c>
      <c r="D150" s="346" t="s">
        <v>17</v>
      </c>
      <c r="E150" s="350" t="s">
        <v>976</v>
      </c>
      <c r="F150" s="331" t="s">
        <v>17</v>
      </c>
      <c r="G150" s="350">
        <v>12</v>
      </c>
      <c r="H150" s="331" t="s">
        <v>976</v>
      </c>
      <c r="I150" s="362" t="s">
        <v>1046</v>
      </c>
      <c r="K150" s="363" t="s">
        <v>1045</v>
      </c>
    </row>
    <row r="151" spans="1:11" x14ac:dyDescent="0.2">
      <c r="A151" s="350" t="s">
        <v>194</v>
      </c>
      <c r="B151" s="331" t="s">
        <v>195</v>
      </c>
      <c r="C151" s="350" t="s">
        <v>16</v>
      </c>
      <c r="D151" s="346" t="s">
        <v>17</v>
      </c>
      <c r="E151" s="350" t="s">
        <v>976</v>
      </c>
      <c r="F151" s="331" t="s">
        <v>17</v>
      </c>
      <c r="G151" s="350">
        <v>12</v>
      </c>
      <c r="H151" s="331" t="s">
        <v>976</v>
      </c>
      <c r="I151" s="362" t="s">
        <v>1046</v>
      </c>
      <c r="K151" s="363" t="s">
        <v>1045</v>
      </c>
    </row>
    <row r="152" spans="1:11" x14ac:dyDescent="0.2">
      <c r="A152" s="350" t="s">
        <v>196</v>
      </c>
      <c r="B152" s="331" t="s">
        <v>1109</v>
      </c>
      <c r="C152" s="350" t="s">
        <v>16</v>
      </c>
      <c r="D152" s="346" t="s">
        <v>17</v>
      </c>
      <c r="E152" s="350" t="s">
        <v>976</v>
      </c>
      <c r="F152" s="331" t="s">
        <v>17</v>
      </c>
      <c r="G152" s="350">
        <v>12</v>
      </c>
      <c r="H152" s="331" t="s">
        <v>976</v>
      </c>
      <c r="I152" s="362" t="s">
        <v>1046</v>
      </c>
      <c r="K152" s="363" t="s">
        <v>1045</v>
      </c>
    </row>
    <row r="153" spans="1:11" x14ac:dyDescent="0.2">
      <c r="A153" s="350" t="s">
        <v>197</v>
      </c>
      <c r="B153" s="331" t="s">
        <v>1110</v>
      </c>
      <c r="C153" s="350" t="s">
        <v>16</v>
      </c>
      <c r="D153" s="346" t="s">
        <v>17</v>
      </c>
      <c r="E153" s="350" t="s">
        <v>976</v>
      </c>
      <c r="F153" s="331" t="s">
        <v>17</v>
      </c>
      <c r="G153" s="350">
        <v>12</v>
      </c>
      <c r="H153" s="331" t="s">
        <v>976</v>
      </c>
      <c r="I153" s="362" t="s">
        <v>1046</v>
      </c>
      <c r="K153" s="363" t="s">
        <v>1048</v>
      </c>
    </row>
    <row r="154" spans="1:11" x14ac:dyDescent="0.2">
      <c r="A154" s="350" t="s">
        <v>198</v>
      </c>
      <c r="B154" s="331" t="s">
        <v>199</v>
      </c>
      <c r="C154" s="350" t="s">
        <v>16</v>
      </c>
      <c r="D154" s="346" t="s">
        <v>17</v>
      </c>
      <c r="E154" s="350" t="s">
        <v>976</v>
      </c>
      <c r="F154" s="331" t="s">
        <v>17</v>
      </c>
      <c r="G154" s="350">
        <v>12</v>
      </c>
      <c r="H154" s="331" t="s">
        <v>976</v>
      </c>
      <c r="I154" s="362" t="s">
        <v>1046</v>
      </c>
      <c r="K154" s="363" t="s">
        <v>1048</v>
      </c>
    </row>
    <row r="155" spans="1:11" x14ac:dyDescent="0.2">
      <c r="A155" s="350" t="s">
        <v>200</v>
      </c>
      <c r="B155" s="331" t="s">
        <v>201</v>
      </c>
      <c r="C155" s="350" t="s">
        <v>16</v>
      </c>
      <c r="D155" s="346" t="s">
        <v>17</v>
      </c>
      <c r="E155" s="350" t="s">
        <v>976</v>
      </c>
      <c r="F155" s="331" t="s">
        <v>17</v>
      </c>
      <c r="G155" s="350">
        <v>12</v>
      </c>
      <c r="H155" s="331" t="s">
        <v>976</v>
      </c>
      <c r="I155" s="362" t="s">
        <v>1046</v>
      </c>
      <c r="K155" s="363" t="s">
        <v>1048</v>
      </c>
    </row>
    <row r="156" spans="1:11" x14ac:dyDescent="0.2">
      <c r="A156" s="350" t="s">
        <v>213</v>
      </c>
      <c r="B156" s="331" t="s">
        <v>214</v>
      </c>
      <c r="C156" s="350" t="s">
        <v>18</v>
      </c>
      <c r="D156" s="346" t="s">
        <v>661</v>
      </c>
      <c r="E156" s="350" t="s">
        <v>978</v>
      </c>
      <c r="F156" s="331" t="s">
        <v>644</v>
      </c>
      <c r="G156" s="350">
        <v>10</v>
      </c>
      <c r="H156" s="331" t="s">
        <v>969</v>
      </c>
      <c r="I156" s="362" t="s">
        <v>1046</v>
      </c>
      <c r="K156" s="363" t="s">
        <v>1045</v>
      </c>
    </row>
    <row r="157" spans="1:11" x14ac:dyDescent="0.2">
      <c r="A157" s="350" t="s">
        <v>202</v>
      </c>
      <c r="B157" s="331" t="s">
        <v>1111</v>
      </c>
      <c r="C157" s="350" t="s">
        <v>16</v>
      </c>
      <c r="D157" s="346" t="s">
        <v>17</v>
      </c>
      <c r="E157" s="350" t="s">
        <v>976</v>
      </c>
      <c r="F157" s="331" t="s">
        <v>17</v>
      </c>
      <c r="G157" s="350">
        <v>12</v>
      </c>
      <c r="H157" s="331" t="s">
        <v>976</v>
      </c>
      <c r="I157" s="362" t="s">
        <v>1046</v>
      </c>
      <c r="K157" s="363" t="s">
        <v>1045</v>
      </c>
    </row>
    <row r="158" spans="1:11" x14ac:dyDescent="0.2">
      <c r="A158" s="350" t="s">
        <v>203</v>
      </c>
      <c r="B158" s="331" t="s">
        <v>204</v>
      </c>
      <c r="C158" s="350" t="s">
        <v>16</v>
      </c>
      <c r="D158" s="346" t="s">
        <v>17</v>
      </c>
      <c r="E158" s="350" t="s">
        <v>976</v>
      </c>
      <c r="F158" s="331" t="s">
        <v>17</v>
      </c>
      <c r="G158" s="350">
        <v>12</v>
      </c>
      <c r="H158" s="331" t="s">
        <v>976</v>
      </c>
      <c r="I158" s="362" t="s">
        <v>1046</v>
      </c>
      <c r="K158" s="363" t="s">
        <v>1048</v>
      </c>
    </row>
    <row r="159" spans="1:11" x14ac:dyDescent="0.2">
      <c r="A159" s="350" t="s">
        <v>205</v>
      </c>
      <c r="B159" s="331" t="s">
        <v>1112</v>
      </c>
      <c r="C159" s="350" t="s">
        <v>16</v>
      </c>
      <c r="D159" s="346" t="s">
        <v>17</v>
      </c>
      <c r="E159" s="350" t="s">
        <v>976</v>
      </c>
      <c r="F159" s="331" t="s">
        <v>17</v>
      </c>
      <c r="G159" s="350">
        <v>12</v>
      </c>
      <c r="H159" s="331" t="s">
        <v>976</v>
      </c>
      <c r="I159" s="362" t="s">
        <v>1046</v>
      </c>
      <c r="K159" s="363" t="s">
        <v>1045</v>
      </c>
    </row>
    <row r="160" spans="1:11" x14ac:dyDescent="0.2">
      <c r="A160" s="350" t="s">
        <v>206</v>
      </c>
      <c r="B160" s="331" t="s">
        <v>207</v>
      </c>
      <c r="C160" s="350" t="s">
        <v>16</v>
      </c>
      <c r="D160" s="346" t="s">
        <v>17</v>
      </c>
      <c r="E160" s="350" t="s">
        <v>976</v>
      </c>
      <c r="F160" s="331" t="s">
        <v>17</v>
      </c>
      <c r="G160" s="350">
        <v>12</v>
      </c>
      <c r="H160" s="331" t="s">
        <v>976</v>
      </c>
      <c r="I160" s="362" t="s">
        <v>1046</v>
      </c>
      <c r="K160" s="363" t="s">
        <v>1045</v>
      </c>
    </row>
    <row r="161" spans="1:11" x14ac:dyDescent="0.2">
      <c r="A161" s="350" t="s">
        <v>208</v>
      </c>
      <c r="B161" s="331" t="s">
        <v>209</v>
      </c>
      <c r="C161" s="350" t="s">
        <v>16</v>
      </c>
      <c r="D161" s="346" t="s">
        <v>17</v>
      </c>
      <c r="E161" s="350" t="s">
        <v>976</v>
      </c>
      <c r="F161" s="331" t="s">
        <v>17</v>
      </c>
      <c r="G161" s="350">
        <v>12</v>
      </c>
      <c r="H161" s="331" t="s">
        <v>976</v>
      </c>
      <c r="I161" s="362" t="s">
        <v>1046</v>
      </c>
      <c r="K161" s="363" t="s">
        <v>1045</v>
      </c>
    </row>
    <row r="162" spans="1:11" x14ac:dyDescent="0.2">
      <c r="A162" s="350" t="s">
        <v>224</v>
      </c>
      <c r="B162" s="331" t="s">
        <v>225</v>
      </c>
      <c r="C162" s="350" t="s">
        <v>25</v>
      </c>
      <c r="D162" s="346" t="s">
        <v>26</v>
      </c>
      <c r="E162" s="350" t="s">
        <v>990</v>
      </c>
      <c r="F162" s="331" t="s">
        <v>991</v>
      </c>
      <c r="G162" s="350">
        <v>33</v>
      </c>
      <c r="H162" s="331" t="s">
        <v>978</v>
      </c>
      <c r="I162" s="362" t="s">
        <v>1046</v>
      </c>
      <c r="K162" s="363" t="s">
        <v>1045</v>
      </c>
    </row>
    <row r="163" spans="1:11" x14ac:dyDescent="0.2">
      <c r="A163" s="350" t="s">
        <v>226</v>
      </c>
      <c r="B163" s="331" t="s">
        <v>227</v>
      </c>
      <c r="C163" s="350" t="s">
        <v>25</v>
      </c>
      <c r="D163" s="346" t="s">
        <v>26</v>
      </c>
      <c r="E163" s="350" t="s">
        <v>990</v>
      </c>
      <c r="F163" s="331" t="s">
        <v>991</v>
      </c>
      <c r="G163" s="350">
        <v>12</v>
      </c>
      <c r="H163" s="331" t="s">
        <v>976</v>
      </c>
      <c r="I163" s="362" t="s">
        <v>1046</v>
      </c>
      <c r="K163" s="363" t="s">
        <v>1045</v>
      </c>
    </row>
    <row r="164" spans="1:11" x14ac:dyDescent="0.2">
      <c r="A164" s="350" t="s">
        <v>228</v>
      </c>
      <c r="B164" s="331" t="s">
        <v>229</v>
      </c>
      <c r="C164" s="350" t="s">
        <v>25</v>
      </c>
      <c r="D164" s="346" t="s">
        <v>26</v>
      </c>
      <c r="E164" s="350" t="s">
        <v>990</v>
      </c>
      <c r="F164" s="331" t="s">
        <v>991</v>
      </c>
      <c r="G164" s="350">
        <v>12</v>
      </c>
      <c r="H164" s="331" t="s">
        <v>976</v>
      </c>
      <c r="I164" s="362" t="s">
        <v>1046</v>
      </c>
      <c r="K164" s="363" t="s">
        <v>1045</v>
      </c>
    </row>
    <row r="165" spans="1:11" x14ac:dyDescent="0.2">
      <c r="A165" s="350" t="s">
        <v>230</v>
      </c>
      <c r="B165" s="331" t="s">
        <v>231</v>
      </c>
      <c r="C165" s="350" t="s">
        <v>25</v>
      </c>
      <c r="D165" s="346" t="s">
        <v>26</v>
      </c>
      <c r="E165" s="350" t="s">
        <v>990</v>
      </c>
      <c r="F165" s="331" t="s">
        <v>991</v>
      </c>
      <c r="G165" s="350">
        <v>12</v>
      </c>
      <c r="H165" s="331" t="s">
        <v>976</v>
      </c>
      <c r="I165" s="362" t="s">
        <v>1046</v>
      </c>
      <c r="K165" s="363" t="s">
        <v>1045</v>
      </c>
    </row>
    <row r="166" spans="1:11" x14ac:dyDescent="0.2">
      <c r="A166" s="350" t="s">
        <v>232</v>
      </c>
      <c r="B166" s="331" t="s">
        <v>233</v>
      </c>
      <c r="C166" s="350" t="s">
        <v>25</v>
      </c>
      <c r="D166" s="346" t="s">
        <v>26</v>
      </c>
      <c r="E166" s="350" t="s">
        <v>990</v>
      </c>
      <c r="F166" s="331" t="s">
        <v>991</v>
      </c>
      <c r="G166" s="350">
        <v>12</v>
      </c>
      <c r="H166" s="331" t="s">
        <v>976</v>
      </c>
      <c r="I166" s="362" t="s">
        <v>1046</v>
      </c>
      <c r="K166" s="363" t="s">
        <v>1045</v>
      </c>
    </row>
    <row r="167" spans="1:11" x14ac:dyDescent="0.2">
      <c r="A167" s="350" t="s">
        <v>234</v>
      </c>
      <c r="B167" s="331" t="s">
        <v>235</v>
      </c>
      <c r="C167" s="350" t="s">
        <v>29</v>
      </c>
      <c r="D167" s="346" t="s">
        <v>30</v>
      </c>
      <c r="E167" s="350" t="s">
        <v>992</v>
      </c>
      <c r="F167" s="331" t="s">
        <v>993</v>
      </c>
      <c r="G167" s="350">
        <v>17</v>
      </c>
      <c r="H167" s="331" t="s">
        <v>990</v>
      </c>
      <c r="I167" s="362" t="s">
        <v>1046</v>
      </c>
      <c r="K167" s="363" t="s">
        <v>1045</v>
      </c>
    </row>
    <row r="168" spans="1:11" x14ac:dyDescent="0.2">
      <c r="A168" s="350" t="s">
        <v>236</v>
      </c>
      <c r="B168" s="331" t="s">
        <v>237</v>
      </c>
      <c r="C168" s="350" t="s">
        <v>25</v>
      </c>
      <c r="D168" s="346" t="s">
        <v>26</v>
      </c>
      <c r="E168" s="350" t="s">
        <v>990</v>
      </c>
      <c r="F168" s="331" t="s">
        <v>991</v>
      </c>
      <c r="G168" s="350">
        <v>12</v>
      </c>
      <c r="H168" s="331" t="s">
        <v>976</v>
      </c>
      <c r="I168" s="362" t="s">
        <v>1046</v>
      </c>
      <c r="K168" s="363" t="s">
        <v>1045</v>
      </c>
    </row>
    <row r="169" spans="1:11" x14ac:dyDescent="0.2">
      <c r="A169" s="350" t="s">
        <v>238</v>
      </c>
      <c r="B169" s="331" t="s">
        <v>239</v>
      </c>
      <c r="C169" s="350" t="s">
        <v>25</v>
      </c>
      <c r="D169" s="346" t="s">
        <v>26</v>
      </c>
      <c r="E169" s="350" t="s">
        <v>990</v>
      </c>
      <c r="F169" s="331" t="s">
        <v>991</v>
      </c>
      <c r="G169" s="350">
        <v>17</v>
      </c>
      <c r="H169" s="331" t="s">
        <v>990</v>
      </c>
      <c r="I169" s="362" t="s">
        <v>1046</v>
      </c>
      <c r="K169" s="363" t="s">
        <v>1045</v>
      </c>
    </row>
    <row r="170" spans="1:11" x14ac:dyDescent="0.2">
      <c r="A170" s="350" t="s">
        <v>240</v>
      </c>
      <c r="B170" s="331" t="s">
        <v>241</v>
      </c>
      <c r="C170" s="350" t="s">
        <v>25</v>
      </c>
      <c r="D170" s="346" t="s">
        <v>26</v>
      </c>
      <c r="E170" s="350" t="s">
        <v>990</v>
      </c>
      <c r="F170" s="331" t="s">
        <v>991</v>
      </c>
      <c r="G170" s="350">
        <v>17</v>
      </c>
      <c r="H170" s="331" t="s">
        <v>990</v>
      </c>
      <c r="I170" s="362" t="s">
        <v>1046</v>
      </c>
      <c r="K170" s="363" t="s">
        <v>1045</v>
      </c>
    </row>
    <row r="171" spans="1:11" x14ac:dyDescent="0.2">
      <c r="A171" s="350" t="s">
        <v>242</v>
      </c>
      <c r="B171" s="331" t="s">
        <v>243</v>
      </c>
      <c r="C171" s="350" t="s">
        <v>25</v>
      </c>
      <c r="D171" s="346" t="s">
        <v>26</v>
      </c>
      <c r="E171" s="350" t="s">
        <v>990</v>
      </c>
      <c r="F171" s="331" t="s">
        <v>991</v>
      </c>
      <c r="G171" s="350">
        <v>17</v>
      </c>
      <c r="H171" s="331" t="s">
        <v>990</v>
      </c>
      <c r="I171" s="362" t="s">
        <v>1046</v>
      </c>
      <c r="K171" s="363" t="s">
        <v>1045</v>
      </c>
    </row>
    <row r="172" spans="1:11" x14ac:dyDescent="0.2">
      <c r="A172" s="350" t="s">
        <v>244</v>
      </c>
      <c r="B172" s="331" t="s">
        <v>245</v>
      </c>
      <c r="C172" s="350" t="s">
        <v>25</v>
      </c>
      <c r="D172" s="346" t="s">
        <v>26</v>
      </c>
      <c r="E172" s="350" t="s">
        <v>990</v>
      </c>
      <c r="F172" s="331" t="s">
        <v>991</v>
      </c>
      <c r="G172" s="350">
        <v>17</v>
      </c>
      <c r="H172" s="331" t="s">
        <v>990</v>
      </c>
      <c r="I172" s="362" t="s">
        <v>1046</v>
      </c>
      <c r="K172" s="363" t="s">
        <v>1045</v>
      </c>
    </row>
    <row r="173" spans="1:11" x14ac:dyDescent="0.2">
      <c r="A173" s="350" t="s">
        <v>246</v>
      </c>
      <c r="B173" s="331" t="s">
        <v>247</v>
      </c>
      <c r="C173" s="350" t="s">
        <v>25</v>
      </c>
      <c r="D173" s="346" t="s">
        <v>26</v>
      </c>
      <c r="E173" s="350" t="s">
        <v>990</v>
      </c>
      <c r="F173" s="331" t="s">
        <v>991</v>
      </c>
      <c r="G173" s="350">
        <v>17</v>
      </c>
      <c r="H173" s="331" t="s">
        <v>990</v>
      </c>
      <c r="I173" s="362" t="s">
        <v>1046</v>
      </c>
      <c r="K173" s="363" t="s">
        <v>1045</v>
      </c>
    </row>
    <row r="174" spans="1:11" x14ac:dyDescent="0.2">
      <c r="A174" s="350" t="s">
        <v>256</v>
      </c>
      <c r="B174" s="331" t="s">
        <v>257</v>
      </c>
      <c r="C174" s="350" t="s">
        <v>27</v>
      </c>
      <c r="D174" s="346" t="s">
        <v>28</v>
      </c>
      <c r="E174" s="350" t="s">
        <v>994</v>
      </c>
      <c r="F174" s="331" t="s">
        <v>995</v>
      </c>
      <c r="G174" s="350">
        <v>18</v>
      </c>
      <c r="H174" s="331" t="s">
        <v>998</v>
      </c>
      <c r="I174" s="362" t="s">
        <v>1046</v>
      </c>
      <c r="K174" s="363" t="s">
        <v>1045</v>
      </c>
    </row>
    <row r="175" spans="1:11" x14ac:dyDescent="0.2">
      <c r="A175" s="350" t="s">
        <v>258</v>
      </c>
      <c r="B175" s="331" t="s">
        <v>259</v>
      </c>
      <c r="C175" s="350" t="s">
        <v>27</v>
      </c>
      <c r="D175" s="346" t="s">
        <v>28</v>
      </c>
      <c r="E175" s="350" t="s">
        <v>994</v>
      </c>
      <c r="F175" s="331" t="s">
        <v>995</v>
      </c>
      <c r="G175" s="350">
        <v>17</v>
      </c>
      <c r="H175" s="331" t="s">
        <v>990</v>
      </c>
      <c r="I175" s="362" t="s">
        <v>1046</v>
      </c>
      <c r="K175" s="363" t="s">
        <v>1045</v>
      </c>
    </row>
    <row r="176" spans="1:11" x14ac:dyDescent="0.2">
      <c r="A176" s="350" t="s">
        <v>260</v>
      </c>
      <c r="B176" s="331" t="s">
        <v>1113</v>
      </c>
      <c r="C176" s="350" t="s">
        <v>27</v>
      </c>
      <c r="D176" s="346" t="s">
        <v>28</v>
      </c>
      <c r="E176" s="350" t="s">
        <v>996</v>
      </c>
      <c r="F176" s="331" t="s">
        <v>997</v>
      </c>
      <c r="G176" s="350">
        <v>18</v>
      </c>
      <c r="H176" s="331" t="s">
        <v>996</v>
      </c>
      <c r="I176" s="362" t="s">
        <v>1046</v>
      </c>
      <c r="K176" s="363" t="s">
        <v>1045</v>
      </c>
    </row>
    <row r="177" spans="1:12" x14ac:dyDescent="0.2">
      <c r="A177" s="350" t="s">
        <v>261</v>
      </c>
      <c r="B177" s="331" t="s">
        <v>262</v>
      </c>
      <c r="C177" s="350" t="s">
        <v>27</v>
      </c>
      <c r="D177" s="346" t="s">
        <v>28</v>
      </c>
      <c r="E177" s="350" t="s">
        <v>996</v>
      </c>
      <c r="F177" s="331" t="s">
        <v>997</v>
      </c>
      <c r="G177" s="350">
        <v>18</v>
      </c>
      <c r="H177" s="331" t="s">
        <v>998</v>
      </c>
      <c r="I177" s="362" t="s">
        <v>1046</v>
      </c>
      <c r="K177" s="363" t="s">
        <v>1045</v>
      </c>
    </row>
    <row r="178" spans="1:12" x14ac:dyDescent="0.2">
      <c r="A178" s="350" t="s">
        <v>263</v>
      </c>
      <c r="B178" s="331" t="s">
        <v>264</v>
      </c>
      <c r="C178" s="350" t="s">
        <v>27</v>
      </c>
      <c r="D178" s="346" t="s">
        <v>28</v>
      </c>
      <c r="E178" s="350" t="s">
        <v>998</v>
      </c>
      <c r="F178" s="331" t="s">
        <v>999</v>
      </c>
      <c r="G178" s="350">
        <v>17</v>
      </c>
      <c r="H178" s="331" t="s">
        <v>990</v>
      </c>
      <c r="I178" s="362" t="s">
        <v>1046</v>
      </c>
      <c r="K178" s="363" t="s">
        <v>1045</v>
      </c>
    </row>
    <row r="179" spans="1:12" x14ac:dyDescent="0.2">
      <c r="A179" s="350" t="s">
        <v>265</v>
      </c>
      <c r="B179" s="331" t="s">
        <v>607</v>
      </c>
      <c r="C179" s="350" t="s">
        <v>27</v>
      </c>
      <c r="D179" s="346" t="s">
        <v>28</v>
      </c>
      <c r="E179" s="350" t="s">
        <v>998</v>
      </c>
      <c r="F179" s="331" t="s">
        <v>999</v>
      </c>
      <c r="G179" s="350">
        <v>17</v>
      </c>
      <c r="H179" s="331" t="s">
        <v>990</v>
      </c>
      <c r="I179" s="362" t="s">
        <v>1046</v>
      </c>
      <c r="K179" s="363" t="s">
        <v>1045</v>
      </c>
    </row>
    <row r="180" spans="1:12" x14ac:dyDescent="0.2">
      <c r="A180" s="350" t="s">
        <v>248</v>
      </c>
      <c r="B180" s="331" t="s">
        <v>1114</v>
      </c>
      <c r="C180" s="350" t="s">
        <v>25</v>
      </c>
      <c r="D180" s="346" t="s">
        <v>26</v>
      </c>
      <c r="E180" s="350" t="s">
        <v>990</v>
      </c>
      <c r="F180" s="331" t="s">
        <v>991</v>
      </c>
      <c r="G180" s="350">
        <v>19</v>
      </c>
      <c r="H180" s="331" t="s">
        <v>992</v>
      </c>
      <c r="I180" s="362" t="s">
        <v>1046</v>
      </c>
      <c r="K180" s="363" t="s">
        <v>1045</v>
      </c>
    </row>
    <row r="181" spans="1:12" x14ac:dyDescent="0.2">
      <c r="A181" s="350" t="s">
        <v>249</v>
      </c>
      <c r="B181" s="331" t="s">
        <v>1115</v>
      </c>
      <c r="C181" s="350" t="s">
        <v>25</v>
      </c>
      <c r="D181" s="346" t="s">
        <v>26</v>
      </c>
      <c r="E181" s="350" t="s">
        <v>990</v>
      </c>
      <c r="F181" s="331" t="s">
        <v>991</v>
      </c>
      <c r="G181" s="350">
        <v>17</v>
      </c>
      <c r="H181" s="331" t="s">
        <v>990</v>
      </c>
      <c r="I181" s="362" t="s">
        <v>1046</v>
      </c>
      <c r="K181" s="363" t="s">
        <v>1045</v>
      </c>
    </row>
    <row r="182" spans="1:12" x14ac:dyDescent="0.2">
      <c r="A182" s="350" t="s">
        <v>250</v>
      </c>
      <c r="B182" s="331" t="s">
        <v>1116</v>
      </c>
      <c r="C182" s="350" t="s">
        <v>25</v>
      </c>
      <c r="D182" s="346" t="s">
        <v>26</v>
      </c>
      <c r="E182" s="350" t="s">
        <v>990</v>
      </c>
      <c r="F182" s="331" t="s">
        <v>991</v>
      </c>
      <c r="G182" s="350">
        <v>17</v>
      </c>
      <c r="H182" s="331" t="s">
        <v>990</v>
      </c>
      <c r="I182" s="362" t="s">
        <v>1046</v>
      </c>
      <c r="K182" s="363" t="s">
        <v>1045</v>
      </c>
    </row>
    <row r="183" spans="1:12" x14ac:dyDescent="0.2">
      <c r="A183" s="350" t="s">
        <v>251</v>
      </c>
      <c r="B183" s="331" t="s">
        <v>1117</v>
      </c>
      <c r="C183" s="350" t="s">
        <v>25</v>
      </c>
      <c r="D183" s="346" t="s">
        <v>26</v>
      </c>
      <c r="E183" s="350" t="s">
        <v>990</v>
      </c>
      <c r="F183" s="331" t="s">
        <v>991</v>
      </c>
      <c r="G183" s="350">
        <v>17</v>
      </c>
      <c r="H183" s="331" t="s">
        <v>990</v>
      </c>
      <c r="I183" s="362" t="s">
        <v>1046</v>
      </c>
      <c r="K183" s="363" t="s">
        <v>1045</v>
      </c>
    </row>
    <row r="184" spans="1:12" x14ac:dyDescent="0.2">
      <c r="A184" s="350" t="s">
        <v>252</v>
      </c>
      <c r="B184" s="331" t="s">
        <v>1118</v>
      </c>
      <c r="C184" s="350" t="s">
        <v>25</v>
      </c>
      <c r="D184" s="346" t="s">
        <v>26</v>
      </c>
      <c r="E184" s="350" t="s">
        <v>990</v>
      </c>
      <c r="F184" s="331" t="s">
        <v>991</v>
      </c>
      <c r="G184" s="350">
        <v>17</v>
      </c>
      <c r="H184" s="331" t="s">
        <v>990</v>
      </c>
      <c r="I184" s="362" t="s">
        <v>1046</v>
      </c>
      <c r="K184" s="363" t="s">
        <v>1045</v>
      </c>
    </row>
    <row r="185" spans="1:12" x14ac:dyDescent="0.2">
      <c r="A185" s="350" t="s">
        <v>253</v>
      </c>
      <c r="B185" s="331" t="s">
        <v>1119</v>
      </c>
      <c r="C185" s="350" t="s">
        <v>25</v>
      </c>
      <c r="D185" s="346" t="s">
        <v>26</v>
      </c>
      <c r="E185" s="350" t="s">
        <v>990</v>
      </c>
      <c r="F185" s="331" t="s">
        <v>991</v>
      </c>
      <c r="G185" s="350">
        <v>17</v>
      </c>
      <c r="H185" s="331" t="s">
        <v>990</v>
      </c>
      <c r="I185" s="362" t="s">
        <v>1046</v>
      </c>
      <c r="K185" s="363" t="s">
        <v>1045</v>
      </c>
    </row>
    <row r="186" spans="1:12" x14ac:dyDescent="0.2">
      <c r="A186" s="350" t="s">
        <v>254</v>
      </c>
      <c r="B186" s="331" t="s">
        <v>1120</v>
      </c>
      <c r="C186" s="350" t="s">
        <v>25</v>
      </c>
      <c r="D186" s="346" t="s">
        <v>26</v>
      </c>
      <c r="E186" s="350" t="s">
        <v>990</v>
      </c>
      <c r="F186" s="331" t="s">
        <v>991</v>
      </c>
      <c r="G186" s="350">
        <v>17</v>
      </c>
      <c r="H186" s="331" t="s">
        <v>990</v>
      </c>
      <c r="I186" s="362" t="s">
        <v>1046</v>
      </c>
      <c r="K186" s="363" t="s">
        <v>1045</v>
      </c>
    </row>
    <row r="187" spans="1:12" x14ac:dyDescent="0.2">
      <c r="A187" s="350" t="s">
        <v>255</v>
      </c>
      <c r="B187" s="331" t="s">
        <v>1121</v>
      </c>
      <c r="C187" s="350" t="s">
        <v>25</v>
      </c>
      <c r="D187" s="346" t="s">
        <v>26</v>
      </c>
      <c r="E187" s="350" t="s">
        <v>990</v>
      </c>
      <c r="F187" s="331" t="s">
        <v>991</v>
      </c>
      <c r="G187" s="350">
        <v>18</v>
      </c>
      <c r="H187" s="331" t="s">
        <v>994</v>
      </c>
      <c r="I187" s="362" t="s">
        <v>1046</v>
      </c>
      <c r="K187" s="363" t="s">
        <v>1045</v>
      </c>
    </row>
    <row r="188" spans="1:12" x14ac:dyDescent="0.2">
      <c r="A188" s="350" t="s">
        <v>854</v>
      </c>
      <c r="B188" s="331" t="s">
        <v>855</v>
      </c>
      <c r="C188" s="350" t="s">
        <v>25</v>
      </c>
      <c r="D188" s="346" t="s">
        <v>26</v>
      </c>
      <c r="E188" s="350" t="s">
        <v>990</v>
      </c>
      <c r="F188" s="331" t="s">
        <v>991</v>
      </c>
      <c r="G188" s="350">
        <v>18</v>
      </c>
      <c r="H188" s="331" t="s">
        <v>994</v>
      </c>
      <c r="I188" s="362" t="s">
        <v>1046</v>
      </c>
      <c r="K188" s="363" t="s">
        <v>1045</v>
      </c>
    </row>
    <row r="189" spans="1:12" x14ac:dyDescent="0.2">
      <c r="A189" s="350" t="s">
        <v>856</v>
      </c>
      <c r="B189" s="331" t="s">
        <v>857</v>
      </c>
      <c r="C189" s="350" t="s">
        <v>25</v>
      </c>
      <c r="D189" s="346" t="s">
        <v>26</v>
      </c>
      <c r="E189" s="350" t="s">
        <v>990</v>
      </c>
      <c r="F189" s="331" t="s">
        <v>991</v>
      </c>
      <c r="G189" s="350">
        <v>18</v>
      </c>
      <c r="H189" s="331" t="s">
        <v>996</v>
      </c>
      <c r="I189" s="362" t="s">
        <v>1046</v>
      </c>
      <c r="K189" s="363" t="s">
        <v>1045</v>
      </c>
    </row>
    <row r="190" spans="1:12" s="369" customFormat="1" x14ac:dyDescent="0.2">
      <c r="A190" s="350" t="s">
        <v>858</v>
      </c>
      <c r="B190" s="331" t="s">
        <v>1150</v>
      </c>
      <c r="C190" s="350" t="s">
        <v>29</v>
      </c>
      <c r="D190" s="346" t="s">
        <v>30</v>
      </c>
      <c r="E190" s="350" t="s">
        <v>992</v>
      </c>
      <c r="F190" s="331" t="s">
        <v>993</v>
      </c>
      <c r="G190" s="350">
        <v>17</v>
      </c>
      <c r="H190" s="331" t="s">
        <v>990</v>
      </c>
      <c r="I190" s="362" t="s">
        <v>1046</v>
      </c>
      <c r="J190" s="362"/>
      <c r="K190" s="363" t="s">
        <v>1045</v>
      </c>
      <c r="L190" s="362"/>
    </row>
    <row r="191" spans="1:12" x14ac:dyDescent="0.2">
      <c r="A191" s="350" t="s">
        <v>276</v>
      </c>
      <c r="B191" s="331" t="s">
        <v>277</v>
      </c>
      <c r="C191" s="350" t="s">
        <v>31</v>
      </c>
      <c r="D191" s="346" t="s">
        <v>32</v>
      </c>
      <c r="E191" s="350" t="s">
        <v>1000</v>
      </c>
      <c r="F191" s="331" t="s">
        <v>1001</v>
      </c>
      <c r="G191" s="350">
        <v>19</v>
      </c>
      <c r="H191" s="331" t="s">
        <v>992</v>
      </c>
      <c r="I191" s="362" t="s">
        <v>1046</v>
      </c>
      <c r="K191" s="363" t="s">
        <v>1048</v>
      </c>
    </row>
    <row r="192" spans="1:12" x14ac:dyDescent="0.2">
      <c r="A192" s="350" t="s">
        <v>278</v>
      </c>
      <c r="B192" s="331" t="s">
        <v>279</v>
      </c>
      <c r="C192" s="350" t="s">
        <v>31</v>
      </c>
      <c r="D192" s="346" t="s">
        <v>32</v>
      </c>
      <c r="E192" s="350" t="s">
        <v>1000</v>
      </c>
      <c r="F192" s="331" t="s">
        <v>1001</v>
      </c>
      <c r="G192" s="350">
        <v>19</v>
      </c>
      <c r="H192" s="331" t="s">
        <v>1006</v>
      </c>
      <c r="I192" s="362" t="s">
        <v>1046</v>
      </c>
      <c r="K192" s="363" t="s">
        <v>1048</v>
      </c>
    </row>
    <row r="193" spans="1:11" x14ac:dyDescent="0.2">
      <c r="A193" s="350" t="s">
        <v>280</v>
      </c>
      <c r="B193" s="331" t="s">
        <v>281</v>
      </c>
      <c r="C193" s="350" t="s">
        <v>31</v>
      </c>
      <c r="D193" s="346" t="s">
        <v>32</v>
      </c>
      <c r="E193" s="350" t="s">
        <v>1000</v>
      </c>
      <c r="F193" s="331" t="s">
        <v>1001</v>
      </c>
      <c r="G193" s="350">
        <v>19</v>
      </c>
      <c r="H193" s="331" t="s">
        <v>1006</v>
      </c>
      <c r="I193" s="362" t="s">
        <v>1046</v>
      </c>
      <c r="K193" s="363" t="s">
        <v>1048</v>
      </c>
    </row>
    <row r="194" spans="1:11" x14ac:dyDescent="0.2">
      <c r="A194" s="350" t="s">
        <v>282</v>
      </c>
      <c r="B194" s="331" t="s">
        <v>283</v>
      </c>
      <c r="C194" s="350" t="s">
        <v>31</v>
      </c>
      <c r="D194" s="346" t="s">
        <v>32</v>
      </c>
      <c r="E194" s="350" t="s">
        <v>1000</v>
      </c>
      <c r="F194" s="331" t="s">
        <v>1001</v>
      </c>
      <c r="G194" s="350">
        <v>19</v>
      </c>
      <c r="H194" s="331" t="s">
        <v>1006</v>
      </c>
      <c r="I194" s="362" t="s">
        <v>1046</v>
      </c>
      <c r="K194" s="363" t="s">
        <v>1048</v>
      </c>
    </row>
    <row r="195" spans="1:11" x14ac:dyDescent="0.2">
      <c r="A195" s="350" t="s">
        <v>284</v>
      </c>
      <c r="B195" s="331" t="s">
        <v>285</v>
      </c>
      <c r="C195" s="350" t="s">
        <v>31</v>
      </c>
      <c r="D195" s="346" t="s">
        <v>32</v>
      </c>
      <c r="E195" s="350" t="s">
        <v>1000</v>
      </c>
      <c r="F195" s="331" t="s">
        <v>1001</v>
      </c>
      <c r="G195" s="350">
        <v>20</v>
      </c>
      <c r="H195" s="331" t="s">
        <v>1000</v>
      </c>
      <c r="I195" s="362" t="s">
        <v>1046</v>
      </c>
      <c r="K195" s="363" t="s">
        <v>1045</v>
      </c>
    </row>
    <row r="196" spans="1:11" x14ac:dyDescent="0.2">
      <c r="A196" s="355" t="s">
        <v>1335</v>
      </c>
      <c r="B196" s="343" t="s">
        <v>1293</v>
      </c>
      <c r="C196" s="352" t="s">
        <v>31</v>
      </c>
      <c r="D196" s="347" t="s">
        <v>32</v>
      </c>
      <c r="E196" s="352" t="s">
        <v>1000</v>
      </c>
      <c r="F196" s="343" t="s">
        <v>1001</v>
      </c>
      <c r="G196" s="352">
        <v>20</v>
      </c>
      <c r="H196" s="343" t="s">
        <v>1000</v>
      </c>
      <c r="I196" s="367" t="s">
        <v>1046</v>
      </c>
      <c r="J196" s="367"/>
      <c r="K196" s="368">
        <v>2559</v>
      </c>
    </row>
    <row r="197" spans="1:11" x14ac:dyDescent="0.2">
      <c r="A197" s="355" t="s">
        <v>1336</v>
      </c>
      <c r="B197" s="343" t="s">
        <v>1294</v>
      </c>
      <c r="C197" s="352" t="s">
        <v>31</v>
      </c>
      <c r="D197" s="347" t="s">
        <v>32</v>
      </c>
      <c r="E197" s="352" t="s">
        <v>1000</v>
      </c>
      <c r="F197" s="343" t="s">
        <v>1001</v>
      </c>
      <c r="G197" s="352">
        <v>20</v>
      </c>
      <c r="H197" s="343" t="s">
        <v>1000</v>
      </c>
      <c r="I197" s="367" t="s">
        <v>1046</v>
      </c>
      <c r="J197" s="367"/>
      <c r="K197" s="368">
        <v>2562</v>
      </c>
    </row>
    <row r="198" spans="1:11" x14ac:dyDescent="0.2">
      <c r="A198" s="350" t="s">
        <v>286</v>
      </c>
      <c r="B198" s="331" t="s">
        <v>287</v>
      </c>
      <c r="C198" s="350" t="s">
        <v>31</v>
      </c>
      <c r="D198" s="346" t="s">
        <v>32</v>
      </c>
      <c r="E198" s="350" t="s">
        <v>1000</v>
      </c>
      <c r="F198" s="331" t="s">
        <v>1001</v>
      </c>
      <c r="G198" s="350">
        <v>20</v>
      </c>
      <c r="H198" s="331" t="s">
        <v>1000</v>
      </c>
      <c r="I198" s="362" t="s">
        <v>1046</v>
      </c>
      <c r="K198" s="363" t="s">
        <v>1048</v>
      </c>
    </row>
    <row r="199" spans="1:11" x14ac:dyDescent="0.2">
      <c r="A199" s="350" t="s">
        <v>288</v>
      </c>
      <c r="B199" s="331" t="s">
        <v>289</v>
      </c>
      <c r="C199" s="350" t="s">
        <v>31</v>
      </c>
      <c r="D199" s="346" t="s">
        <v>32</v>
      </c>
      <c r="E199" s="350" t="s">
        <v>1000</v>
      </c>
      <c r="F199" s="331" t="s">
        <v>1001</v>
      </c>
      <c r="G199" s="350">
        <v>20</v>
      </c>
      <c r="H199" s="331" t="s">
        <v>1000</v>
      </c>
      <c r="I199" s="362" t="s">
        <v>1046</v>
      </c>
      <c r="K199" s="363" t="s">
        <v>1045</v>
      </c>
    </row>
    <row r="200" spans="1:11" x14ac:dyDescent="0.2">
      <c r="A200" s="350" t="s">
        <v>269</v>
      </c>
      <c r="B200" s="331" t="s">
        <v>270</v>
      </c>
      <c r="C200" s="350" t="s">
        <v>29</v>
      </c>
      <c r="D200" s="346" t="s">
        <v>30</v>
      </c>
      <c r="E200" s="350" t="s">
        <v>1004</v>
      </c>
      <c r="F200" s="331" t="s">
        <v>1005</v>
      </c>
      <c r="G200" s="350">
        <v>20</v>
      </c>
      <c r="H200" s="331" t="s">
        <v>1000</v>
      </c>
      <c r="I200" s="362" t="s">
        <v>1046</v>
      </c>
      <c r="K200" s="363" t="s">
        <v>1045</v>
      </c>
    </row>
    <row r="201" spans="1:11" x14ac:dyDescent="0.2">
      <c r="A201" s="350" t="s">
        <v>272</v>
      </c>
      <c r="B201" s="331" t="s">
        <v>273</v>
      </c>
      <c r="C201" s="350" t="s">
        <v>29</v>
      </c>
      <c r="D201" s="346" t="s">
        <v>30</v>
      </c>
      <c r="E201" s="350" t="s">
        <v>1004</v>
      </c>
      <c r="F201" s="331" t="s">
        <v>1005</v>
      </c>
      <c r="G201" s="350">
        <v>20</v>
      </c>
      <c r="H201" s="331" t="s">
        <v>1000</v>
      </c>
      <c r="I201" s="362" t="s">
        <v>1046</v>
      </c>
      <c r="K201" s="363" t="s">
        <v>1045</v>
      </c>
    </row>
    <row r="202" spans="1:11" x14ac:dyDescent="0.2">
      <c r="A202" s="350" t="s">
        <v>274</v>
      </c>
      <c r="B202" s="341" t="s">
        <v>1295</v>
      </c>
      <c r="C202" s="350" t="s">
        <v>29</v>
      </c>
      <c r="D202" s="346" t="s">
        <v>30</v>
      </c>
      <c r="E202" s="350" t="s">
        <v>1006</v>
      </c>
      <c r="F202" s="331" t="s">
        <v>1007</v>
      </c>
      <c r="G202" s="350">
        <v>19</v>
      </c>
      <c r="H202" s="331" t="s">
        <v>1004</v>
      </c>
      <c r="I202" s="362" t="s">
        <v>1046</v>
      </c>
      <c r="K202" s="363" t="s">
        <v>1045</v>
      </c>
    </row>
    <row r="203" spans="1:11" x14ac:dyDescent="0.2">
      <c r="A203" s="350" t="s">
        <v>275</v>
      </c>
      <c r="B203" s="341" t="s">
        <v>1296</v>
      </c>
      <c r="C203" s="350" t="s">
        <v>29</v>
      </c>
      <c r="D203" s="346" t="s">
        <v>30</v>
      </c>
      <c r="E203" s="350" t="s">
        <v>1006</v>
      </c>
      <c r="F203" s="331" t="s">
        <v>1007</v>
      </c>
      <c r="G203" s="350">
        <v>19</v>
      </c>
      <c r="H203" s="331" t="s">
        <v>1004</v>
      </c>
      <c r="I203" s="362" t="s">
        <v>1046</v>
      </c>
      <c r="K203" s="363" t="s">
        <v>1045</v>
      </c>
    </row>
    <row r="204" spans="1:11" x14ac:dyDescent="0.2">
      <c r="A204" s="350" t="s">
        <v>859</v>
      </c>
      <c r="B204" s="341" t="s">
        <v>1297</v>
      </c>
      <c r="C204" s="350" t="s">
        <v>29</v>
      </c>
      <c r="D204" s="346" t="s">
        <v>30</v>
      </c>
      <c r="E204" s="350" t="s">
        <v>1002</v>
      </c>
      <c r="F204" s="331" t="s">
        <v>1003</v>
      </c>
      <c r="G204" s="350">
        <v>20</v>
      </c>
      <c r="H204" s="331" t="s">
        <v>1000</v>
      </c>
      <c r="I204" s="362" t="s">
        <v>1046</v>
      </c>
      <c r="K204" s="363" t="s">
        <v>1045</v>
      </c>
    </row>
    <row r="205" spans="1:11" x14ac:dyDescent="0.2">
      <c r="A205" s="350" t="s">
        <v>860</v>
      </c>
      <c r="B205" s="341" t="s">
        <v>1298</v>
      </c>
      <c r="C205" s="350" t="s">
        <v>29</v>
      </c>
      <c r="D205" s="346" t="s">
        <v>30</v>
      </c>
      <c r="E205" s="350" t="s">
        <v>1002</v>
      </c>
      <c r="F205" s="331" t="s">
        <v>1003</v>
      </c>
      <c r="G205" s="350">
        <v>20</v>
      </c>
      <c r="H205" s="331" t="s">
        <v>1000</v>
      </c>
      <c r="I205" s="362" t="s">
        <v>1046</v>
      </c>
      <c r="K205" s="363" t="s">
        <v>1045</v>
      </c>
    </row>
    <row r="206" spans="1:11" x14ac:dyDescent="0.2">
      <c r="A206" s="352" t="s">
        <v>1299</v>
      </c>
      <c r="B206" s="343" t="s">
        <v>1302</v>
      </c>
      <c r="C206" s="352" t="s">
        <v>29</v>
      </c>
      <c r="D206" s="347" t="s">
        <v>30</v>
      </c>
      <c r="E206" s="352" t="s">
        <v>1006</v>
      </c>
      <c r="F206" s="343" t="s">
        <v>1007</v>
      </c>
      <c r="G206" s="352">
        <v>19</v>
      </c>
      <c r="H206" s="343" t="s">
        <v>1004</v>
      </c>
      <c r="I206" s="367" t="s">
        <v>1046</v>
      </c>
      <c r="J206" s="367"/>
      <c r="K206" s="363">
        <v>2562</v>
      </c>
    </row>
    <row r="207" spans="1:11" x14ac:dyDescent="0.2">
      <c r="A207" s="352" t="s">
        <v>1300</v>
      </c>
      <c r="B207" s="343" t="s">
        <v>1303</v>
      </c>
      <c r="C207" s="352" t="s">
        <v>29</v>
      </c>
      <c r="D207" s="347" t="s">
        <v>30</v>
      </c>
      <c r="E207" s="352" t="s">
        <v>1006</v>
      </c>
      <c r="F207" s="343" t="s">
        <v>1007</v>
      </c>
      <c r="G207" s="352">
        <v>19</v>
      </c>
      <c r="H207" s="343" t="s">
        <v>1004</v>
      </c>
      <c r="I207" s="367" t="s">
        <v>1046</v>
      </c>
      <c r="J207" s="367"/>
      <c r="K207" s="363">
        <v>2562</v>
      </c>
    </row>
    <row r="208" spans="1:11" x14ac:dyDescent="0.2">
      <c r="A208" s="352" t="s">
        <v>1301</v>
      </c>
      <c r="B208" s="343" t="s">
        <v>1305</v>
      </c>
      <c r="C208" s="352" t="s">
        <v>29</v>
      </c>
      <c r="D208" s="347" t="s">
        <v>30</v>
      </c>
      <c r="E208" s="352" t="s">
        <v>1002</v>
      </c>
      <c r="F208" s="343" t="s">
        <v>1003</v>
      </c>
      <c r="G208" s="352">
        <v>20</v>
      </c>
      <c r="H208" s="343" t="s">
        <v>1000</v>
      </c>
      <c r="I208" s="367" t="s">
        <v>1046</v>
      </c>
      <c r="J208" s="367"/>
      <c r="K208" s="363">
        <v>2562</v>
      </c>
    </row>
    <row r="209" spans="1:11" x14ac:dyDescent="0.2">
      <c r="A209" s="352" t="s">
        <v>1304</v>
      </c>
      <c r="B209" s="343" t="s">
        <v>1306</v>
      </c>
      <c r="C209" s="352" t="s">
        <v>29</v>
      </c>
      <c r="D209" s="347" t="s">
        <v>30</v>
      </c>
      <c r="E209" s="352" t="s">
        <v>1002</v>
      </c>
      <c r="F209" s="343" t="s">
        <v>1003</v>
      </c>
      <c r="G209" s="352">
        <v>20</v>
      </c>
      <c r="H209" s="343" t="s">
        <v>1000</v>
      </c>
      <c r="I209" s="367" t="s">
        <v>1046</v>
      </c>
      <c r="J209" s="367"/>
      <c r="K209" s="363">
        <v>2562</v>
      </c>
    </row>
    <row r="210" spans="1:11" x14ac:dyDescent="0.2">
      <c r="A210" s="350" t="s">
        <v>861</v>
      </c>
      <c r="B210" s="331" t="s">
        <v>862</v>
      </c>
      <c r="C210" s="350" t="s">
        <v>29</v>
      </c>
      <c r="D210" s="346" t="s">
        <v>30</v>
      </c>
      <c r="E210" s="350" t="s">
        <v>1006</v>
      </c>
      <c r="F210" s="331" t="s">
        <v>1007</v>
      </c>
      <c r="G210" s="350">
        <v>19</v>
      </c>
      <c r="H210" s="331" t="s">
        <v>1006</v>
      </c>
      <c r="I210" s="362" t="s">
        <v>1046</v>
      </c>
      <c r="K210" s="363" t="s">
        <v>1045</v>
      </c>
    </row>
    <row r="211" spans="1:11" x14ac:dyDescent="0.2">
      <c r="A211" s="350" t="s">
        <v>863</v>
      </c>
      <c r="B211" s="331" t="s">
        <v>864</v>
      </c>
      <c r="C211" s="350" t="s">
        <v>29</v>
      </c>
      <c r="D211" s="346" t="s">
        <v>30</v>
      </c>
      <c r="E211" s="350" t="s">
        <v>1006</v>
      </c>
      <c r="F211" s="331" t="s">
        <v>1007</v>
      </c>
      <c r="G211" s="350">
        <v>19</v>
      </c>
      <c r="H211" s="331" t="s">
        <v>1006</v>
      </c>
      <c r="I211" s="362" t="s">
        <v>1046</v>
      </c>
      <c r="K211" s="363" t="s">
        <v>1045</v>
      </c>
    </row>
    <row r="212" spans="1:11" x14ac:dyDescent="0.2">
      <c r="A212" s="350" t="s">
        <v>865</v>
      </c>
      <c r="B212" s="331" t="s">
        <v>866</v>
      </c>
      <c r="C212" s="350" t="s">
        <v>29</v>
      </c>
      <c r="D212" s="346" t="s">
        <v>30</v>
      </c>
      <c r="E212" s="350" t="s">
        <v>1006</v>
      </c>
      <c r="F212" s="331" t="s">
        <v>1007</v>
      </c>
      <c r="G212" s="350">
        <v>19</v>
      </c>
      <c r="H212" s="331" t="s">
        <v>992</v>
      </c>
      <c r="I212" s="362" t="s">
        <v>1046</v>
      </c>
      <c r="K212" s="363" t="s">
        <v>1048</v>
      </c>
    </row>
    <row r="213" spans="1:11" x14ac:dyDescent="0.2">
      <c r="A213" s="350" t="s">
        <v>290</v>
      </c>
      <c r="B213" s="331" t="s">
        <v>291</v>
      </c>
      <c r="C213" s="350" t="s">
        <v>31</v>
      </c>
      <c r="D213" s="346" t="s">
        <v>32</v>
      </c>
      <c r="E213" s="350" t="s">
        <v>1000</v>
      </c>
      <c r="F213" s="331" t="s">
        <v>1001</v>
      </c>
      <c r="G213" s="350">
        <v>20</v>
      </c>
      <c r="H213" s="331" t="s">
        <v>1000</v>
      </c>
      <c r="I213" s="362" t="s">
        <v>1046</v>
      </c>
      <c r="K213" s="363" t="s">
        <v>1045</v>
      </c>
    </row>
    <row r="214" spans="1:11" x14ac:dyDescent="0.2">
      <c r="A214" s="350" t="s">
        <v>292</v>
      </c>
      <c r="B214" s="331" t="s">
        <v>293</v>
      </c>
      <c r="C214" s="350" t="s">
        <v>31</v>
      </c>
      <c r="D214" s="346" t="s">
        <v>32</v>
      </c>
      <c r="E214" s="350" t="s">
        <v>1000</v>
      </c>
      <c r="F214" s="331" t="s">
        <v>1001</v>
      </c>
      <c r="G214" s="350">
        <v>20</v>
      </c>
      <c r="H214" s="331" t="s">
        <v>1000</v>
      </c>
      <c r="I214" s="362" t="s">
        <v>1046</v>
      </c>
      <c r="K214" s="363" t="s">
        <v>1045</v>
      </c>
    </row>
    <row r="215" spans="1:11" x14ac:dyDescent="0.2">
      <c r="A215" s="350" t="s">
        <v>867</v>
      </c>
      <c r="B215" s="331" t="s">
        <v>868</v>
      </c>
      <c r="C215" s="350" t="s">
        <v>31</v>
      </c>
      <c r="D215" s="346" t="s">
        <v>32</v>
      </c>
      <c r="E215" s="350" t="s">
        <v>1000</v>
      </c>
      <c r="F215" s="331" t="s">
        <v>1001</v>
      </c>
      <c r="G215" s="350">
        <v>20</v>
      </c>
      <c r="H215" s="331" t="s">
        <v>1000</v>
      </c>
      <c r="I215" s="362" t="s">
        <v>1046</v>
      </c>
      <c r="K215" s="363" t="s">
        <v>1045</v>
      </c>
    </row>
    <row r="216" spans="1:11" x14ac:dyDescent="0.2">
      <c r="A216" s="350" t="s">
        <v>294</v>
      </c>
      <c r="B216" s="331" t="s">
        <v>295</v>
      </c>
      <c r="C216" s="350" t="s">
        <v>31</v>
      </c>
      <c r="D216" s="346" t="s">
        <v>32</v>
      </c>
      <c r="E216" s="350" t="s">
        <v>1000</v>
      </c>
      <c r="F216" s="331" t="s">
        <v>1001</v>
      </c>
      <c r="G216" s="350">
        <v>20</v>
      </c>
      <c r="H216" s="331" t="s">
        <v>1000</v>
      </c>
      <c r="I216" s="362" t="s">
        <v>1046</v>
      </c>
      <c r="K216" s="363" t="s">
        <v>1045</v>
      </c>
    </row>
    <row r="217" spans="1:11" x14ac:dyDescent="0.2">
      <c r="A217" s="350" t="s">
        <v>296</v>
      </c>
      <c r="B217" s="331" t="s">
        <v>297</v>
      </c>
      <c r="C217" s="350" t="s">
        <v>31</v>
      </c>
      <c r="D217" s="346" t="s">
        <v>32</v>
      </c>
      <c r="E217" s="350" t="s">
        <v>1000</v>
      </c>
      <c r="F217" s="331" t="s">
        <v>1001</v>
      </c>
      <c r="G217" s="350">
        <v>20</v>
      </c>
      <c r="H217" s="331" t="s">
        <v>1000</v>
      </c>
      <c r="I217" s="362" t="s">
        <v>1046</v>
      </c>
      <c r="K217" s="363" t="s">
        <v>1045</v>
      </c>
    </row>
    <row r="218" spans="1:11" x14ac:dyDescent="0.2">
      <c r="A218" s="350" t="s">
        <v>298</v>
      </c>
      <c r="B218" s="331" t="s">
        <v>1122</v>
      </c>
      <c r="C218" s="350" t="s">
        <v>31</v>
      </c>
      <c r="D218" s="346" t="s">
        <v>32</v>
      </c>
      <c r="E218" s="350" t="s">
        <v>1000</v>
      </c>
      <c r="F218" s="331" t="s">
        <v>1001</v>
      </c>
      <c r="G218" s="350">
        <v>20</v>
      </c>
      <c r="H218" s="331" t="s">
        <v>1000</v>
      </c>
      <c r="I218" s="362" t="s">
        <v>1046</v>
      </c>
      <c r="K218" s="363" t="s">
        <v>1045</v>
      </c>
    </row>
    <row r="219" spans="1:11" x14ac:dyDescent="0.2">
      <c r="A219" s="350" t="s">
        <v>299</v>
      </c>
      <c r="B219" s="331" t="s">
        <v>300</v>
      </c>
      <c r="C219" s="350" t="s">
        <v>31</v>
      </c>
      <c r="D219" s="346" t="s">
        <v>32</v>
      </c>
      <c r="E219" s="350" t="s">
        <v>1000</v>
      </c>
      <c r="F219" s="331" t="s">
        <v>1001</v>
      </c>
      <c r="G219" s="350">
        <v>20</v>
      </c>
      <c r="H219" s="331" t="s">
        <v>1000</v>
      </c>
      <c r="I219" s="362" t="s">
        <v>1046</v>
      </c>
      <c r="K219" s="363" t="s">
        <v>1045</v>
      </c>
    </row>
    <row r="220" spans="1:11" x14ac:dyDescent="0.2">
      <c r="A220" s="350" t="s">
        <v>301</v>
      </c>
      <c r="B220" s="331" t="s">
        <v>302</v>
      </c>
      <c r="C220" s="350" t="s">
        <v>31</v>
      </c>
      <c r="D220" s="346" t="s">
        <v>32</v>
      </c>
      <c r="E220" s="350" t="s">
        <v>1000</v>
      </c>
      <c r="F220" s="331" t="s">
        <v>1001</v>
      </c>
      <c r="G220" s="350">
        <v>20</v>
      </c>
      <c r="H220" s="331" t="s">
        <v>1000</v>
      </c>
      <c r="I220" s="362" t="s">
        <v>1046</v>
      </c>
      <c r="K220" s="363" t="s">
        <v>1048</v>
      </c>
    </row>
    <row r="221" spans="1:11" x14ac:dyDescent="0.2">
      <c r="A221" s="350" t="s">
        <v>303</v>
      </c>
      <c r="B221" s="331" t="s">
        <v>304</v>
      </c>
      <c r="C221" s="350" t="s">
        <v>31</v>
      </c>
      <c r="D221" s="346" t="s">
        <v>32</v>
      </c>
      <c r="E221" s="350" t="s">
        <v>1000</v>
      </c>
      <c r="F221" s="331" t="s">
        <v>1001</v>
      </c>
      <c r="G221" s="350">
        <v>20</v>
      </c>
      <c r="H221" s="331" t="s">
        <v>1000</v>
      </c>
      <c r="I221" s="362" t="s">
        <v>1046</v>
      </c>
      <c r="K221" s="363" t="s">
        <v>1045</v>
      </c>
    </row>
    <row r="222" spans="1:11" x14ac:dyDescent="0.2">
      <c r="A222" s="350" t="s">
        <v>305</v>
      </c>
      <c r="B222" s="331" t="s">
        <v>291</v>
      </c>
      <c r="C222" s="350" t="s">
        <v>31</v>
      </c>
      <c r="D222" s="346" t="s">
        <v>32</v>
      </c>
      <c r="E222" s="350" t="s">
        <v>1000</v>
      </c>
      <c r="F222" s="331" t="s">
        <v>1001</v>
      </c>
      <c r="G222" s="350">
        <v>20</v>
      </c>
      <c r="H222" s="331" t="s">
        <v>1000</v>
      </c>
      <c r="I222" s="362" t="s">
        <v>1046</v>
      </c>
      <c r="K222" s="363" t="s">
        <v>1045</v>
      </c>
    </row>
    <row r="223" spans="1:11" x14ac:dyDescent="0.2">
      <c r="A223" s="350" t="s">
        <v>306</v>
      </c>
      <c r="B223" s="331" t="s">
        <v>307</v>
      </c>
      <c r="C223" s="350" t="s">
        <v>31</v>
      </c>
      <c r="D223" s="346" t="s">
        <v>32</v>
      </c>
      <c r="E223" s="350" t="s">
        <v>1000</v>
      </c>
      <c r="F223" s="331" t="s">
        <v>1001</v>
      </c>
      <c r="G223" s="350">
        <v>20</v>
      </c>
      <c r="H223" s="331" t="s">
        <v>1000</v>
      </c>
      <c r="I223" s="362" t="s">
        <v>1046</v>
      </c>
      <c r="K223" s="363" t="s">
        <v>1045</v>
      </c>
    </row>
    <row r="224" spans="1:11" x14ac:dyDescent="0.2">
      <c r="A224" s="350" t="s">
        <v>869</v>
      </c>
      <c r="B224" s="331" t="s">
        <v>870</v>
      </c>
      <c r="C224" s="350" t="s">
        <v>31</v>
      </c>
      <c r="D224" s="346" t="s">
        <v>32</v>
      </c>
      <c r="E224" s="350" t="s">
        <v>1000</v>
      </c>
      <c r="F224" s="331" t="s">
        <v>1001</v>
      </c>
      <c r="G224" s="350">
        <v>20</v>
      </c>
      <c r="H224" s="331" t="s">
        <v>1000</v>
      </c>
      <c r="I224" s="362" t="s">
        <v>1046</v>
      </c>
      <c r="K224" s="363" t="s">
        <v>1045</v>
      </c>
    </row>
    <row r="225" spans="1:11" x14ac:dyDescent="0.2">
      <c r="A225" s="350" t="s">
        <v>308</v>
      </c>
      <c r="B225" s="331" t="s">
        <v>309</v>
      </c>
      <c r="C225" s="350" t="s">
        <v>31</v>
      </c>
      <c r="D225" s="346" t="s">
        <v>32</v>
      </c>
      <c r="E225" s="350" t="s">
        <v>1000</v>
      </c>
      <c r="F225" s="331" t="s">
        <v>1001</v>
      </c>
      <c r="G225" s="350">
        <v>20</v>
      </c>
      <c r="H225" s="331" t="s">
        <v>1000</v>
      </c>
      <c r="I225" s="362" t="s">
        <v>1046</v>
      </c>
      <c r="K225" s="363" t="s">
        <v>1045</v>
      </c>
    </row>
    <row r="226" spans="1:11" x14ac:dyDescent="0.2">
      <c r="A226" s="350" t="s">
        <v>310</v>
      </c>
      <c r="B226" s="331" t="s">
        <v>311</v>
      </c>
      <c r="C226" s="350" t="s">
        <v>31</v>
      </c>
      <c r="D226" s="346" t="s">
        <v>32</v>
      </c>
      <c r="E226" s="350" t="s">
        <v>1000</v>
      </c>
      <c r="F226" s="331" t="s">
        <v>1001</v>
      </c>
      <c r="G226" s="350">
        <v>21</v>
      </c>
      <c r="H226" s="331" t="s">
        <v>1008</v>
      </c>
      <c r="I226" s="362" t="s">
        <v>1046</v>
      </c>
      <c r="K226" s="363" t="s">
        <v>1045</v>
      </c>
    </row>
    <row r="227" spans="1:11" x14ac:dyDescent="0.2">
      <c r="A227" s="350" t="s">
        <v>312</v>
      </c>
      <c r="B227" s="331" t="s">
        <v>313</v>
      </c>
      <c r="C227" s="350" t="s">
        <v>31</v>
      </c>
      <c r="D227" s="346" t="s">
        <v>32</v>
      </c>
      <c r="E227" s="350" t="s">
        <v>1000</v>
      </c>
      <c r="F227" s="331" t="s">
        <v>1001</v>
      </c>
      <c r="G227" s="350">
        <v>21</v>
      </c>
      <c r="H227" s="331" t="s">
        <v>1008</v>
      </c>
      <c r="I227" s="362" t="s">
        <v>1046</v>
      </c>
      <c r="K227" s="363" t="s">
        <v>1045</v>
      </c>
    </row>
    <row r="228" spans="1:11" x14ac:dyDescent="0.2">
      <c r="A228" s="350" t="s">
        <v>314</v>
      </c>
      <c r="B228" s="341" t="s">
        <v>1312</v>
      </c>
      <c r="C228" s="350" t="s">
        <v>31</v>
      </c>
      <c r="D228" s="346" t="s">
        <v>32</v>
      </c>
      <c r="E228" s="350" t="s">
        <v>1000</v>
      </c>
      <c r="F228" s="331" t="s">
        <v>1001</v>
      </c>
      <c r="G228" s="350">
        <v>21</v>
      </c>
      <c r="H228" s="331" t="s">
        <v>1008</v>
      </c>
      <c r="I228" s="362" t="s">
        <v>1046</v>
      </c>
      <c r="K228" s="363" t="s">
        <v>1045</v>
      </c>
    </row>
    <row r="229" spans="1:11" x14ac:dyDescent="0.2">
      <c r="A229" s="352" t="s">
        <v>1307</v>
      </c>
      <c r="B229" s="343" t="s">
        <v>1310</v>
      </c>
      <c r="C229" s="352" t="s">
        <v>31</v>
      </c>
      <c r="D229" s="347" t="s">
        <v>32</v>
      </c>
      <c r="E229" s="352" t="s">
        <v>1000</v>
      </c>
      <c r="F229" s="343" t="s">
        <v>1001</v>
      </c>
      <c r="G229" s="352">
        <v>21</v>
      </c>
      <c r="H229" s="343" t="s">
        <v>1008</v>
      </c>
      <c r="I229" s="367" t="s">
        <v>1046</v>
      </c>
      <c r="K229" s="363">
        <v>2562</v>
      </c>
    </row>
    <row r="230" spans="1:11" x14ac:dyDescent="0.2">
      <c r="A230" s="350" t="s">
        <v>315</v>
      </c>
      <c r="B230" s="341" t="s">
        <v>1311</v>
      </c>
      <c r="C230" s="350" t="s">
        <v>31</v>
      </c>
      <c r="D230" s="346" t="s">
        <v>32</v>
      </c>
      <c r="E230" s="350" t="s">
        <v>1000</v>
      </c>
      <c r="F230" s="331" t="s">
        <v>1001</v>
      </c>
      <c r="G230" s="350">
        <v>23</v>
      </c>
      <c r="H230" s="331" t="s">
        <v>1020</v>
      </c>
      <c r="I230" s="362" t="s">
        <v>1046</v>
      </c>
      <c r="K230" s="363" t="s">
        <v>1048</v>
      </c>
    </row>
    <row r="231" spans="1:11" x14ac:dyDescent="0.2">
      <c r="A231" s="352" t="s">
        <v>1308</v>
      </c>
      <c r="B231" s="343" t="s">
        <v>1313</v>
      </c>
      <c r="C231" s="352" t="s">
        <v>31</v>
      </c>
      <c r="D231" s="347" t="s">
        <v>32</v>
      </c>
      <c r="E231" s="352" t="s">
        <v>1000</v>
      </c>
      <c r="F231" s="343" t="s">
        <v>1001</v>
      </c>
      <c r="G231" s="352">
        <v>23</v>
      </c>
      <c r="H231" s="343" t="s">
        <v>1020</v>
      </c>
      <c r="I231" s="367" t="s">
        <v>1046</v>
      </c>
      <c r="K231" s="363">
        <v>2562</v>
      </c>
    </row>
    <row r="232" spans="1:11" x14ac:dyDescent="0.2">
      <c r="A232" s="350" t="s">
        <v>316</v>
      </c>
      <c r="B232" s="341" t="s">
        <v>1316</v>
      </c>
      <c r="C232" s="350" t="s">
        <v>33</v>
      </c>
      <c r="D232" s="346" t="s">
        <v>34</v>
      </c>
      <c r="E232" s="350" t="s">
        <v>1008</v>
      </c>
      <c r="F232" s="331" t="s">
        <v>1009</v>
      </c>
      <c r="G232" s="350">
        <v>21</v>
      </c>
      <c r="H232" s="331" t="s">
        <v>1014</v>
      </c>
      <c r="I232" s="362" t="s">
        <v>1046</v>
      </c>
      <c r="K232" s="363" t="s">
        <v>1045</v>
      </c>
    </row>
    <row r="233" spans="1:11" x14ac:dyDescent="0.2">
      <c r="A233" s="352" t="s">
        <v>1309</v>
      </c>
      <c r="B233" s="343" t="s">
        <v>1317</v>
      </c>
      <c r="C233" s="352" t="s">
        <v>33</v>
      </c>
      <c r="D233" s="347" t="s">
        <v>34</v>
      </c>
      <c r="E233" s="352" t="s">
        <v>1008</v>
      </c>
      <c r="F233" s="343" t="s">
        <v>1009</v>
      </c>
      <c r="G233" s="352">
        <v>21</v>
      </c>
      <c r="H233" s="343" t="s">
        <v>1014</v>
      </c>
      <c r="I233" s="367" t="s">
        <v>1046</v>
      </c>
      <c r="K233" s="363">
        <v>2562</v>
      </c>
    </row>
    <row r="234" spans="1:11" x14ac:dyDescent="0.2">
      <c r="A234" s="350" t="s">
        <v>317</v>
      </c>
      <c r="B234" s="341" t="s">
        <v>1318</v>
      </c>
      <c r="C234" s="350" t="s">
        <v>33</v>
      </c>
      <c r="D234" s="346" t="s">
        <v>34</v>
      </c>
      <c r="E234" s="350" t="s">
        <v>1008</v>
      </c>
      <c r="F234" s="331" t="s">
        <v>1009</v>
      </c>
      <c r="G234" s="350">
        <v>21</v>
      </c>
      <c r="H234" s="331" t="s">
        <v>1014</v>
      </c>
      <c r="I234" s="362" t="s">
        <v>1046</v>
      </c>
      <c r="K234" s="363" t="s">
        <v>1045</v>
      </c>
    </row>
    <row r="235" spans="1:11" x14ac:dyDescent="0.2">
      <c r="A235" s="352" t="s">
        <v>1314</v>
      </c>
      <c r="B235" s="343" t="s">
        <v>1319</v>
      </c>
      <c r="C235" s="352" t="s">
        <v>33</v>
      </c>
      <c r="D235" s="347" t="s">
        <v>34</v>
      </c>
      <c r="E235" s="352" t="s">
        <v>1008</v>
      </c>
      <c r="F235" s="343" t="s">
        <v>1009</v>
      </c>
      <c r="G235" s="352">
        <v>21</v>
      </c>
      <c r="H235" s="343" t="s">
        <v>1014</v>
      </c>
      <c r="I235" s="367" t="s">
        <v>1046</v>
      </c>
      <c r="K235" s="363">
        <v>2562</v>
      </c>
    </row>
    <row r="236" spans="1:11" x14ac:dyDescent="0.2">
      <c r="A236" s="350" t="s">
        <v>318</v>
      </c>
      <c r="B236" s="341" t="s">
        <v>1320</v>
      </c>
      <c r="C236" s="350" t="s">
        <v>33</v>
      </c>
      <c r="D236" s="346" t="s">
        <v>34</v>
      </c>
      <c r="E236" s="350" t="s">
        <v>1008</v>
      </c>
      <c r="F236" s="331" t="s">
        <v>1009</v>
      </c>
      <c r="G236" s="350">
        <v>21</v>
      </c>
      <c r="H236" s="331" t="s">
        <v>1014</v>
      </c>
      <c r="I236" s="362" t="s">
        <v>1046</v>
      </c>
      <c r="K236" s="363" t="s">
        <v>1045</v>
      </c>
    </row>
    <row r="237" spans="1:11" x14ac:dyDescent="0.2">
      <c r="A237" s="352" t="s">
        <v>1315</v>
      </c>
      <c r="B237" s="343" t="s">
        <v>1321</v>
      </c>
      <c r="C237" s="352" t="s">
        <v>33</v>
      </c>
      <c r="D237" s="347" t="s">
        <v>34</v>
      </c>
      <c r="E237" s="352" t="s">
        <v>1008</v>
      </c>
      <c r="F237" s="343" t="s">
        <v>1009</v>
      </c>
      <c r="G237" s="352">
        <v>21</v>
      </c>
      <c r="H237" s="343" t="s">
        <v>1014</v>
      </c>
      <c r="I237" s="367" t="s">
        <v>1046</v>
      </c>
      <c r="K237" s="363">
        <v>2562</v>
      </c>
    </row>
    <row r="238" spans="1:11" x14ac:dyDescent="0.2">
      <c r="A238" s="350" t="s">
        <v>871</v>
      </c>
      <c r="B238" s="331" t="s">
        <v>384</v>
      </c>
      <c r="C238" s="350" t="s">
        <v>37</v>
      </c>
      <c r="D238" s="346" t="s">
        <v>38</v>
      </c>
      <c r="E238" s="350" t="s">
        <v>1020</v>
      </c>
      <c r="F238" s="331" t="s">
        <v>1021</v>
      </c>
      <c r="G238" s="350">
        <v>16</v>
      </c>
      <c r="H238" s="331" t="s">
        <v>988</v>
      </c>
      <c r="I238" s="362" t="s">
        <v>1046</v>
      </c>
      <c r="K238" s="363" t="s">
        <v>1045</v>
      </c>
    </row>
    <row r="239" spans="1:11" x14ac:dyDescent="0.2">
      <c r="A239" s="350" t="s">
        <v>872</v>
      </c>
      <c r="B239" s="331" t="s">
        <v>385</v>
      </c>
      <c r="C239" s="350" t="s">
        <v>37</v>
      </c>
      <c r="D239" s="346" t="s">
        <v>38</v>
      </c>
      <c r="E239" s="350" t="s">
        <v>1020</v>
      </c>
      <c r="F239" s="331" t="s">
        <v>1021</v>
      </c>
      <c r="G239" s="350">
        <v>23</v>
      </c>
      <c r="H239" s="331" t="s">
        <v>1020</v>
      </c>
      <c r="I239" s="362" t="s">
        <v>1046</v>
      </c>
      <c r="K239" s="363" t="s">
        <v>1045</v>
      </c>
    </row>
    <row r="240" spans="1:11" x14ac:dyDescent="0.2">
      <c r="A240" s="350" t="s">
        <v>873</v>
      </c>
      <c r="B240" s="331" t="s">
        <v>386</v>
      </c>
      <c r="C240" s="350" t="s">
        <v>37</v>
      </c>
      <c r="D240" s="346" t="s">
        <v>38</v>
      </c>
      <c r="E240" s="350" t="s">
        <v>1020</v>
      </c>
      <c r="F240" s="331" t="s">
        <v>1021</v>
      </c>
      <c r="G240" s="350">
        <v>23</v>
      </c>
      <c r="H240" s="331" t="s">
        <v>1020</v>
      </c>
      <c r="I240" s="362" t="s">
        <v>1046</v>
      </c>
      <c r="K240" s="363" t="s">
        <v>1045</v>
      </c>
    </row>
    <row r="241" spans="1:11" x14ac:dyDescent="0.2">
      <c r="A241" s="350" t="s">
        <v>874</v>
      </c>
      <c r="B241" s="331" t="s">
        <v>387</v>
      </c>
      <c r="C241" s="350" t="s">
        <v>37</v>
      </c>
      <c r="D241" s="346" t="s">
        <v>38</v>
      </c>
      <c r="E241" s="350" t="s">
        <v>1020</v>
      </c>
      <c r="F241" s="331" t="s">
        <v>1021</v>
      </c>
      <c r="G241" s="350">
        <v>163</v>
      </c>
      <c r="H241" s="331" t="s">
        <v>986</v>
      </c>
      <c r="I241" s="362" t="s">
        <v>1046</v>
      </c>
      <c r="K241" s="363" t="s">
        <v>1045</v>
      </c>
    </row>
    <row r="242" spans="1:11" x14ac:dyDescent="0.2">
      <c r="A242" s="350" t="s">
        <v>875</v>
      </c>
      <c r="B242" s="331" t="s">
        <v>388</v>
      </c>
      <c r="C242" s="350" t="s">
        <v>37</v>
      </c>
      <c r="D242" s="346" t="s">
        <v>38</v>
      </c>
      <c r="E242" s="350" t="s">
        <v>1020</v>
      </c>
      <c r="F242" s="331" t="s">
        <v>1021</v>
      </c>
      <c r="G242" s="350">
        <v>15</v>
      </c>
      <c r="H242" s="331" t="s">
        <v>982</v>
      </c>
      <c r="I242" s="362" t="s">
        <v>1046</v>
      </c>
      <c r="K242" s="363" t="s">
        <v>1048</v>
      </c>
    </row>
    <row r="243" spans="1:11" x14ac:dyDescent="0.2">
      <c r="A243" s="350" t="s">
        <v>876</v>
      </c>
      <c r="B243" s="331" t="s">
        <v>389</v>
      </c>
      <c r="C243" s="350" t="s">
        <v>37</v>
      </c>
      <c r="D243" s="346" t="s">
        <v>38</v>
      </c>
      <c r="E243" s="350" t="s">
        <v>1020</v>
      </c>
      <c r="F243" s="331" t="s">
        <v>1021</v>
      </c>
      <c r="G243" s="350">
        <v>23</v>
      </c>
      <c r="H243" s="331" t="s">
        <v>1020</v>
      </c>
      <c r="I243" s="362" t="s">
        <v>1046</v>
      </c>
      <c r="K243" s="363" t="s">
        <v>1045</v>
      </c>
    </row>
    <row r="244" spans="1:11" x14ac:dyDescent="0.2">
      <c r="A244" s="350" t="s">
        <v>877</v>
      </c>
      <c r="B244" s="331" t="s">
        <v>394</v>
      </c>
      <c r="C244" s="350" t="s">
        <v>37</v>
      </c>
      <c r="D244" s="346" t="s">
        <v>38</v>
      </c>
      <c r="E244" s="350" t="s">
        <v>1020</v>
      </c>
      <c r="F244" s="331" t="s">
        <v>1021</v>
      </c>
      <c r="G244" s="350">
        <v>21</v>
      </c>
      <c r="H244" s="331" t="s">
        <v>1008</v>
      </c>
      <c r="I244" s="362" t="s">
        <v>1046</v>
      </c>
      <c r="K244" s="363" t="s">
        <v>1045</v>
      </c>
    </row>
    <row r="245" spans="1:11" x14ac:dyDescent="0.2">
      <c r="A245" s="350" t="s">
        <v>878</v>
      </c>
      <c r="B245" s="331" t="s">
        <v>395</v>
      </c>
      <c r="C245" s="350" t="s">
        <v>37</v>
      </c>
      <c r="D245" s="346" t="s">
        <v>38</v>
      </c>
      <c r="E245" s="350" t="s">
        <v>1020</v>
      </c>
      <c r="F245" s="331" t="s">
        <v>1021</v>
      </c>
      <c r="G245" s="350">
        <v>21</v>
      </c>
      <c r="H245" s="331" t="s">
        <v>1008</v>
      </c>
      <c r="I245" s="362" t="s">
        <v>1046</v>
      </c>
      <c r="K245" s="363" t="s">
        <v>1045</v>
      </c>
    </row>
    <row r="246" spans="1:11" x14ac:dyDescent="0.2">
      <c r="A246" s="350" t="s">
        <v>879</v>
      </c>
      <c r="B246" s="331" t="s">
        <v>396</v>
      </c>
      <c r="C246" s="350" t="s">
        <v>37</v>
      </c>
      <c r="D246" s="346" t="s">
        <v>38</v>
      </c>
      <c r="E246" s="350" t="s">
        <v>1020</v>
      </c>
      <c r="F246" s="331" t="s">
        <v>1021</v>
      </c>
      <c r="G246" s="350">
        <v>21</v>
      </c>
      <c r="H246" s="331" t="s">
        <v>1008</v>
      </c>
      <c r="I246" s="362" t="s">
        <v>1046</v>
      </c>
      <c r="K246" s="363" t="s">
        <v>1045</v>
      </c>
    </row>
    <row r="247" spans="1:11" x14ac:dyDescent="0.2">
      <c r="A247" s="350" t="s">
        <v>319</v>
      </c>
      <c r="B247" s="331" t="s">
        <v>320</v>
      </c>
      <c r="C247" s="350" t="s">
        <v>33</v>
      </c>
      <c r="D247" s="346" t="s">
        <v>34</v>
      </c>
      <c r="E247" s="350" t="s">
        <v>1010</v>
      </c>
      <c r="F247" s="331" t="s">
        <v>1011</v>
      </c>
      <c r="G247" s="350">
        <v>21</v>
      </c>
      <c r="H247" s="331" t="s">
        <v>1010</v>
      </c>
      <c r="I247" s="362" t="s">
        <v>1046</v>
      </c>
      <c r="K247" s="363" t="s">
        <v>1045</v>
      </c>
    </row>
    <row r="248" spans="1:11" x14ac:dyDescent="0.2">
      <c r="A248" s="350" t="s">
        <v>321</v>
      </c>
      <c r="B248" s="331" t="s">
        <v>322</v>
      </c>
      <c r="C248" s="350" t="s">
        <v>33</v>
      </c>
      <c r="D248" s="346" t="s">
        <v>34</v>
      </c>
      <c r="E248" s="350" t="s">
        <v>1010</v>
      </c>
      <c r="F248" s="331" t="s">
        <v>1011</v>
      </c>
      <c r="G248" s="350">
        <v>21</v>
      </c>
      <c r="H248" s="331" t="s">
        <v>1012</v>
      </c>
      <c r="I248" s="362" t="s">
        <v>1046</v>
      </c>
      <c r="K248" s="363" t="s">
        <v>1045</v>
      </c>
    </row>
    <row r="249" spans="1:11" x14ac:dyDescent="0.2">
      <c r="A249" s="350" t="s">
        <v>323</v>
      </c>
      <c r="B249" s="331" t="s">
        <v>324</v>
      </c>
      <c r="C249" s="350" t="s">
        <v>33</v>
      </c>
      <c r="D249" s="346" t="s">
        <v>34</v>
      </c>
      <c r="E249" s="350" t="s">
        <v>1010</v>
      </c>
      <c r="F249" s="331" t="s">
        <v>1011</v>
      </c>
      <c r="G249" s="350">
        <v>21</v>
      </c>
      <c r="H249" s="331" t="s">
        <v>1012</v>
      </c>
      <c r="I249" s="362" t="s">
        <v>1046</v>
      </c>
      <c r="K249" s="363" t="s">
        <v>1045</v>
      </c>
    </row>
    <row r="250" spans="1:11" x14ac:dyDescent="0.2">
      <c r="A250" s="350" t="s">
        <v>325</v>
      </c>
      <c r="B250" s="331" t="s">
        <v>326</v>
      </c>
      <c r="C250" s="350" t="s">
        <v>33</v>
      </c>
      <c r="D250" s="346" t="s">
        <v>34</v>
      </c>
      <c r="E250" s="350" t="s">
        <v>1010</v>
      </c>
      <c r="F250" s="331" t="s">
        <v>1011</v>
      </c>
      <c r="G250" s="350">
        <v>21</v>
      </c>
      <c r="H250" s="331" t="s">
        <v>1012</v>
      </c>
      <c r="I250" s="362" t="s">
        <v>1046</v>
      </c>
      <c r="K250" s="363" t="s">
        <v>1045</v>
      </c>
    </row>
    <row r="251" spans="1:11" x14ac:dyDescent="0.2">
      <c r="A251" s="350" t="s">
        <v>327</v>
      </c>
      <c r="B251" s="331" t="s">
        <v>328</v>
      </c>
      <c r="C251" s="350" t="s">
        <v>33</v>
      </c>
      <c r="D251" s="346" t="s">
        <v>34</v>
      </c>
      <c r="E251" s="350" t="s">
        <v>1010</v>
      </c>
      <c r="F251" s="331" t="s">
        <v>1011</v>
      </c>
      <c r="G251" s="350">
        <v>21</v>
      </c>
      <c r="H251" s="331" t="s">
        <v>1012</v>
      </c>
      <c r="I251" s="362" t="s">
        <v>1046</v>
      </c>
      <c r="K251" s="363" t="s">
        <v>1045</v>
      </c>
    </row>
    <row r="252" spans="1:11" x14ac:dyDescent="0.2">
      <c r="A252" s="350" t="s">
        <v>329</v>
      </c>
      <c r="B252" s="331" t="s">
        <v>330</v>
      </c>
      <c r="C252" s="350" t="s">
        <v>33</v>
      </c>
      <c r="D252" s="346" t="s">
        <v>34</v>
      </c>
      <c r="E252" s="350" t="s">
        <v>1010</v>
      </c>
      <c r="F252" s="331" t="s">
        <v>1011</v>
      </c>
      <c r="G252" s="350">
        <v>21</v>
      </c>
      <c r="H252" s="331" t="s">
        <v>1012</v>
      </c>
      <c r="I252" s="362" t="s">
        <v>1046</v>
      </c>
      <c r="K252" s="363" t="s">
        <v>1045</v>
      </c>
    </row>
    <row r="253" spans="1:11" x14ac:dyDescent="0.2">
      <c r="A253" s="350" t="s">
        <v>331</v>
      </c>
      <c r="B253" s="331" t="s">
        <v>332</v>
      </c>
      <c r="C253" s="350" t="s">
        <v>33</v>
      </c>
      <c r="D253" s="346" t="s">
        <v>34</v>
      </c>
      <c r="E253" s="350" t="s">
        <v>1010</v>
      </c>
      <c r="F253" s="331" t="s">
        <v>1011</v>
      </c>
      <c r="G253" s="350">
        <v>23</v>
      </c>
      <c r="H253" s="331" t="s">
        <v>1020</v>
      </c>
      <c r="I253" s="362" t="s">
        <v>1046</v>
      </c>
      <c r="K253" s="363" t="s">
        <v>1048</v>
      </c>
    </row>
    <row r="254" spans="1:11" x14ac:dyDescent="0.2">
      <c r="A254" s="350" t="s">
        <v>333</v>
      </c>
      <c r="B254" s="331" t="s">
        <v>334</v>
      </c>
      <c r="C254" s="350" t="s">
        <v>33</v>
      </c>
      <c r="D254" s="346" t="s">
        <v>34</v>
      </c>
      <c r="E254" s="350" t="s">
        <v>1010</v>
      </c>
      <c r="F254" s="331" t="s">
        <v>1011</v>
      </c>
      <c r="G254" s="350">
        <v>21</v>
      </c>
      <c r="H254" s="331" t="s">
        <v>1014</v>
      </c>
      <c r="I254" s="362" t="s">
        <v>1046</v>
      </c>
      <c r="K254" s="363" t="s">
        <v>1045</v>
      </c>
    </row>
    <row r="255" spans="1:11" x14ac:dyDescent="0.2">
      <c r="A255" s="350" t="s">
        <v>335</v>
      </c>
      <c r="B255" s="331" t="s">
        <v>336</v>
      </c>
      <c r="C255" s="350" t="s">
        <v>33</v>
      </c>
      <c r="D255" s="346" t="s">
        <v>34</v>
      </c>
      <c r="E255" s="350" t="s">
        <v>1012</v>
      </c>
      <c r="F255" s="331" t="s">
        <v>1013</v>
      </c>
      <c r="G255" s="350">
        <v>23</v>
      </c>
      <c r="H255" s="331" t="s">
        <v>1020</v>
      </c>
      <c r="I255" s="362" t="s">
        <v>1046</v>
      </c>
      <c r="K255" s="363" t="s">
        <v>1048</v>
      </c>
    </row>
    <row r="256" spans="1:11" x14ac:dyDescent="0.2">
      <c r="A256" s="350" t="s">
        <v>337</v>
      </c>
      <c r="B256" s="331" t="s">
        <v>338</v>
      </c>
      <c r="C256" s="350" t="s">
        <v>33</v>
      </c>
      <c r="D256" s="346" t="s">
        <v>34</v>
      </c>
      <c r="E256" s="350" t="s">
        <v>1012</v>
      </c>
      <c r="F256" s="331" t="s">
        <v>1013</v>
      </c>
      <c r="G256" s="350">
        <v>23</v>
      </c>
      <c r="H256" s="331" t="s">
        <v>1020</v>
      </c>
      <c r="I256" s="362" t="s">
        <v>1046</v>
      </c>
      <c r="K256" s="363" t="s">
        <v>1048</v>
      </c>
    </row>
    <row r="257" spans="1:11" x14ac:dyDescent="0.2">
      <c r="A257" s="350" t="s">
        <v>339</v>
      </c>
      <c r="B257" s="331" t="s">
        <v>1123</v>
      </c>
      <c r="C257" s="350" t="s">
        <v>33</v>
      </c>
      <c r="D257" s="346" t="s">
        <v>34</v>
      </c>
      <c r="E257" s="350" t="s">
        <v>1012</v>
      </c>
      <c r="F257" s="331" t="s">
        <v>1013</v>
      </c>
      <c r="G257" s="350">
        <v>23</v>
      </c>
      <c r="H257" s="331" t="s">
        <v>1020</v>
      </c>
      <c r="I257" s="362" t="s">
        <v>1046</v>
      </c>
      <c r="K257" s="363" t="s">
        <v>1048</v>
      </c>
    </row>
    <row r="258" spans="1:11" x14ac:dyDescent="0.2">
      <c r="A258" s="350" t="s">
        <v>340</v>
      </c>
      <c r="B258" s="331" t="s">
        <v>341</v>
      </c>
      <c r="C258" s="350" t="s">
        <v>33</v>
      </c>
      <c r="D258" s="346" t="s">
        <v>34</v>
      </c>
      <c r="E258" s="350" t="s">
        <v>1012</v>
      </c>
      <c r="F258" s="331" t="s">
        <v>1013</v>
      </c>
      <c r="G258" s="350">
        <v>23</v>
      </c>
      <c r="H258" s="331" t="s">
        <v>1020</v>
      </c>
      <c r="I258" s="362" t="s">
        <v>1046</v>
      </c>
      <c r="K258" s="363" t="s">
        <v>1048</v>
      </c>
    </row>
    <row r="259" spans="1:11" x14ac:dyDescent="0.2">
      <c r="A259" s="350" t="s">
        <v>342</v>
      </c>
      <c r="B259" s="331" t="s">
        <v>343</v>
      </c>
      <c r="C259" s="350" t="s">
        <v>33</v>
      </c>
      <c r="D259" s="346" t="s">
        <v>34</v>
      </c>
      <c r="E259" s="350" t="s">
        <v>1012</v>
      </c>
      <c r="F259" s="331" t="s">
        <v>1013</v>
      </c>
      <c r="G259" s="350">
        <v>23</v>
      </c>
      <c r="H259" s="331" t="s">
        <v>1020</v>
      </c>
      <c r="I259" s="362" t="s">
        <v>1046</v>
      </c>
      <c r="K259" s="363" t="s">
        <v>1048</v>
      </c>
    </row>
    <row r="260" spans="1:11" x14ac:dyDescent="0.2">
      <c r="A260" s="350" t="s">
        <v>880</v>
      </c>
      <c r="B260" s="331" t="s">
        <v>881</v>
      </c>
      <c r="C260" s="350" t="s">
        <v>37</v>
      </c>
      <c r="D260" s="346" t="s">
        <v>38</v>
      </c>
      <c r="E260" s="350" t="s">
        <v>1020</v>
      </c>
      <c r="F260" s="331" t="s">
        <v>1021</v>
      </c>
      <c r="G260" s="350">
        <v>21</v>
      </c>
      <c r="H260" s="331" t="s">
        <v>1008</v>
      </c>
      <c r="I260" s="362" t="s">
        <v>1046</v>
      </c>
      <c r="K260" s="363" t="s">
        <v>1048</v>
      </c>
    </row>
    <row r="261" spans="1:11" x14ac:dyDescent="0.2">
      <c r="A261" s="350" t="s">
        <v>344</v>
      </c>
      <c r="B261" s="331" t="s">
        <v>345</v>
      </c>
      <c r="C261" s="350" t="s">
        <v>33</v>
      </c>
      <c r="D261" s="346" t="s">
        <v>34</v>
      </c>
      <c r="E261" s="350" t="s">
        <v>1014</v>
      </c>
      <c r="F261" s="331" t="s">
        <v>1015</v>
      </c>
      <c r="G261" s="350">
        <v>21</v>
      </c>
      <c r="H261" s="331" t="s">
        <v>1010</v>
      </c>
      <c r="I261" s="362" t="s">
        <v>1046</v>
      </c>
      <c r="K261" s="363" t="s">
        <v>1045</v>
      </c>
    </row>
    <row r="262" spans="1:11" x14ac:dyDescent="0.2">
      <c r="A262" s="350" t="s">
        <v>346</v>
      </c>
      <c r="B262" s="331" t="s">
        <v>347</v>
      </c>
      <c r="C262" s="350" t="s">
        <v>33</v>
      </c>
      <c r="D262" s="346" t="s">
        <v>34</v>
      </c>
      <c r="E262" s="350" t="s">
        <v>1014</v>
      </c>
      <c r="F262" s="331" t="s">
        <v>1015</v>
      </c>
      <c r="G262" s="350">
        <v>21</v>
      </c>
      <c r="H262" s="331" t="s">
        <v>1010</v>
      </c>
      <c r="I262" s="362" t="s">
        <v>1046</v>
      </c>
      <c r="K262" s="363" t="s">
        <v>1045</v>
      </c>
    </row>
    <row r="263" spans="1:11" x14ac:dyDescent="0.2">
      <c r="A263" s="350" t="s">
        <v>348</v>
      </c>
      <c r="B263" s="331" t="s">
        <v>349</v>
      </c>
      <c r="C263" s="350" t="s">
        <v>33</v>
      </c>
      <c r="D263" s="346" t="s">
        <v>34</v>
      </c>
      <c r="E263" s="350" t="s">
        <v>1014</v>
      </c>
      <c r="F263" s="331" t="s">
        <v>1015</v>
      </c>
      <c r="G263" s="350">
        <v>21</v>
      </c>
      <c r="H263" s="331" t="s">
        <v>1010</v>
      </c>
      <c r="I263" s="362" t="s">
        <v>1046</v>
      </c>
      <c r="K263" s="363" t="s">
        <v>1045</v>
      </c>
    </row>
    <row r="264" spans="1:11" x14ac:dyDescent="0.2">
      <c r="A264" s="350" t="s">
        <v>350</v>
      </c>
      <c r="B264" s="331" t="s">
        <v>351</v>
      </c>
      <c r="C264" s="350" t="s">
        <v>33</v>
      </c>
      <c r="D264" s="346" t="s">
        <v>34</v>
      </c>
      <c r="E264" s="350" t="s">
        <v>1014</v>
      </c>
      <c r="F264" s="331" t="s">
        <v>1015</v>
      </c>
      <c r="G264" s="350">
        <v>21</v>
      </c>
      <c r="H264" s="331" t="s">
        <v>1010</v>
      </c>
      <c r="I264" s="362" t="s">
        <v>1046</v>
      </c>
      <c r="K264" s="363" t="s">
        <v>1045</v>
      </c>
    </row>
    <row r="265" spans="1:11" x14ac:dyDescent="0.2">
      <c r="A265" s="350" t="s">
        <v>352</v>
      </c>
      <c r="B265" s="331" t="s">
        <v>353</v>
      </c>
      <c r="C265" s="350" t="s">
        <v>33</v>
      </c>
      <c r="D265" s="346" t="s">
        <v>34</v>
      </c>
      <c r="E265" s="350" t="s">
        <v>1014</v>
      </c>
      <c r="F265" s="331" t="s">
        <v>1015</v>
      </c>
      <c r="G265" s="350">
        <v>21</v>
      </c>
      <c r="H265" s="331" t="s">
        <v>1010</v>
      </c>
      <c r="I265" s="362" t="s">
        <v>1046</v>
      </c>
      <c r="K265" s="363" t="s">
        <v>1045</v>
      </c>
    </row>
    <row r="266" spans="1:11" x14ac:dyDescent="0.2">
      <c r="A266" s="350" t="s">
        <v>354</v>
      </c>
      <c r="B266" s="331" t="s">
        <v>355</v>
      </c>
      <c r="C266" s="350" t="s">
        <v>33</v>
      </c>
      <c r="D266" s="346" t="s">
        <v>34</v>
      </c>
      <c r="E266" s="350" t="s">
        <v>1014</v>
      </c>
      <c r="F266" s="331" t="s">
        <v>1015</v>
      </c>
      <c r="G266" s="350">
        <v>21</v>
      </c>
      <c r="H266" s="331" t="s">
        <v>1010</v>
      </c>
      <c r="I266" s="362" t="s">
        <v>1046</v>
      </c>
      <c r="K266" s="363" t="s">
        <v>1045</v>
      </c>
    </row>
    <row r="267" spans="1:11" x14ac:dyDescent="0.2">
      <c r="A267" s="350" t="s">
        <v>356</v>
      </c>
      <c r="B267" s="341" t="s">
        <v>1124</v>
      </c>
      <c r="C267" s="350" t="s">
        <v>33</v>
      </c>
      <c r="D267" s="346" t="s">
        <v>34</v>
      </c>
      <c r="E267" s="350" t="s">
        <v>1016</v>
      </c>
      <c r="F267" s="331" t="s">
        <v>1017</v>
      </c>
      <c r="G267" s="350">
        <v>23</v>
      </c>
      <c r="H267" s="331" t="s">
        <v>1020</v>
      </c>
      <c r="I267" s="362" t="s">
        <v>1046</v>
      </c>
      <c r="K267" s="363" t="s">
        <v>1048</v>
      </c>
    </row>
    <row r="268" spans="1:11" x14ac:dyDescent="0.2">
      <c r="A268" s="350" t="s">
        <v>358</v>
      </c>
      <c r="B268" s="331" t="s">
        <v>1125</v>
      </c>
      <c r="C268" s="350" t="s">
        <v>33</v>
      </c>
      <c r="D268" s="346" t="s">
        <v>34</v>
      </c>
      <c r="E268" s="350" t="s">
        <v>1014</v>
      </c>
      <c r="F268" s="331" t="s">
        <v>1015</v>
      </c>
      <c r="G268" s="350">
        <v>21</v>
      </c>
      <c r="H268" s="331" t="s">
        <v>1010</v>
      </c>
      <c r="I268" s="362" t="s">
        <v>1046</v>
      </c>
      <c r="K268" s="363" t="s">
        <v>1045</v>
      </c>
    </row>
    <row r="269" spans="1:11" x14ac:dyDescent="0.2">
      <c r="A269" s="350" t="s">
        <v>359</v>
      </c>
      <c r="B269" s="331" t="s">
        <v>360</v>
      </c>
      <c r="C269" s="350" t="s">
        <v>33</v>
      </c>
      <c r="D269" s="346" t="s">
        <v>34</v>
      </c>
      <c r="E269" s="350" t="s">
        <v>1016</v>
      </c>
      <c r="F269" s="331" t="s">
        <v>1017</v>
      </c>
      <c r="G269" s="350">
        <v>23</v>
      </c>
      <c r="H269" s="331" t="s">
        <v>1020</v>
      </c>
      <c r="I269" s="362" t="s">
        <v>1046</v>
      </c>
      <c r="K269" s="363" t="s">
        <v>1048</v>
      </c>
    </row>
    <row r="270" spans="1:11" x14ac:dyDescent="0.2">
      <c r="A270" s="350" t="s">
        <v>361</v>
      </c>
      <c r="B270" s="331" t="s">
        <v>362</v>
      </c>
      <c r="C270" s="350" t="s">
        <v>33</v>
      </c>
      <c r="D270" s="346" t="s">
        <v>34</v>
      </c>
      <c r="E270" s="350" t="s">
        <v>1016</v>
      </c>
      <c r="F270" s="331" t="s">
        <v>1017</v>
      </c>
      <c r="G270" s="350">
        <v>23</v>
      </c>
      <c r="H270" s="331" t="s">
        <v>1020</v>
      </c>
      <c r="I270" s="362" t="s">
        <v>1046</v>
      </c>
      <c r="K270" s="363" t="s">
        <v>1048</v>
      </c>
    </row>
    <row r="271" spans="1:11" x14ac:dyDescent="0.2">
      <c r="A271" s="350" t="s">
        <v>363</v>
      </c>
      <c r="B271" s="331" t="s">
        <v>364</v>
      </c>
      <c r="C271" s="350" t="s">
        <v>33</v>
      </c>
      <c r="D271" s="346" t="s">
        <v>34</v>
      </c>
      <c r="E271" s="350" t="s">
        <v>1008</v>
      </c>
      <c r="F271" s="331" t="s">
        <v>1009</v>
      </c>
      <c r="G271" s="350">
        <v>21</v>
      </c>
      <c r="H271" s="331" t="s">
        <v>1014</v>
      </c>
      <c r="I271" s="362" t="s">
        <v>1046</v>
      </c>
      <c r="K271" s="363" t="s">
        <v>1045</v>
      </c>
    </row>
    <row r="272" spans="1:11" x14ac:dyDescent="0.2">
      <c r="A272" s="350" t="s">
        <v>365</v>
      </c>
      <c r="B272" s="331" t="s">
        <v>366</v>
      </c>
      <c r="C272" s="350" t="s">
        <v>33</v>
      </c>
      <c r="D272" s="346" t="s">
        <v>34</v>
      </c>
      <c r="E272" s="350" t="s">
        <v>1008</v>
      </c>
      <c r="F272" s="331" t="s">
        <v>1009</v>
      </c>
      <c r="G272" s="350">
        <v>21</v>
      </c>
      <c r="H272" s="331" t="s">
        <v>1014</v>
      </c>
      <c r="I272" s="362" t="s">
        <v>1046</v>
      </c>
      <c r="K272" s="363" t="s">
        <v>1045</v>
      </c>
    </row>
    <row r="273" spans="1:11" x14ac:dyDescent="0.2">
      <c r="A273" s="350" t="s">
        <v>375</v>
      </c>
      <c r="B273" s="331" t="s">
        <v>376</v>
      </c>
      <c r="C273" s="350" t="s">
        <v>35</v>
      </c>
      <c r="D273" s="346" t="s">
        <v>36</v>
      </c>
      <c r="E273" s="350" t="s">
        <v>1018</v>
      </c>
      <c r="F273" s="331" t="s">
        <v>1019</v>
      </c>
      <c r="G273" s="350">
        <v>21</v>
      </c>
      <c r="H273" s="331" t="s">
        <v>1008</v>
      </c>
      <c r="I273" s="362" t="s">
        <v>1046</v>
      </c>
      <c r="K273" s="363" t="s">
        <v>1045</v>
      </c>
    </row>
    <row r="274" spans="1:11" x14ac:dyDescent="0.2">
      <c r="A274" s="350" t="s">
        <v>377</v>
      </c>
      <c r="B274" s="331" t="s">
        <v>1126</v>
      </c>
      <c r="C274" s="350" t="s">
        <v>35</v>
      </c>
      <c r="D274" s="346" t="s">
        <v>36</v>
      </c>
      <c r="E274" s="350" t="s">
        <v>1018</v>
      </c>
      <c r="F274" s="331" t="s">
        <v>1019</v>
      </c>
      <c r="G274" s="350">
        <v>21</v>
      </c>
      <c r="H274" s="331" t="s">
        <v>1008</v>
      </c>
      <c r="I274" s="362" t="s">
        <v>1046</v>
      </c>
      <c r="K274" s="363" t="s">
        <v>1045</v>
      </c>
    </row>
    <row r="275" spans="1:11" x14ac:dyDescent="0.2">
      <c r="A275" s="350" t="s">
        <v>378</v>
      </c>
      <c r="B275" s="331" t="s">
        <v>379</v>
      </c>
      <c r="C275" s="350" t="s">
        <v>35</v>
      </c>
      <c r="D275" s="346" t="s">
        <v>36</v>
      </c>
      <c r="E275" s="350" t="s">
        <v>1018</v>
      </c>
      <c r="F275" s="331" t="s">
        <v>1019</v>
      </c>
      <c r="G275" s="350">
        <v>14</v>
      </c>
      <c r="H275" s="331" t="s">
        <v>980</v>
      </c>
      <c r="I275" s="362" t="s">
        <v>1046</v>
      </c>
      <c r="K275" s="363" t="s">
        <v>1045</v>
      </c>
    </row>
    <row r="276" spans="1:11" x14ac:dyDescent="0.2">
      <c r="A276" s="350" t="s">
        <v>380</v>
      </c>
      <c r="B276" s="331" t="s">
        <v>381</v>
      </c>
      <c r="C276" s="350" t="s">
        <v>35</v>
      </c>
      <c r="D276" s="346" t="s">
        <v>36</v>
      </c>
      <c r="E276" s="350" t="s">
        <v>1018</v>
      </c>
      <c r="F276" s="331" t="s">
        <v>1019</v>
      </c>
      <c r="G276" s="350">
        <v>15</v>
      </c>
      <c r="H276" s="331" t="s">
        <v>982</v>
      </c>
      <c r="I276" s="362" t="s">
        <v>1046</v>
      </c>
      <c r="K276" s="363" t="s">
        <v>1045</v>
      </c>
    </row>
    <row r="277" spans="1:11" x14ac:dyDescent="0.2">
      <c r="A277" s="350" t="s">
        <v>382</v>
      </c>
      <c r="B277" s="331" t="s">
        <v>383</v>
      </c>
      <c r="C277" s="350" t="s">
        <v>35</v>
      </c>
      <c r="D277" s="346" t="s">
        <v>36</v>
      </c>
      <c r="E277" s="350" t="s">
        <v>1018</v>
      </c>
      <c r="F277" s="331" t="s">
        <v>1019</v>
      </c>
      <c r="G277" s="350">
        <v>15</v>
      </c>
      <c r="H277" s="331" t="s">
        <v>984</v>
      </c>
      <c r="I277" s="362" t="s">
        <v>1046</v>
      </c>
      <c r="K277" s="363" t="s">
        <v>1045</v>
      </c>
    </row>
    <row r="278" spans="1:11" x14ac:dyDescent="0.2">
      <c r="A278" s="350" t="s">
        <v>367</v>
      </c>
      <c r="B278" s="331" t="s">
        <v>368</v>
      </c>
      <c r="C278" s="350" t="s">
        <v>33</v>
      </c>
      <c r="D278" s="346" t="s">
        <v>34</v>
      </c>
      <c r="E278" s="350" t="s">
        <v>1008</v>
      </c>
      <c r="F278" s="331" t="s">
        <v>1009</v>
      </c>
      <c r="G278" s="350">
        <v>21</v>
      </c>
      <c r="H278" s="331" t="s">
        <v>1016</v>
      </c>
      <c r="I278" s="362" t="s">
        <v>1046</v>
      </c>
      <c r="K278" s="363" t="s">
        <v>1045</v>
      </c>
    </row>
    <row r="279" spans="1:11" x14ac:dyDescent="0.2">
      <c r="A279" s="350" t="s">
        <v>369</v>
      </c>
      <c r="B279" s="331" t="s">
        <v>370</v>
      </c>
      <c r="C279" s="350" t="s">
        <v>33</v>
      </c>
      <c r="D279" s="346" t="s">
        <v>34</v>
      </c>
      <c r="E279" s="350" t="s">
        <v>1008</v>
      </c>
      <c r="F279" s="331" t="s">
        <v>1009</v>
      </c>
      <c r="G279" s="350">
        <v>21</v>
      </c>
      <c r="H279" s="331" t="s">
        <v>1014</v>
      </c>
      <c r="I279" s="362" t="s">
        <v>1046</v>
      </c>
      <c r="K279" s="363" t="s">
        <v>1045</v>
      </c>
    </row>
    <row r="280" spans="1:11" x14ac:dyDescent="0.2">
      <c r="A280" s="350" t="s">
        <v>215</v>
      </c>
      <c r="B280" s="331" t="s">
        <v>216</v>
      </c>
      <c r="C280" s="350" t="s">
        <v>19</v>
      </c>
      <c r="D280" s="346" t="s">
        <v>20</v>
      </c>
      <c r="E280" s="350" t="s">
        <v>980</v>
      </c>
      <c r="F280" s="331" t="s">
        <v>981</v>
      </c>
      <c r="G280" s="350">
        <v>12</v>
      </c>
      <c r="H280" s="331" t="s">
        <v>976</v>
      </c>
      <c r="I280" s="362" t="s">
        <v>1046</v>
      </c>
      <c r="K280" s="363" t="s">
        <v>1045</v>
      </c>
    </row>
    <row r="281" spans="1:11" x14ac:dyDescent="0.2">
      <c r="A281" s="350" t="s">
        <v>217</v>
      </c>
      <c r="B281" s="331" t="s">
        <v>1127</v>
      </c>
      <c r="C281" s="350" t="s">
        <v>21</v>
      </c>
      <c r="D281" s="346" t="s">
        <v>22</v>
      </c>
      <c r="E281" s="350" t="s">
        <v>982</v>
      </c>
      <c r="F281" s="331" t="s">
        <v>983</v>
      </c>
      <c r="G281" s="350">
        <v>12</v>
      </c>
      <c r="H281" s="331" t="s">
        <v>976</v>
      </c>
      <c r="I281" s="362" t="s">
        <v>1046</v>
      </c>
      <c r="K281" s="363" t="s">
        <v>1045</v>
      </c>
    </row>
    <row r="282" spans="1:11" x14ac:dyDescent="0.2">
      <c r="A282" s="350" t="s">
        <v>219</v>
      </c>
      <c r="B282" s="331" t="s">
        <v>1128</v>
      </c>
      <c r="C282" s="350" t="s">
        <v>21</v>
      </c>
      <c r="D282" s="346" t="s">
        <v>22</v>
      </c>
      <c r="E282" s="350" t="s">
        <v>984</v>
      </c>
      <c r="F282" s="331" t="s">
        <v>985</v>
      </c>
      <c r="G282" s="350">
        <v>12</v>
      </c>
      <c r="H282" s="331" t="s">
        <v>976</v>
      </c>
      <c r="I282" s="362" t="s">
        <v>1046</v>
      </c>
      <c r="K282" s="363" t="s">
        <v>1045</v>
      </c>
    </row>
    <row r="283" spans="1:11" x14ac:dyDescent="0.2">
      <c r="A283" s="350" t="s">
        <v>222</v>
      </c>
      <c r="B283" s="331" t="s">
        <v>223</v>
      </c>
      <c r="C283" s="350" t="s">
        <v>23</v>
      </c>
      <c r="D283" s="346" t="s">
        <v>24</v>
      </c>
      <c r="E283" s="350" t="s">
        <v>988</v>
      </c>
      <c r="F283" s="331" t="s">
        <v>989</v>
      </c>
      <c r="G283" s="350">
        <v>12</v>
      </c>
      <c r="H283" s="331" t="s">
        <v>976</v>
      </c>
      <c r="I283" s="362" t="s">
        <v>1046</v>
      </c>
      <c r="K283" s="363" t="s">
        <v>1045</v>
      </c>
    </row>
    <row r="284" spans="1:11" x14ac:dyDescent="0.2">
      <c r="A284" s="350" t="s">
        <v>390</v>
      </c>
      <c r="B284" s="331" t="s">
        <v>391</v>
      </c>
      <c r="C284" s="350" t="s">
        <v>37</v>
      </c>
      <c r="D284" s="346" t="s">
        <v>38</v>
      </c>
      <c r="E284" s="350" t="s">
        <v>1020</v>
      </c>
      <c r="F284" s="331" t="s">
        <v>1021</v>
      </c>
      <c r="G284" s="350">
        <v>21</v>
      </c>
      <c r="H284" s="331" t="s">
        <v>1008</v>
      </c>
      <c r="I284" s="362" t="s">
        <v>1046</v>
      </c>
      <c r="K284" s="363" t="s">
        <v>1045</v>
      </c>
    </row>
    <row r="285" spans="1:11" x14ac:dyDescent="0.2">
      <c r="A285" s="350" t="s">
        <v>392</v>
      </c>
      <c r="B285" s="331" t="s">
        <v>393</v>
      </c>
      <c r="C285" s="350" t="s">
        <v>37</v>
      </c>
      <c r="D285" s="346" t="s">
        <v>38</v>
      </c>
      <c r="E285" s="350" t="s">
        <v>1020</v>
      </c>
      <c r="F285" s="331" t="s">
        <v>1021</v>
      </c>
      <c r="G285" s="350">
        <v>25</v>
      </c>
      <c r="H285" s="331" t="s">
        <v>1034</v>
      </c>
      <c r="I285" s="362" t="s">
        <v>1046</v>
      </c>
      <c r="K285" s="363" t="s">
        <v>1048</v>
      </c>
    </row>
    <row r="286" spans="1:11" x14ac:dyDescent="0.2">
      <c r="A286" s="350" t="s">
        <v>220</v>
      </c>
      <c r="B286" s="331" t="s">
        <v>221</v>
      </c>
      <c r="C286" s="350" t="s">
        <v>703</v>
      </c>
      <c r="D286" s="346" t="s">
        <v>704</v>
      </c>
      <c r="E286" s="350" t="s">
        <v>986</v>
      </c>
      <c r="F286" s="331" t="s">
        <v>987</v>
      </c>
      <c r="G286" s="350">
        <v>12</v>
      </c>
      <c r="H286" s="331" t="s">
        <v>976</v>
      </c>
      <c r="I286" s="362" t="s">
        <v>1046</v>
      </c>
      <c r="K286" s="363" t="s">
        <v>1045</v>
      </c>
    </row>
    <row r="287" spans="1:11" x14ac:dyDescent="0.2">
      <c r="A287" s="350" t="s">
        <v>882</v>
      </c>
      <c r="B287" s="331" t="s">
        <v>883</v>
      </c>
      <c r="C287" s="350" t="s">
        <v>21</v>
      </c>
      <c r="D287" s="346" t="s">
        <v>22</v>
      </c>
      <c r="E287" s="350" t="s">
        <v>982</v>
      </c>
      <c r="F287" s="331" t="s">
        <v>983</v>
      </c>
      <c r="G287" s="350">
        <v>12</v>
      </c>
      <c r="H287" s="331" t="s">
        <v>976</v>
      </c>
      <c r="I287" s="362" t="s">
        <v>1046</v>
      </c>
      <c r="K287" s="363" t="s">
        <v>1045</v>
      </c>
    </row>
    <row r="288" spans="1:11" x14ac:dyDescent="0.2">
      <c r="A288" s="352" t="s">
        <v>397</v>
      </c>
      <c r="B288" s="343" t="s">
        <v>1129</v>
      </c>
      <c r="C288" s="352" t="s">
        <v>37</v>
      </c>
      <c r="D288" s="347" t="s">
        <v>38</v>
      </c>
      <c r="E288" s="352" t="s">
        <v>1020</v>
      </c>
      <c r="F288" s="343" t="s">
        <v>1021</v>
      </c>
      <c r="G288" s="352">
        <v>21</v>
      </c>
      <c r="H288" s="343" t="s">
        <v>1008</v>
      </c>
      <c r="I288" s="367" t="s">
        <v>1046</v>
      </c>
      <c r="K288" s="363" t="s">
        <v>1045</v>
      </c>
    </row>
    <row r="289" spans="1:11" x14ac:dyDescent="0.2">
      <c r="A289" s="350" t="s">
        <v>371</v>
      </c>
      <c r="B289" s="331" t="s">
        <v>372</v>
      </c>
      <c r="C289" s="350" t="s">
        <v>33</v>
      </c>
      <c r="D289" s="346" t="s">
        <v>34</v>
      </c>
      <c r="E289" s="350" t="s">
        <v>1008</v>
      </c>
      <c r="F289" s="331" t="s">
        <v>1009</v>
      </c>
      <c r="G289" s="350">
        <v>21</v>
      </c>
      <c r="H289" s="331" t="s">
        <v>1016</v>
      </c>
      <c r="I289" s="362" t="s">
        <v>1046</v>
      </c>
      <c r="K289" s="363" t="s">
        <v>1045</v>
      </c>
    </row>
    <row r="290" spans="1:11" x14ac:dyDescent="0.2">
      <c r="A290" s="350" t="s">
        <v>373</v>
      </c>
      <c r="B290" s="331" t="s">
        <v>374</v>
      </c>
      <c r="C290" s="350" t="s">
        <v>33</v>
      </c>
      <c r="D290" s="346" t="s">
        <v>34</v>
      </c>
      <c r="E290" s="350" t="s">
        <v>1008</v>
      </c>
      <c r="F290" s="331" t="s">
        <v>1009</v>
      </c>
      <c r="G290" s="350">
        <v>21</v>
      </c>
      <c r="H290" s="331" t="s">
        <v>1016</v>
      </c>
      <c r="I290" s="362" t="s">
        <v>1046</v>
      </c>
      <c r="K290" s="363" t="s">
        <v>1045</v>
      </c>
    </row>
    <row r="291" spans="1:11" x14ac:dyDescent="0.2">
      <c r="A291" s="350" t="s">
        <v>488</v>
      </c>
      <c r="B291" s="331" t="s">
        <v>1130</v>
      </c>
      <c r="C291" s="350" t="s">
        <v>33</v>
      </c>
      <c r="D291" s="346" t="s">
        <v>34</v>
      </c>
      <c r="E291" s="350" t="s">
        <v>1008</v>
      </c>
      <c r="F291" s="331" t="s">
        <v>1009</v>
      </c>
      <c r="G291" s="350">
        <v>21</v>
      </c>
      <c r="H291" s="331" t="s">
        <v>1008</v>
      </c>
      <c r="I291" s="362" t="s">
        <v>1046</v>
      </c>
      <c r="K291" s="363" t="s">
        <v>1045</v>
      </c>
    </row>
    <row r="292" spans="1:11" x14ac:dyDescent="0.2">
      <c r="A292" s="350" t="s">
        <v>884</v>
      </c>
      <c r="B292" s="331" t="s">
        <v>885</v>
      </c>
      <c r="C292" s="350" t="s">
        <v>33</v>
      </c>
      <c r="D292" s="346" t="s">
        <v>34</v>
      </c>
      <c r="E292" s="350" t="s">
        <v>1008</v>
      </c>
      <c r="F292" s="331" t="s">
        <v>1009</v>
      </c>
      <c r="G292" s="350">
        <v>21</v>
      </c>
      <c r="H292" s="331" t="s">
        <v>1008</v>
      </c>
      <c r="I292" s="362" t="s">
        <v>1046</v>
      </c>
      <c r="K292" s="363" t="s">
        <v>1045</v>
      </c>
    </row>
    <row r="293" spans="1:11" x14ac:dyDescent="0.2">
      <c r="A293" s="350" t="s">
        <v>489</v>
      </c>
      <c r="B293" s="331" t="s">
        <v>490</v>
      </c>
      <c r="C293" s="350" t="s">
        <v>33</v>
      </c>
      <c r="D293" s="346" t="s">
        <v>34</v>
      </c>
      <c r="E293" s="350" t="s">
        <v>1008</v>
      </c>
      <c r="F293" s="331" t="s">
        <v>1009</v>
      </c>
      <c r="G293" s="350">
        <v>22</v>
      </c>
      <c r="H293" s="331" t="s">
        <v>1018</v>
      </c>
      <c r="I293" s="362" t="s">
        <v>1046</v>
      </c>
      <c r="K293" s="363" t="s">
        <v>1045</v>
      </c>
    </row>
    <row r="294" spans="1:11" x14ac:dyDescent="0.2">
      <c r="A294" s="350" t="s">
        <v>886</v>
      </c>
      <c r="B294" s="331" t="s">
        <v>887</v>
      </c>
      <c r="C294" s="350" t="s">
        <v>41</v>
      </c>
      <c r="D294" s="346" t="s">
        <v>42</v>
      </c>
      <c r="E294" s="350" t="s">
        <v>1034</v>
      </c>
      <c r="F294" s="331" t="s">
        <v>1035</v>
      </c>
      <c r="G294" s="350">
        <v>164</v>
      </c>
      <c r="H294" s="331" t="s">
        <v>1036</v>
      </c>
      <c r="I294" s="362" t="s">
        <v>1046</v>
      </c>
      <c r="K294" s="363" t="s">
        <v>1045</v>
      </c>
    </row>
    <row r="295" spans="1:11" x14ac:dyDescent="0.2">
      <c r="A295" s="350" t="s">
        <v>491</v>
      </c>
      <c r="B295" s="331" t="s">
        <v>492</v>
      </c>
      <c r="C295" s="350" t="s">
        <v>33</v>
      </c>
      <c r="D295" s="346" t="s">
        <v>34</v>
      </c>
      <c r="E295" s="350" t="s">
        <v>1008</v>
      </c>
      <c r="F295" s="331" t="s">
        <v>1009</v>
      </c>
      <c r="G295" s="350">
        <v>22</v>
      </c>
      <c r="H295" s="331" t="s">
        <v>1018</v>
      </c>
      <c r="I295" s="362" t="s">
        <v>1046</v>
      </c>
      <c r="K295" s="363" t="s">
        <v>1045</v>
      </c>
    </row>
    <row r="296" spans="1:11" x14ac:dyDescent="0.2">
      <c r="A296" s="350" t="s">
        <v>493</v>
      </c>
      <c r="B296" s="331" t="s">
        <v>494</v>
      </c>
      <c r="C296" s="350" t="s">
        <v>33</v>
      </c>
      <c r="D296" s="346" t="s">
        <v>34</v>
      </c>
      <c r="E296" s="350" t="s">
        <v>1008</v>
      </c>
      <c r="F296" s="331" t="s">
        <v>1009</v>
      </c>
      <c r="G296" s="350">
        <v>22</v>
      </c>
      <c r="H296" s="331" t="s">
        <v>1018</v>
      </c>
      <c r="I296" s="362" t="s">
        <v>1046</v>
      </c>
      <c r="K296" s="363" t="s">
        <v>1045</v>
      </c>
    </row>
    <row r="297" spans="1:11" x14ac:dyDescent="0.2">
      <c r="A297" s="350" t="s">
        <v>495</v>
      </c>
      <c r="B297" s="331" t="s">
        <v>1322</v>
      </c>
      <c r="C297" s="350" t="s">
        <v>41</v>
      </c>
      <c r="D297" s="346" t="s">
        <v>42</v>
      </c>
      <c r="E297" s="350" t="s">
        <v>1028</v>
      </c>
      <c r="F297" s="331" t="s">
        <v>1029</v>
      </c>
      <c r="G297" s="350">
        <v>164</v>
      </c>
      <c r="H297" s="331" t="s">
        <v>1036</v>
      </c>
      <c r="I297" s="362" t="s">
        <v>1046</v>
      </c>
      <c r="K297" s="363" t="s">
        <v>1048</v>
      </c>
    </row>
    <row r="298" spans="1:11" x14ac:dyDescent="0.2">
      <c r="A298" s="350" t="s">
        <v>496</v>
      </c>
      <c r="B298" s="341" t="s">
        <v>1323</v>
      </c>
      <c r="C298" s="350" t="s">
        <v>41</v>
      </c>
      <c r="D298" s="346" t="s">
        <v>42</v>
      </c>
      <c r="E298" s="350" t="s">
        <v>1030</v>
      </c>
      <c r="F298" s="331" t="s">
        <v>1031</v>
      </c>
      <c r="G298" s="350">
        <v>164</v>
      </c>
      <c r="H298" s="331" t="s">
        <v>1036</v>
      </c>
      <c r="I298" s="362" t="s">
        <v>1046</v>
      </c>
      <c r="K298" s="363" t="s">
        <v>1045</v>
      </c>
    </row>
    <row r="299" spans="1:11" x14ac:dyDescent="0.2">
      <c r="A299" s="350" t="s">
        <v>888</v>
      </c>
      <c r="B299" s="331" t="s">
        <v>889</v>
      </c>
      <c r="C299" s="350" t="s">
        <v>33</v>
      </c>
      <c r="D299" s="346" t="s">
        <v>34</v>
      </c>
      <c r="E299" s="350" t="s">
        <v>1008</v>
      </c>
      <c r="F299" s="331" t="s">
        <v>1009</v>
      </c>
      <c r="G299" s="350">
        <v>22</v>
      </c>
      <c r="H299" s="331" t="s">
        <v>1018</v>
      </c>
      <c r="I299" s="362" t="s">
        <v>1046</v>
      </c>
      <c r="K299" s="363" t="s">
        <v>1045</v>
      </c>
    </row>
    <row r="300" spans="1:11" x14ac:dyDescent="0.2">
      <c r="A300" s="352" t="s">
        <v>1324</v>
      </c>
      <c r="B300" s="343" t="s">
        <v>1325</v>
      </c>
      <c r="C300" s="352" t="s">
        <v>41</v>
      </c>
      <c r="D300" s="347" t="s">
        <v>42</v>
      </c>
      <c r="E300" s="352" t="s">
        <v>1030</v>
      </c>
      <c r="F300" s="343" t="s">
        <v>1031</v>
      </c>
      <c r="G300" s="352">
        <v>164</v>
      </c>
      <c r="H300" s="343" t="s">
        <v>1036</v>
      </c>
      <c r="I300" s="362" t="s">
        <v>1046</v>
      </c>
    </row>
    <row r="301" spans="1:11" x14ac:dyDescent="0.2">
      <c r="A301" s="350" t="s">
        <v>497</v>
      </c>
      <c r="B301" s="331" t="s">
        <v>1131</v>
      </c>
      <c r="C301" s="350" t="s">
        <v>41</v>
      </c>
      <c r="D301" s="346" t="s">
        <v>42</v>
      </c>
      <c r="E301" s="350" t="s">
        <v>1032</v>
      </c>
      <c r="F301" s="331" t="s">
        <v>1033</v>
      </c>
      <c r="G301" s="350">
        <v>164</v>
      </c>
      <c r="H301" s="331" t="s">
        <v>1036</v>
      </c>
      <c r="I301" s="362" t="s">
        <v>1046</v>
      </c>
      <c r="K301" s="363" t="s">
        <v>1045</v>
      </c>
    </row>
    <row r="302" spans="1:11" x14ac:dyDescent="0.2">
      <c r="A302" s="350" t="s">
        <v>498</v>
      </c>
      <c r="B302" s="331" t="s">
        <v>1132</v>
      </c>
      <c r="C302" s="350" t="s">
        <v>41</v>
      </c>
      <c r="D302" s="346" t="s">
        <v>42</v>
      </c>
      <c r="E302" s="350" t="s">
        <v>1032</v>
      </c>
      <c r="F302" s="331" t="s">
        <v>1033</v>
      </c>
      <c r="G302" s="350">
        <v>164</v>
      </c>
      <c r="H302" s="331" t="s">
        <v>1036</v>
      </c>
      <c r="I302" s="362" t="s">
        <v>1046</v>
      </c>
      <c r="K302" s="363" t="s">
        <v>1045</v>
      </c>
    </row>
    <row r="303" spans="1:11" x14ac:dyDescent="0.2">
      <c r="A303" s="350" t="s">
        <v>890</v>
      </c>
      <c r="B303" s="331" t="s">
        <v>891</v>
      </c>
      <c r="C303" s="350" t="s">
        <v>41</v>
      </c>
      <c r="D303" s="346" t="s">
        <v>42</v>
      </c>
      <c r="E303" s="350" t="s">
        <v>1032</v>
      </c>
      <c r="F303" s="331" t="s">
        <v>1033</v>
      </c>
      <c r="G303" s="350">
        <v>164</v>
      </c>
      <c r="H303" s="331" t="s">
        <v>1036</v>
      </c>
      <c r="I303" s="362" t="s">
        <v>1046</v>
      </c>
      <c r="K303" s="363" t="s">
        <v>1045</v>
      </c>
    </row>
    <row r="304" spans="1:11" x14ac:dyDescent="0.2">
      <c r="A304" s="350" t="s">
        <v>499</v>
      </c>
      <c r="B304" s="331" t="s">
        <v>500</v>
      </c>
      <c r="C304" s="350" t="s">
        <v>41</v>
      </c>
      <c r="D304" s="346" t="s">
        <v>42</v>
      </c>
      <c r="E304" s="350" t="s">
        <v>1028</v>
      </c>
      <c r="F304" s="331" t="s">
        <v>1029</v>
      </c>
      <c r="G304" s="350">
        <v>164</v>
      </c>
      <c r="H304" s="331" t="s">
        <v>1036</v>
      </c>
      <c r="I304" s="362" t="s">
        <v>1046</v>
      </c>
      <c r="K304" s="363" t="s">
        <v>1045</v>
      </c>
    </row>
    <row r="305" spans="1:11" x14ac:dyDescent="0.2">
      <c r="A305" s="350" t="s">
        <v>501</v>
      </c>
      <c r="B305" s="331" t="s">
        <v>502</v>
      </c>
      <c r="C305" s="350" t="s">
        <v>41</v>
      </c>
      <c r="D305" s="346" t="s">
        <v>42</v>
      </c>
      <c r="E305" s="350" t="s">
        <v>1032</v>
      </c>
      <c r="F305" s="331" t="s">
        <v>1033</v>
      </c>
      <c r="G305" s="350">
        <v>164</v>
      </c>
      <c r="H305" s="331" t="s">
        <v>1036</v>
      </c>
      <c r="I305" s="362" t="s">
        <v>1046</v>
      </c>
      <c r="K305" s="363" t="s">
        <v>1045</v>
      </c>
    </row>
    <row r="306" spans="1:11" x14ac:dyDescent="0.2">
      <c r="A306" s="350" t="s">
        <v>892</v>
      </c>
      <c r="B306" s="331" t="s">
        <v>893</v>
      </c>
      <c r="C306" s="350" t="s">
        <v>29</v>
      </c>
      <c r="D306" s="346" t="s">
        <v>30</v>
      </c>
      <c r="E306" s="350" t="s">
        <v>992</v>
      </c>
      <c r="F306" s="331" t="s">
        <v>993</v>
      </c>
      <c r="G306" s="350">
        <v>17</v>
      </c>
      <c r="H306" s="331" t="s">
        <v>990</v>
      </c>
      <c r="I306" s="362" t="s">
        <v>1046</v>
      </c>
      <c r="K306" s="363" t="s">
        <v>1045</v>
      </c>
    </row>
    <row r="307" spans="1:11" x14ac:dyDescent="0.2">
      <c r="A307" s="350" t="s">
        <v>894</v>
      </c>
      <c r="B307" s="331" t="s">
        <v>895</v>
      </c>
      <c r="C307" s="350" t="s">
        <v>29</v>
      </c>
      <c r="D307" s="346" t="s">
        <v>30</v>
      </c>
      <c r="E307" s="350" t="s">
        <v>992</v>
      </c>
      <c r="F307" s="331" t="s">
        <v>993</v>
      </c>
      <c r="G307" s="350">
        <v>17</v>
      </c>
      <c r="H307" s="331" t="s">
        <v>990</v>
      </c>
      <c r="I307" s="362" t="s">
        <v>1046</v>
      </c>
      <c r="K307" s="363" t="s">
        <v>1045</v>
      </c>
    </row>
    <row r="308" spans="1:11" x14ac:dyDescent="0.2">
      <c r="A308" s="350" t="s">
        <v>896</v>
      </c>
      <c r="B308" s="331" t="s">
        <v>897</v>
      </c>
      <c r="C308" s="350" t="s">
        <v>29</v>
      </c>
      <c r="D308" s="346" t="s">
        <v>30</v>
      </c>
      <c r="E308" s="350" t="s">
        <v>992</v>
      </c>
      <c r="F308" s="331" t="s">
        <v>993</v>
      </c>
      <c r="G308" s="350">
        <v>17</v>
      </c>
      <c r="H308" s="331" t="s">
        <v>990</v>
      </c>
      <c r="I308" s="362" t="s">
        <v>1046</v>
      </c>
      <c r="K308" s="363" t="s">
        <v>1045</v>
      </c>
    </row>
    <row r="309" spans="1:11" x14ac:dyDescent="0.2">
      <c r="A309" s="350" t="s">
        <v>898</v>
      </c>
      <c r="B309" s="331" t="s">
        <v>1326</v>
      </c>
      <c r="C309" s="350" t="s">
        <v>29</v>
      </c>
      <c r="D309" s="346" t="s">
        <v>30</v>
      </c>
      <c r="E309" s="350" t="s">
        <v>992</v>
      </c>
      <c r="F309" s="331" t="s">
        <v>993</v>
      </c>
      <c r="G309" s="350">
        <v>17</v>
      </c>
      <c r="H309" s="331" t="s">
        <v>990</v>
      </c>
      <c r="I309" s="362" t="s">
        <v>1046</v>
      </c>
      <c r="K309" s="363" t="s">
        <v>1048</v>
      </c>
    </row>
    <row r="310" spans="1:11" x14ac:dyDescent="0.2">
      <c r="A310" s="350" t="s">
        <v>899</v>
      </c>
      <c r="B310" s="331" t="s">
        <v>900</v>
      </c>
      <c r="C310" s="350" t="s">
        <v>29</v>
      </c>
      <c r="D310" s="346" t="s">
        <v>30</v>
      </c>
      <c r="E310" s="350" t="s">
        <v>992</v>
      </c>
      <c r="F310" s="331" t="s">
        <v>993</v>
      </c>
      <c r="G310" s="350">
        <v>17</v>
      </c>
      <c r="H310" s="331" t="s">
        <v>990</v>
      </c>
      <c r="I310" s="362" t="s">
        <v>1046</v>
      </c>
      <c r="K310" s="363" t="s">
        <v>1048</v>
      </c>
    </row>
    <row r="311" spans="1:11" x14ac:dyDescent="0.2">
      <c r="A311" s="350" t="s">
        <v>901</v>
      </c>
      <c r="B311" s="331" t="s">
        <v>266</v>
      </c>
      <c r="C311" s="350" t="s">
        <v>29</v>
      </c>
      <c r="D311" s="346" t="s">
        <v>30</v>
      </c>
      <c r="E311" s="350" t="s">
        <v>992</v>
      </c>
      <c r="F311" s="331" t="s">
        <v>993</v>
      </c>
      <c r="G311" s="350">
        <v>19</v>
      </c>
      <c r="H311" s="331" t="s">
        <v>992</v>
      </c>
      <c r="I311" s="369" t="s">
        <v>1046</v>
      </c>
      <c r="J311" s="369"/>
      <c r="K311" s="370" t="s">
        <v>1048</v>
      </c>
    </row>
    <row r="312" spans="1:11" x14ac:dyDescent="0.2">
      <c r="A312" s="350" t="s">
        <v>902</v>
      </c>
      <c r="B312" s="331" t="s">
        <v>267</v>
      </c>
      <c r="C312" s="350" t="s">
        <v>29</v>
      </c>
      <c r="D312" s="346" t="s">
        <v>30</v>
      </c>
      <c r="E312" s="350" t="s">
        <v>992</v>
      </c>
      <c r="F312" s="331" t="s">
        <v>993</v>
      </c>
      <c r="G312" s="350">
        <v>20</v>
      </c>
      <c r="H312" s="331" t="s">
        <v>1000</v>
      </c>
      <c r="I312" s="362" t="s">
        <v>1046</v>
      </c>
      <c r="K312" s="363" t="s">
        <v>1045</v>
      </c>
    </row>
    <row r="313" spans="1:11" x14ac:dyDescent="0.2">
      <c r="A313" s="350" t="s">
        <v>903</v>
      </c>
      <c r="B313" s="331" t="s">
        <v>268</v>
      </c>
      <c r="C313" s="350" t="s">
        <v>29</v>
      </c>
      <c r="D313" s="346" t="s">
        <v>30</v>
      </c>
      <c r="E313" s="350" t="s">
        <v>992</v>
      </c>
      <c r="F313" s="331" t="s">
        <v>993</v>
      </c>
      <c r="G313" s="350">
        <v>20</v>
      </c>
      <c r="H313" s="331" t="s">
        <v>1000</v>
      </c>
      <c r="I313" s="362" t="s">
        <v>1046</v>
      </c>
      <c r="K313" s="363" t="s">
        <v>1045</v>
      </c>
    </row>
    <row r="314" spans="1:11" x14ac:dyDescent="0.2">
      <c r="A314" s="350" t="s">
        <v>904</v>
      </c>
      <c r="B314" s="331" t="s">
        <v>905</v>
      </c>
      <c r="C314" s="350" t="s">
        <v>29</v>
      </c>
      <c r="D314" s="346" t="s">
        <v>30</v>
      </c>
      <c r="E314" s="350" t="s">
        <v>992</v>
      </c>
      <c r="F314" s="331" t="s">
        <v>993</v>
      </c>
      <c r="G314" s="350">
        <v>20</v>
      </c>
      <c r="H314" s="331" t="s">
        <v>1000</v>
      </c>
      <c r="I314" s="362" t="s">
        <v>1046</v>
      </c>
      <c r="K314" s="363" t="s">
        <v>1045</v>
      </c>
    </row>
    <row r="315" spans="1:11" x14ac:dyDescent="0.2">
      <c r="A315" s="350" t="s">
        <v>906</v>
      </c>
      <c r="B315" s="331" t="s">
        <v>271</v>
      </c>
      <c r="C315" s="350" t="s">
        <v>29</v>
      </c>
      <c r="D315" s="346" t="s">
        <v>30</v>
      </c>
      <c r="E315" s="350" t="s">
        <v>992</v>
      </c>
      <c r="F315" s="331" t="s">
        <v>993</v>
      </c>
      <c r="G315" s="350">
        <v>20</v>
      </c>
      <c r="H315" s="331" t="s">
        <v>1000</v>
      </c>
      <c r="I315" s="362" t="s">
        <v>1046</v>
      </c>
      <c r="K315" s="363" t="s">
        <v>1045</v>
      </c>
    </row>
    <row r="316" spans="1:11" x14ac:dyDescent="0.2">
      <c r="A316" s="350" t="s">
        <v>1327</v>
      </c>
      <c r="B316" s="331" t="s">
        <v>1328</v>
      </c>
      <c r="C316" s="350" t="s">
        <v>29</v>
      </c>
      <c r="D316" s="346" t="s">
        <v>30</v>
      </c>
      <c r="E316" s="350" t="s">
        <v>992</v>
      </c>
      <c r="F316" s="331" t="s">
        <v>993</v>
      </c>
      <c r="G316" s="350">
        <v>17</v>
      </c>
      <c r="H316" s="331" t="s">
        <v>990</v>
      </c>
      <c r="I316" s="362" t="s">
        <v>1046</v>
      </c>
    </row>
    <row r="317" spans="1:11" x14ac:dyDescent="0.2">
      <c r="A317" s="350" t="s">
        <v>398</v>
      </c>
      <c r="B317" s="331" t="s">
        <v>399</v>
      </c>
      <c r="C317" s="350" t="s">
        <v>39</v>
      </c>
      <c r="D317" s="346" t="s">
        <v>40</v>
      </c>
      <c r="E317" s="350" t="s">
        <v>1022</v>
      </c>
      <c r="F317" s="331" t="s">
        <v>1023</v>
      </c>
      <c r="G317" s="350">
        <v>21</v>
      </c>
      <c r="H317" s="331" t="s">
        <v>1008</v>
      </c>
      <c r="I317" s="362" t="s">
        <v>1046</v>
      </c>
      <c r="K317" s="363" t="s">
        <v>1045</v>
      </c>
    </row>
    <row r="318" spans="1:11" x14ac:dyDescent="0.2">
      <c r="A318" s="350" t="s">
        <v>400</v>
      </c>
      <c r="B318" s="331" t="s">
        <v>401</v>
      </c>
      <c r="C318" s="350" t="s">
        <v>39</v>
      </c>
      <c r="D318" s="346" t="s">
        <v>40</v>
      </c>
      <c r="E318" s="350" t="s">
        <v>1022</v>
      </c>
      <c r="F318" s="331" t="s">
        <v>1023</v>
      </c>
      <c r="G318" s="350">
        <v>21</v>
      </c>
      <c r="H318" s="331" t="s">
        <v>1008</v>
      </c>
      <c r="I318" s="362" t="s">
        <v>1046</v>
      </c>
      <c r="K318" s="363" t="s">
        <v>1045</v>
      </c>
    </row>
    <row r="319" spans="1:11" x14ac:dyDescent="0.2">
      <c r="A319" s="350" t="s">
        <v>402</v>
      </c>
      <c r="B319" s="331" t="s">
        <v>403</v>
      </c>
      <c r="C319" s="350" t="s">
        <v>39</v>
      </c>
      <c r="D319" s="346" t="s">
        <v>40</v>
      </c>
      <c r="E319" s="350" t="s">
        <v>1022</v>
      </c>
      <c r="F319" s="331" t="s">
        <v>1023</v>
      </c>
      <c r="G319" s="350">
        <v>25</v>
      </c>
      <c r="H319" s="331" t="s">
        <v>1028</v>
      </c>
      <c r="I319" s="362" t="s">
        <v>1046</v>
      </c>
      <c r="K319" s="363" t="s">
        <v>1045</v>
      </c>
    </row>
    <row r="320" spans="1:11" x14ac:dyDescent="0.2">
      <c r="A320" s="350" t="s">
        <v>404</v>
      </c>
      <c r="B320" s="331" t="s">
        <v>405</v>
      </c>
      <c r="C320" s="350" t="s">
        <v>39</v>
      </c>
      <c r="D320" s="346" t="s">
        <v>40</v>
      </c>
      <c r="E320" s="350" t="s">
        <v>1022</v>
      </c>
      <c r="F320" s="331" t="s">
        <v>1023</v>
      </c>
      <c r="G320" s="350">
        <v>25</v>
      </c>
      <c r="H320" s="331" t="s">
        <v>1030</v>
      </c>
      <c r="I320" s="362" t="s">
        <v>1046</v>
      </c>
      <c r="K320" s="363" t="s">
        <v>1045</v>
      </c>
    </row>
    <row r="321" spans="1:11" x14ac:dyDescent="0.2">
      <c r="A321" s="350" t="s">
        <v>406</v>
      </c>
      <c r="B321" s="331" t="s">
        <v>407</v>
      </c>
      <c r="C321" s="350" t="s">
        <v>39</v>
      </c>
      <c r="D321" s="346" t="s">
        <v>40</v>
      </c>
      <c r="E321" s="350" t="s">
        <v>1022</v>
      </c>
      <c r="F321" s="331" t="s">
        <v>1023</v>
      </c>
      <c r="G321" s="350">
        <v>21</v>
      </c>
      <c r="H321" s="331" t="s">
        <v>1008</v>
      </c>
      <c r="I321" s="362" t="s">
        <v>1046</v>
      </c>
      <c r="K321" s="363" t="s">
        <v>1048</v>
      </c>
    </row>
    <row r="322" spans="1:11" x14ac:dyDescent="0.2">
      <c r="A322" s="350" t="s">
        <v>408</v>
      </c>
      <c r="B322" s="331" t="s">
        <v>409</v>
      </c>
      <c r="C322" s="350" t="s">
        <v>39</v>
      </c>
      <c r="D322" s="346" t="s">
        <v>40</v>
      </c>
      <c r="E322" s="350" t="s">
        <v>1022</v>
      </c>
      <c r="F322" s="331" t="s">
        <v>1023</v>
      </c>
      <c r="G322" s="350">
        <v>25</v>
      </c>
      <c r="H322" s="331" t="s">
        <v>1032</v>
      </c>
      <c r="I322" s="362" t="s">
        <v>1046</v>
      </c>
      <c r="K322" s="363" t="s">
        <v>1045</v>
      </c>
    </row>
    <row r="323" spans="1:11" x14ac:dyDescent="0.2">
      <c r="A323" s="350" t="s">
        <v>410</v>
      </c>
      <c r="B323" s="331" t="s">
        <v>411</v>
      </c>
      <c r="C323" s="350" t="s">
        <v>39</v>
      </c>
      <c r="D323" s="346" t="s">
        <v>40</v>
      </c>
      <c r="E323" s="350" t="s">
        <v>1022</v>
      </c>
      <c r="F323" s="331" t="s">
        <v>1023</v>
      </c>
      <c r="G323" s="350">
        <v>25</v>
      </c>
      <c r="H323" s="331" t="s">
        <v>1032</v>
      </c>
      <c r="I323" s="362" t="s">
        <v>1046</v>
      </c>
      <c r="K323" s="363" t="s">
        <v>1045</v>
      </c>
    </row>
    <row r="324" spans="1:11" x14ac:dyDescent="0.2">
      <c r="A324" s="350" t="s">
        <v>412</v>
      </c>
      <c r="B324" s="331" t="s">
        <v>413</v>
      </c>
      <c r="C324" s="350" t="s">
        <v>39</v>
      </c>
      <c r="D324" s="346" t="s">
        <v>40</v>
      </c>
      <c r="E324" s="350" t="s">
        <v>1022</v>
      </c>
      <c r="F324" s="331" t="s">
        <v>1023</v>
      </c>
      <c r="G324" s="350">
        <v>25</v>
      </c>
      <c r="H324" s="331" t="s">
        <v>1032</v>
      </c>
      <c r="I324" s="362" t="s">
        <v>1046</v>
      </c>
      <c r="K324" s="363" t="s">
        <v>1048</v>
      </c>
    </row>
    <row r="325" spans="1:11" x14ac:dyDescent="0.2">
      <c r="A325" s="350" t="s">
        <v>414</v>
      </c>
      <c r="B325" s="331" t="s">
        <v>415</v>
      </c>
      <c r="C325" s="350" t="s">
        <v>39</v>
      </c>
      <c r="D325" s="346" t="s">
        <v>40</v>
      </c>
      <c r="E325" s="350" t="s">
        <v>1022</v>
      </c>
      <c r="F325" s="331" t="s">
        <v>1023</v>
      </c>
      <c r="G325" s="350">
        <v>25</v>
      </c>
      <c r="H325" s="331" t="s">
        <v>1028</v>
      </c>
      <c r="I325" s="362" t="s">
        <v>1046</v>
      </c>
      <c r="K325" s="363" t="s">
        <v>1045</v>
      </c>
    </row>
    <row r="326" spans="1:11" x14ac:dyDescent="0.2">
      <c r="A326" s="350" t="s">
        <v>416</v>
      </c>
      <c r="B326" s="331" t="s">
        <v>417</v>
      </c>
      <c r="C326" s="350" t="s">
        <v>39</v>
      </c>
      <c r="D326" s="346" t="s">
        <v>40</v>
      </c>
      <c r="E326" s="350" t="s">
        <v>1024</v>
      </c>
      <c r="F326" s="331" t="s">
        <v>1025</v>
      </c>
      <c r="G326" s="350">
        <v>24</v>
      </c>
      <c r="H326" s="331" t="s">
        <v>1022</v>
      </c>
      <c r="I326" s="362" t="s">
        <v>1046</v>
      </c>
      <c r="K326" s="363" t="s">
        <v>1045</v>
      </c>
    </row>
    <row r="327" spans="1:11" x14ac:dyDescent="0.2">
      <c r="A327" s="350" t="s">
        <v>418</v>
      </c>
      <c r="B327" s="331" t="s">
        <v>419</v>
      </c>
      <c r="C327" s="350" t="s">
        <v>39</v>
      </c>
      <c r="D327" s="346" t="s">
        <v>40</v>
      </c>
      <c r="E327" s="350" t="s">
        <v>1024</v>
      </c>
      <c r="F327" s="331" t="s">
        <v>1025</v>
      </c>
      <c r="G327" s="350">
        <v>24</v>
      </c>
      <c r="H327" s="331" t="s">
        <v>1022</v>
      </c>
      <c r="I327" s="362" t="s">
        <v>1046</v>
      </c>
      <c r="K327" s="363" t="s">
        <v>1045</v>
      </c>
    </row>
    <row r="328" spans="1:11" x14ac:dyDescent="0.2">
      <c r="A328" s="350" t="s">
        <v>420</v>
      </c>
      <c r="B328" s="331" t="s">
        <v>421</v>
      </c>
      <c r="C328" s="350" t="s">
        <v>39</v>
      </c>
      <c r="D328" s="346" t="s">
        <v>40</v>
      </c>
      <c r="E328" s="350" t="s">
        <v>1024</v>
      </c>
      <c r="F328" s="331" t="s">
        <v>1025</v>
      </c>
      <c r="G328" s="350">
        <v>24</v>
      </c>
      <c r="H328" s="331" t="s">
        <v>1022</v>
      </c>
      <c r="I328" s="362" t="s">
        <v>1046</v>
      </c>
      <c r="K328" s="363" t="s">
        <v>1045</v>
      </c>
    </row>
    <row r="329" spans="1:11" x14ac:dyDescent="0.2">
      <c r="A329" s="350" t="s">
        <v>422</v>
      </c>
      <c r="B329" s="331" t="s">
        <v>423</v>
      </c>
      <c r="C329" s="350" t="s">
        <v>39</v>
      </c>
      <c r="D329" s="346" t="s">
        <v>40</v>
      </c>
      <c r="E329" s="350" t="s">
        <v>1024</v>
      </c>
      <c r="F329" s="331" t="s">
        <v>1025</v>
      </c>
      <c r="G329" s="350">
        <v>24</v>
      </c>
      <c r="H329" s="331" t="s">
        <v>1022</v>
      </c>
      <c r="I329" s="362" t="s">
        <v>1046</v>
      </c>
      <c r="K329" s="363" t="s">
        <v>1045</v>
      </c>
    </row>
    <row r="330" spans="1:11" x14ac:dyDescent="0.2">
      <c r="A330" s="350" t="s">
        <v>424</v>
      </c>
      <c r="B330" s="331" t="s">
        <v>425</v>
      </c>
      <c r="C330" s="350" t="s">
        <v>39</v>
      </c>
      <c r="D330" s="346" t="s">
        <v>40</v>
      </c>
      <c r="E330" s="350" t="s">
        <v>1024</v>
      </c>
      <c r="F330" s="331" t="s">
        <v>1025</v>
      </c>
      <c r="G330" s="350">
        <v>24</v>
      </c>
      <c r="H330" s="331" t="s">
        <v>1022</v>
      </c>
      <c r="I330" s="362" t="s">
        <v>1046</v>
      </c>
      <c r="K330" s="363" t="s">
        <v>1045</v>
      </c>
    </row>
    <row r="331" spans="1:11" x14ac:dyDescent="0.2">
      <c r="A331" s="350" t="s">
        <v>426</v>
      </c>
      <c r="B331" s="331" t="s">
        <v>427</v>
      </c>
      <c r="C331" s="350" t="s">
        <v>39</v>
      </c>
      <c r="D331" s="346" t="s">
        <v>40</v>
      </c>
      <c r="E331" s="350" t="s">
        <v>1024</v>
      </c>
      <c r="F331" s="331" t="s">
        <v>1025</v>
      </c>
      <c r="G331" s="350">
        <v>24</v>
      </c>
      <c r="H331" s="331" t="s">
        <v>1022</v>
      </c>
      <c r="I331" s="362" t="s">
        <v>1046</v>
      </c>
      <c r="K331" s="363" t="s">
        <v>1045</v>
      </c>
    </row>
    <row r="332" spans="1:11" x14ac:dyDescent="0.2">
      <c r="A332" s="350" t="s">
        <v>428</v>
      </c>
      <c r="B332" s="331" t="s">
        <v>429</v>
      </c>
      <c r="C332" s="350" t="s">
        <v>39</v>
      </c>
      <c r="D332" s="346" t="s">
        <v>40</v>
      </c>
      <c r="E332" s="350" t="s">
        <v>1024</v>
      </c>
      <c r="F332" s="331" t="s">
        <v>1025</v>
      </c>
      <c r="G332" s="350">
        <v>24</v>
      </c>
      <c r="H332" s="331" t="s">
        <v>1022</v>
      </c>
      <c r="I332" s="362" t="s">
        <v>1046</v>
      </c>
      <c r="K332" s="363" t="s">
        <v>1045</v>
      </c>
    </row>
    <row r="333" spans="1:11" x14ac:dyDescent="0.2">
      <c r="A333" s="350" t="s">
        <v>430</v>
      </c>
      <c r="B333" s="331" t="s">
        <v>431</v>
      </c>
      <c r="C333" s="350" t="s">
        <v>39</v>
      </c>
      <c r="D333" s="346" t="s">
        <v>40</v>
      </c>
      <c r="E333" s="350" t="s">
        <v>1024</v>
      </c>
      <c r="F333" s="331" t="s">
        <v>1025</v>
      </c>
      <c r="G333" s="350">
        <v>24</v>
      </c>
      <c r="H333" s="331" t="s">
        <v>1022</v>
      </c>
      <c r="I333" s="362" t="s">
        <v>1046</v>
      </c>
      <c r="K333" s="363" t="s">
        <v>1045</v>
      </c>
    </row>
    <row r="334" spans="1:11" x14ac:dyDescent="0.2">
      <c r="A334" s="350" t="s">
        <v>907</v>
      </c>
      <c r="B334" s="331" t="s">
        <v>908</v>
      </c>
      <c r="C334" s="350" t="s">
        <v>39</v>
      </c>
      <c r="D334" s="346" t="s">
        <v>40</v>
      </c>
      <c r="E334" s="350" t="s">
        <v>1024</v>
      </c>
      <c r="F334" s="331" t="s">
        <v>1025</v>
      </c>
      <c r="G334" s="350">
        <v>24</v>
      </c>
      <c r="H334" s="331" t="s">
        <v>1024</v>
      </c>
      <c r="I334" s="362" t="s">
        <v>1046</v>
      </c>
      <c r="K334" s="363" t="s">
        <v>1045</v>
      </c>
    </row>
    <row r="335" spans="1:11" x14ac:dyDescent="0.2">
      <c r="A335" s="350" t="s">
        <v>432</v>
      </c>
      <c r="B335" s="331" t="s">
        <v>433</v>
      </c>
      <c r="C335" s="350" t="s">
        <v>39</v>
      </c>
      <c r="D335" s="346" t="s">
        <v>40</v>
      </c>
      <c r="E335" s="350" t="s">
        <v>1024</v>
      </c>
      <c r="F335" s="331" t="s">
        <v>1025</v>
      </c>
      <c r="G335" s="350">
        <v>24</v>
      </c>
      <c r="H335" s="331" t="s">
        <v>1024</v>
      </c>
      <c r="I335" s="362" t="s">
        <v>1046</v>
      </c>
      <c r="K335" s="363" t="s">
        <v>1045</v>
      </c>
    </row>
    <row r="336" spans="1:11" x14ac:dyDescent="0.2">
      <c r="A336" s="350" t="s">
        <v>909</v>
      </c>
      <c r="B336" s="331" t="s">
        <v>910</v>
      </c>
      <c r="C336" s="350" t="s">
        <v>39</v>
      </c>
      <c r="D336" s="346" t="s">
        <v>40</v>
      </c>
      <c r="E336" s="350" t="s">
        <v>1024</v>
      </c>
      <c r="F336" s="331" t="s">
        <v>1025</v>
      </c>
      <c r="G336" s="350">
        <v>24</v>
      </c>
      <c r="H336" s="331" t="s">
        <v>1024</v>
      </c>
      <c r="I336" s="362" t="s">
        <v>1046</v>
      </c>
      <c r="K336" s="363" t="s">
        <v>1045</v>
      </c>
    </row>
    <row r="337" spans="1:11" x14ac:dyDescent="0.2">
      <c r="A337" s="350" t="s">
        <v>911</v>
      </c>
      <c r="B337" s="331" t="s">
        <v>912</v>
      </c>
      <c r="C337" s="350" t="s">
        <v>39</v>
      </c>
      <c r="D337" s="346" t="s">
        <v>40</v>
      </c>
      <c r="E337" s="350" t="s">
        <v>1024</v>
      </c>
      <c r="F337" s="331" t="s">
        <v>1025</v>
      </c>
      <c r="G337" s="350">
        <v>24</v>
      </c>
      <c r="H337" s="331" t="s">
        <v>1024</v>
      </c>
      <c r="I337" s="362" t="s">
        <v>1046</v>
      </c>
      <c r="K337" s="363" t="s">
        <v>1045</v>
      </c>
    </row>
    <row r="338" spans="1:11" x14ac:dyDescent="0.2">
      <c r="A338" s="350" t="s">
        <v>913</v>
      </c>
      <c r="B338" s="331" t="s">
        <v>914</v>
      </c>
      <c r="C338" s="350" t="s">
        <v>39</v>
      </c>
      <c r="D338" s="346" t="s">
        <v>40</v>
      </c>
      <c r="E338" s="350" t="s">
        <v>1024</v>
      </c>
      <c r="F338" s="331" t="s">
        <v>1025</v>
      </c>
      <c r="G338" s="350">
        <v>24</v>
      </c>
      <c r="H338" s="331" t="s">
        <v>1024</v>
      </c>
      <c r="I338" s="362" t="s">
        <v>1046</v>
      </c>
      <c r="K338" s="363" t="s">
        <v>1045</v>
      </c>
    </row>
    <row r="339" spans="1:11" x14ac:dyDescent="0.2">
      <c r="A339" s="350" t="s">
        <v>434</v>
      </c>
      <c r="B339" s="331" t="s">
        <v>435</v>
      </c>
      <c r="C339" s="350" t="s">
        <v>39</v>
      </c>
      <c r="D339" s="346" t="s">
        <v>40</v>
      </c>
      <c r="E339" s="350" t="s">
        <v>1024</v>
      </c>
      <c r="F339" s="331" t="s">
        <v>1025</v>
      </c>
      <c r="G339" s="350">
        <v>24</v>
      </c>
      <c r="H339" s="331" t="s">
        <v>1024</v>
      </c>
      <c r="I339" s="362" t="s">
        <v>1046</v>
      </c>
      <c r="K339" s="363" t="s">
        <v>1045</v>
      </c>
    </row>
    <row r="340" spans="1:11" x14ac:dyDescent="0.2">
      <c r="A340" s="350" t="s">
        <v>436</v>
      </c>
      <c r="B340" s="331" t="s">
        <v>437</v>
      </c>
      <c r="C340" s="350" t="s">
        <v>39</v>
      </c>
      <c r="D340" s="346" t="s">
        <v>40</v>
      </c>
      <c r="E340" s="350" t="s">
        <v>1026</v>
      </c>
      <c r="F340" s="331" t="s">
        <v>1027</v>
      </c>
      <c r="G340" s="350">
        <v>24</v>
      </c>
      <c r="H340" s="331" t="s">
        <v>1022</v>
      </c>
      <c r="I340" s="362" t="s">
        <v>1046</v>
      </c>
      <c r="K340" s="363" t="s">
        <v>1045</v>
      </c>
    </row>
    <row r="341" spans="1:11" x14ac:dyDescent="0.2">
      <c r="A341" s="350" t="s">
        <v>438</v>
      </c>
      <c r="B341" s="331" t="s">
        <v>439</v>
      </c>
      <c r="C341" s="350" t="s">
        <v>39</v>
      </c>
      <c r="D341" s="346" t="s">
        <v>40</v>
      </c>
      <c r="E341" s="350" t="s">
        <v>1026</v>
      </c>
      <c r="F341" s="331" t="s">
        <v>1027</v>
      </c>
      <c r="G341" s="350">
        <v>24</v>
      </c>
      <c r="H341" s="331" t="s">
        <v>1022</v>
      </c>
      <c r="I341" s="362" t="s">
        <v>1046</v>
      </c>
      <c r="K341" s="363" t="s">
        <v>1045</v>
      </c>
    </row>
    <row r="342" spans="1:11" x14ac:dyDescent="0.2">
      <c r="A342" s="350" t="s">
        <v>440</v>
      </c>
      <c r="B342" s="331" t="s">
        <v>441</v>
      </c>
      <c r="C342" s="350" t="s">
        <v>39</v>
      </c>
      <c r="D342" s="346" t="s">
        <v>40</v>
      </c>
      <c r="E342" s="350" t="s">
        <v>1022</v>
      </c>
      <c r="F342" s="331" t="s">
        <v>1023</v>
      </c>
      <c r="G342" s="350">
        <v>25</v>
      </c>
      <c r="H342" s="331" t="s">
        <v>1032</v>
      </c>
      <c r="I342" s="362" t="s">
        <v>1046</v>
      </c>
      <c r="K342" s="363" t="s">
        <v>1045</v>
      </c>
    </row>
    <row r="343" spans="1:11" x14ac:dyDescent="0.2">
      <c r="A343" s="350" t="s">
        <v>442</v>
      </c>
      <c r="B343" s="331" t="s">
        <v>443</v>
      </c>
      <c r="C343" s="350" t="s">
        <v>39</v>
      </c>
      <c r="D343" s="346" t="s">
        <v>40</v>
      </c>
      <c r="E343" s="350" t="s">
        <v>1022</v>
      </c>
      <c r="F343" s="331" t="s">
        <v>1023</v>
      </c>
      <c r="G343" s="350">
        <v>19</v>
      </c>
      <c r="H343" s="331" t="s">
        <v>992</v>
      </c>
      <c r="I343" s="362" t="s">
        <v>1046</v>
      </c>
      <c r="K343" s="363" t="s">
        <v>1048</v>
      </c>
    </row>
    <row r="344" spans="1:11" x14ac:dyDescent="0.2">
      <c r="A344" s="350" t="s">
        <v>444</v>
      </c>
      <c r="B344" s="331" t="s">
        <v>445</v>
      </c>
      <c r="C344" s="350" t="s">
        <v>39</v>
      </c>
      <c r="D344" s="346" t="s">
        <v>40</v>
      </c>
      <c r="E344" s="350" t="s">
        <v>1022</v>
      </c>
      <c r="F344" s="331" t="s">
        <v>1023</v>
      </c>
      <c r="G344" s="350">
        <v>19</v>
      </c>
      <c r="H344" s="331" t="s">
        <v>992</v>
      </c>
      <c r="I344" s="362" t="s">
        <v>1046</v>
      </c>
      <c r="K344" s="363" t="s">
        <v>1048</v>
      </c>
    </row>
    <row r="345" spans="1:11" x14ac:dyDescent="0.2">
      <c r="A345" s="350" t="s">
        <v>446</v>
      </c>
      <c r="B345" s="331" t="s">
        <v>447</v>
      </c>
      <c r="C345" s="350" t="s">
        <v>39</v>
      </c>
      <c r="D345" s="346" t="s">
        <v>40</v>
      </c>
      <c r="E345" s="350" t="s">
        <v>1022</v>
      </c>
      <c r="F345" s="331" t="s">
        <v>1023</v>
      </c>
      <c r="G345" s="350">
        <v>19</v>
      </c>
      <c r="H345" s="331" t="s">
        <v>992</v>
      </c>
      <c r="I345" s="362" t="s">
        <v>1046</v>
      </c>
      <c r="K345" s="363" t="s">
        <v>1048</v>
      </c>
    </row>
    <row r="346" spans="1:11" x14ac:dyDescent="0.2">
      <c r="A346" s="350" t="s">
        <v>448</v>
      </c>
      <c r="B346" s="331" t="s">
        <v>449</v>
      </c>
      <c r="C346" s="350" t="s">
        <v>39</v>
      </c>
      <c r="D346" s="346" t="s">
        <v>40</v>
      </c>
      <c r="E346" s="350" t="s">
        <v>1022</v>
      </c>
      <c r="F346" s="331" t="s">
        <v>1023</v>
      </c>
      <c r="G346" s="350">
        <v>19</v>
      </c>
      <c r="H346" s="331" t="s">
        <v>992</v>
      </c>
      <c r="I346" s="362" t="s">
        <v>1046</v>
      </c>
      <c r="K346" s="363" t="s">
        <v>1048</v>
      </c>
    </row>
    <row r="347" spans="1:11" x14ac:dyDescent="0.2">
      <c r="A347" s="350" t="s">
        <v>450</v>
      </c>
      <c r="B347" s="331" t="s">
        <v>451</v>
      </c>
      <c r="C347" s="350" t="s">
        <v>39</v>
      </c>
      <c r="D347" s="346" t="s">
        <v>40</v>
      </c>
      <c r="E347" s="350" t="s">
        <v>1022</v>
      </c>
      <c r="F347" s="331" t="s">
        <v>1023</v>
      </c>
      <c r="G347" s="350">
        <v>19</v>
      </c>
      <c r="H347" s="331" t="s">
        <v>992</v>
      </c>
      <c r="I347" s="362" t="s">
        <v>1046</v>
      </c>
      <c r="K347" s="363" t="s">
        <v>1048</v>
      </c>
    </row>
    <row r="348" spans="1:11" x14ac:dyDescent="0.2">
      <c r="A348" s="350" t="s">
        <v>452</v>
      </c>
      <c r="B348" s="331" t="s">
        <v>453</v>
      </c>
      <c r="C348" s="350" t="s">
        <v>39</v>
      </c>
      <c r="D348" s="346" t="s">
        <v>40</v>
      </c>
      <c r="E348" s="350" t="s">
        <v>1022</v>
      </c>
      <c r="F348" s="331" t="s">
        <v>1023</v>
      </c>
      <c r="G348" s="350">
        <v>19</v>
      </c>
      <c r="H348" s="331" t="s">
        <v>992</v>
      </c>
      <c r="I348" s="362" t="s">
        <v>1046</v>
      </c>
      <c r="K348" s="363" t="s">
        <v>1048</v>
      </c>
    </row>
    <row r="349" spans="1:11" x14ac:dyDescent="0.2">
      <c r="A349" s="350" t="s">
        <v>454</v>
      </c>
      <c r="B349" s="331" t="s">
        <v>455</v>
      </c>
      <c r="C349" s="350" t="s">
        <v>39</v>
      </c>
      <c r="D349" s="346" t="s">
        <v>40</v>
      </c>
      <c r="E349" s="350" t="s">
        <v>1022</v>
      </c>
      <c r="F349" s="331" t="s">
        <v>1023</v>
      </c>
      <c r="G349" s="350">
        <v>19</v>
      </c>
      <c r="H349" s="331" t="s">
        <v>992</v>
      </c>
      <c r="I349" s="362" t="s">
        <v>1046</v>
      </c>
      <c r="K349" s="363" t="s">
        <v>1048</v>
      </c>
    </row>
    <row r="350" spans="1:11" x14ac:dyDescent="0.2">
      <c r="A350" s="350" t="s">
        <v>456</v>
      </c>
      <c r="B350" s="331" t="s">
        <v>457</v>
      </c>
      <c r="C350" s="350" t="s">
        <v>39</v>
      </c>
      <c r="D350" s="346" t="s">
        <v>40</v>
      </c>
      <c r="E350" s="350" t="s">
        <v>1022</v>
      </c>
      <c r="F350" s="331" t="s">
        <v>1023</v>
      </c>
      <c r="G350" s="350">
        <v>19</v>
      </c>
      <c r="H350" s="331" t="s">
        <v>992</v>
      </c>
      <c r="I350" s="362" t="s">
        <v>1046</v>
      </c>
      <c r="K350" s="363" t="s">
        <v>1048</v>
      </c>
    </row>
    <row r="351" spans="1:11" x14ac:dyDescent="0.2">
      <c r="A351" s="350" t="s">
        <v>458</v>
      </c>
      <c r="B351" s="331" t="s">
        <v>459</v>
      </c>
      <c r="C351" s="350" t="s">
        <v>39</v>
      </c>
      <c r="D351" s="346" t="s">
        <v>40</v>
      </c>
      <c r="E351" s="350" t="s">
        <v>1022</v>
      </c>
      <c r="F351" s="331" t="s">
        <v>1023</v>
      </c>
      <c r="G351" s="350">
        <v>19</v>
      </c>
      <c r="H351" s="331" t="s">
        <v>992</v>
      </c>
      <c r="I351" s="362" t="s">
        <v>1046</v>
      </c>
      <c r="K351" s="363" t="s">
        <v>1048</v>
      </c>
    </row>
    <row r="352" spans="1:11" x14ac:dyDescent="0.2">
      <c r="A352" s="350" t="s">
        <v>460</v>
      </c>
      <c r="B352" s="331" t="s">
        <v>461</v>
      </c>
      <c r="C352" s="350" t="s">
        <v>39</v>
      </c>
      <c r="D352" s="346" t="s">
        <v>40</v>
      </c>
      <c r="E352" s="350" t="s">
        <v>1024</v>
      </c>
      <c r="F352" s="331" t="s">
        <v>1025</v>
      </c>
      <c r="G352" s="350">
        <v>24</v>
      </c>
      <c r="H352" s="331" t="s">
        <v>1024</v>
      </c>
      <c r="I352" s="362" t="s">
        <v>1046</v>
      </c>
      <c r="K352" s="363" t="s">
        <v>1045</v>
      </c>
    </row>
    <row r="353" spans="1:11" x14ac:dyDescent="0.2">
      <c r="A353" s="350" t="s">
        <v>462</v>
      </c>
      <c r="B353" s="331" t="s">
        <v>463</v>
      </c>
      <c r="C353" s="350" t="s">
        <v>39</v>
      </c>
      <c r="D353" s="346" t="s">
        <v>40</v>
      </c>
      <c r="E353" s="350" t="s">
        <v>1024</v>
      </c>
      <c r="F353" s="331" t="s">
        <v>1025</v>
      </c>
      <c r="G353" s="350">
        <v>24</v>
      </c>
      <c r="H353" s="331" t="s">
        <v>1024</v>
      </c>
      <c r="I353" s="362" t="s">
        <v>1046</v>
      </c>
      <c r="K353" s="363" t="s">
        <v>1045</v>
      </c>
    </row>
    <row r="354" spans="1:11" x14ac:dyDescent="0.2">
      <c r="A354" s="350" t="s">
        <v>464</v>
      </c>
      <c r="B354" s="331" t="s">
        <v>465</v>
      </c>
      <c r="C354" s="350" t="s">
        <v>39</v>
      </c>
      <c r="D354" s="346" t="s">
        <v>40</v>
      </c>
      <c r="E354" s="350" t="s">
        <v>1024</v>
      </c>
      <c r="F354" s="331" t="s">
        <v>1025</v>
      </c>
      <c r="G354" s="350">
        <v>24</v>
      </c>
      <c r="H354" s="331" t="s">
        <v>1024</v>
      </c>
      <c r="I354" s="362" t="s">
        <v>1046</v>
      </c>
      <c r="K354" s="363" t="s">
        <v>1048</v>
      </c>
    </row>
    <row r="355" spans="1:11" x14ac:dyDescent="0.2">
      <c r="A355" s="350" t="s">
        <v>466</v>
      </c>
      <c r="B355" s="331" t="s">
        <v>467</v>
      </c>
      <c r="C355" s="350" t="s">
        <v>39</v>
      </c>
      <c r="D355" s="346" t="s">
        <v>40</v>
      </c>
      <c r="E355" s="350" t="s">
        <v>1024</v>
      </c>
      <c r="F355" s="331" t="s">
        <v>1025</v>
      </c>
      <c r="G355" s="350">
        <v>24</v>
      </c>
      <c r="H355" s="331" t="s">
        <v>1024</v>
      </c>
      <c r="I355" s="362" t="s">
        <v>1046</v>
      </c>
      <c r="K355" s="363" t="s">
        <v>1045</v>
      </c>
    </row>
    <row r="356" spans="1:11" x14ac:dyDescent="0.2">
      <c r="A356" s="350" t="s">
        <v>468</v>
      </c>
      <c r="B356" s="331" t="s">
        <v>469</v>
      </c>
      <c r="C356" s="350" t="s">
        <v>39</v>
      </c>
      <c r="D356" s="346" t="s">
        <v>40</v>
      </c>
      <c r="E356" s="350" t="s">
        <v>1024</v>
      </c>
      <c r="F356" s="331" t="s">
        <v>1025</v>
      </c>
      <c r="G356" s="350">
        <v>24</v>
      </c>
      <c r="H356" s="331" t="s">
        <v>1024</v>
      </c>
      <c r="I356" s="362" t="s">
        <v>1046</v>
      </c>
      <c r="K356" s="363" t="s">
        <v>1048</v>
      </c>
    </row>
    <row r="357" spans="1:11" x14ac:dyDescent="0.2">
      <c r="A357" s="350" t="s">
        <v>470</v>
      </c>
      <c r="B357" s="331" t="s">
        <v>471</v>
      </c>
      <c r="C357" s="350" t="s">
        <v>39</v>
      </c>
      <c r="D357" s="346" t="s">
        <v>40</v>
      </c>
      <c r="E357" s="350" t="s">
        <v>1024</v>
      </c>
      <c r="F357" s="331" t="s">
        <v>1025</v>
      </c>
      <c r="G357" s="350">
        <v>24</v>
      </c>
      <c r="H357" s="331" t="s">
        <v>1024</v>
      </c>
      <c r="I357" s="362" t="s">
        <v>1046</v>
      </c>
      <c r="K357" s="363" t="s">
        <v>1048</v>
      </c>
    </row>
    <row r="358" spans="1:11" x14ac:dyDescent="0.2">
      <c r="A358" s="350" t="s">
        <v>472</v>
      </c>
      <c r="B358" s="331" t="s">
        <v>473</v>
      </c>
      <c r="C358" s="350" t="s">
        <v>39</v>
      </c>
      <c r="D358" s="346" t="s">
        <v>40</v>
      </c>
      <c r="E358" s="350" t="s">
        <v>1024</v>
      </c>
      <c r="F358" s="331" t="s">
        <v>1025</v>
      </c>
      <c r="G358" s="350">
        <v>24</v>
      </c>
      <c r="H358" s="331" t="s">
        <v>1024</v>
      </c>
      <c r="I358" s="362" t="s">
        <v>1046</v>
      </c>
      <c r="K358" s="363" t="s">
        <v>1048</v>
      </c>
    </row>
    <row r="359" spans="1:11" x14ac:dyDescent="0.2">
      <c r="A359" s="350" t="s">
        <v>474</v>
      </c>
      <c r="B359" s="331" t="s">
        <v>475</v>
      </c>
      <c r="C359" s="350" t="s">
        <v>39</v>
      </c>
      <c r="D359" s="346" t="s">
        <v>40</v>
      </c>
      <c r="E359" s="350" t="s">
        <v>1024</v>
      </c>
      <c r="F359" s="331" t="s">
        <v>1025</v>
      </c>
      <c r="G359" s="350">
        <v>24</v>
      </c>
      <c r="H359" s="331" t="s">
        <v>1024</v>
      </c>
      <c r="I359" s="362" t="s">
        <v>1046</v>
      </c>
      <c r="K359" s="363" t="s">
        <v>1045</v>
      </c>
    </row>
    <row r="360" spans="1:11" x14ac:dyDescent="0.2">
      <c r="A360" s="350" t="s">
        <v>476</v>
      </c>
      <c r="B360" s="331" t="s">
        <v>477</v>
      </c>
      <c r="C360" s="350" t="s">
        <v>39</v>
      </c>
      <c r="D360" s="346" t="s">
        <v>40</v>
      </c>
      <c r="E360" s="350" t="s">
        <v>1024</v>
      </c>
      <c r="F360" s="331" t="s">
        <v>1025</v>
      </c>
      <c r="G360" s="350">
        <v>24</v>
      </c>
      <c r="H360" s="331" t="s">
        <v>1026</v>
      </c>
      <c r="I360" s="362" t="s">
        <v>1046</v>
      </c>
      <c r="K360" s="363" t="s">
        <v>1045</v>
      </c>
    </row>
    <row r="361" spans="1:11" x14ac:dyDescent="0.2">
      <c r="A361" s="350" t="s">
        <v>478</v>
      </c>
      <c r="B361" s="331" t="s">
        <v>479</v>
      </c>
      <c r="C361" s="350" t="s">
        <v>39</v>
      </c>
      <c r="D361" s="346" t="s">
        <v>40</v>
      </c>
      <c r="E361" s="350" t="s">
        <v>1024</v>
      </c>
      <c r="F361" s="331" t="s">
        <v>1025</v>
      </c>
      <c r="G361" s="350">
        <v>24</v>
      </c>
      <c r="H361" s="331" t="s">
        <v>1026</v>
      </c>
      <c r="I361" s="362" t="s">
        <v>1046</v>
      </c>
      <c r="K361" s="363" t="s">
        <v>1045</v>
      </c>
    </row>
    <row r="362" spans="1:11" x14ac:dyDescent="0.2">
      <c r="A362" s="350" t="s">
        <v>480</v>
      </c>
      <c r="B362" s="331" t="s">
        <v>481</v>
      </c>
      <c r="C362" s="350" t="s">
        <v>39</v>
      </c>
      <c r="D362" s="346" t="s">
        <v>40</v>
      </c>
      <c r="E362" s="350" t="s">
        <v>1026</v>
      </c>
      <c r="F362" s="331" t="s">
        <v>1027</v>
      </c>
      <c r="G362" s="350">
        <v>24</v>
      </c>
      <c r="H362" s="331" t="s">
        <v>1022</v>
      </c>
      <c r="I362" s="362" t="s">
        <v>1046</v>
      </c>
      <c r="K362" s="363" t="s">
        <v>1045</v>
      </c>
    </row>
    <row r="363" spans="1:11" x14ac:dyDescent="0.2">
      <c r="A363" s="350" t="s">
        <v>482</v>
      </c>
      <c r="B363" s="331" t="s">
        <v>483</v>
      </c>
      <c r="C363" s="350" t="s">
        <v>39</v>
      </c>
      <c r="D363" s="346" t="s">
        <v>40</v>
      </c>
      <c r="E363" s="350" t="s">
        <v>1026</v>
      </c>
      <c r="F363" s="331" t="s">
        <v>1027</v>
      </c>
      <c r="G363" s="350">
        <v>24</v>
      </c>
      <c r="H363" s="331" t="s">
        <v>1022</v>
      </c>
      <c r="I363" s="362" t="s">
        <v>1046</v>
      </c>
      <c r="K363" s="363" t="s">
        <v>1045</v>
      </c>
    </row>
    <row r="364" spans="1:11" x14ac:dyDescent="0.2">
      <c r="A364" s="350" t="s">
        <v>484</v>
      </c>
      <c r="B364" s="331" t="s">
        <v>485</v>
      </c>
      <c r="C364" s="350" t="s">
        <v>39</v>
      </c>
      <c r="D364" s="346" t="s">
        <v>40</v>
      </c>
      <c r="E364" s="350" t="s">
        <v>1022</v>
      </c>
      <c r="F364" s="331" t="s">
        <v>1023</v>
      </c>
      <c r="G364" s="350">
        <v>19</v>
      </c>
      <c r="H364" s="331" t="s">
        <v>992</v>
      </c>
      <c r="I364" s="362" t="s">
        <v>1046</v>
      </c>
      <c r="K364" s="363" t="s">
        <v>1048</v>
      </c>
    </row>
    <row r="365" spans="1:11" x14ac:dyDescent="0.2">
      <c r="A365" s="350" t="s">
        <v>486</v>
      </c>
      <c r="B365" s="331" t="s">
        <v>487</v>
      </c>
      <c r="C365" s="350" t="s">
        <v>39</v>
      </c>
      <c r="D365" s="346" t="s">
        <v>40</v>
      </c>
      <c r="E365" s="350" t="s">
        <v>1022</v>
      </c>
      <c r="F365" s="331" t="s">
        <v>1023</v>
      </c>
      <c r="G365" s="350">
        <v>24</v>
      </c>
      <c r="H365" s="331" t="s">
        <v>1022</v>
      </c>
      <c r="I365" s="362" t="s">
        <v>1046</v>
      </c>
      <c r="K365" s="363" t="s">
        <v>1045</v>
      </c>
    </row>
    <row r="366" spans="1:11" x14ac:dyDescent="0.2">
      <c r="A366" s="350" t="s">
        <v>503</v>
      </c>
      <c r="B366" s="331" t="s">
        <v>504</v>
      </c>
      <c r="C366" s="350" t="s">
        <v>41</v>
      </c>
      <c r="D366" s="346" t="s">
        <v>42</v>
      </c>
      <c r="E366" s="350" t="s">
        <v>1034</v>
      </c>
      <c r="F366" s="331" t="s">
        <v>1035</v>
      </c>
      <c r="G366" s="350">
        <v>164</v>
      </c>
      <c r="H366" s="331" t="s">
        <v>1036</v>
      </c>
      <c r="I366" s="362" t="s">
        <v>1046</v>
      </c>
      <c r="K366" s="363" t="s">
        <v>1045</v>
      </c>
    </row>
    <row r="367" spans="1:11" x14ac:dyDescent="0.2">
      <c r="A367" s="350" t="s">
        <v>505</v>
      </c>
      <c r="B367" s="331" t="s">
        <v>506</v>
      </c>
      <c r="C367" s="350" t="s">
        <v>41</v>
      </c>
      <c r="D367" s="346" t="s">
        <v>42</v>
      </c>
      <c r="E367" s="350" t="s">
        <v>1034</v>
      </c>
      <c r="F367" s="331" t="s">
        <v>1035</v>
      </c>
      <c r="G367" s="350">
        <v>164</v>
      </c>
      <c r="H367" s="331" t="s">
        <v>1036</v>
      </c>
      <c r="I367" s="362" t="s">
        <v>1046</v>
      </c>
      <c r="K367" s="363" t="s">
        <v>1045</v>
      </c>
    </row>
    <row r="368" spans="1:11" x14ac:dyDescent="0.2">
      <c r="A368" s="350" t="s">
        <v>915</v>
      </c>
      <c r="B368" s="331" t="s">
        <v>916</v>
      </c>
      <c r="C368" s="350" t="s">
        <v>41</v>
      </c>
      <c r="D368" s="346" t="s">
        <v>42</v>
      </c>
      <c r="E368" s="350" t="s">
        <v>1034</v>
      </c>
      <c r="F368" s="331" t="s">
        <v>1035</v>
      </c>
      <c r="G368" s="350">
        <v>164</v>
      </c>
      <c r="H368" s="331" t="s">
        <v>1036</v>
      </c>
      <c r="I368" s="362" t="s">
        <v>1046</v>
      </c>
      <c r="K368" s="363" t="s">
        <v>1045</v>
      </c>
    </row>
    <row r="369" spans="1:11" x14ac:dyDescent="0.2">
      <c r="A369" s="350" t="s">
        <v>507</v>
      </c>
      <c r="B369" s="331" t="s">
        <v>1133</v>
      </c>
      <c r="C369" s="350" t="s">
        <v>705</v>
      </c>
      <c r="D369" s="346" t="s">
        <v>706</v>
      </c>
      <c r="E369" s="350" t="s">
        <v>1036</v>
      </c>
      <c r="F369" s="331" t="s">
        <v>1037</v>
      </c>
      <c r="G369" s="350">
        <v>24</v>
      </c>
      <c r="H369" s="331" t="s">
        <v>1022</v>
      </c>
      <c r="I369" s="362" t="s">
        <v>1046</v>
      </c>
      <c r="K369" s="363" t="s">
        <v>1045</v>
      </c>
    </row>
    <row r="370" spans="1:11" x14ac:dyDescent="0.2">
      <c r="A370" s="350" t="s">
        <v>508</v>
      </c>
      <c r="B370" s="331" t="s">
        <v>509</v>
      </c>
      <c r="C370" s="350" t="s">
        <v>705</v>
      </c>
      <c r="D370" s="346" t="s">
        <v>706</v>
      </c>
      <c r="E370" s="350" t="s">
        <v>1036</v>
      </c>
      <c r="F370" s="331" t="s">
        <v>1037</v>
      </c>
      <c r="G370" s="350">
        <v>24</v>
      </c>
      <c r="H370" s="331" t="s">
        <v>1022</v>
      </c>
      <c r="I370" s="362" t="s">
        <v>1046</v>
      </c>
      <c r="K370" s="363" t="s">
        <v>1045</v>
      </c>
    </row>
    <row r="371" spans="1:11" x14ac:dyDescent="0.2">
      <c r="A371" s="350" t="s">
        <v>510</v>
      </c>
      <c r="B371" s="331" t="s">
        <v>511</v>
      </c>
      <c r="C371" s="350" t="s">
        <v>705</v>
      </c>
      <c r="D371" s="346" t="s">
        <v>706</v>
      </c>
      <c r="E371" s="350" t="s">
        <v>1036</v>
      </c>
      <c r="F371" s="331" t="s">
        <v>1037</v>
      </c>
      <c r="G371" s="350">
        <v>24</v>
      </c>
      <c r="H371" s="331" t="s">
        <v>1022</v>
      </c>
      <c r="I371" s="362" t="s">
        <v>1046</v>
      </c>
      <c r="K371" s="363" t="s">
        <v>1045</v>
      </c>
    </row>
    <row r="372" spans="1:11" x14ac:dyDescent="0.2">
      <c r="A372" s="350" t="s">
        <v>512</v>
      </c>
      <c r="B372" s="331" t="s">
        <v>1134</v>
      </c>
      <c r="C372" s="350" t="s">
        <v>705</v>
      </c>
      <c r="D372" s="346" t="s">
        <v>706</v>
      </c>
      <c r="E372" s="350" t="s">
        <v>1036</v>
      </c>
      <c r="F372" s="331" t="s">
        <v>1037</v>
      </c>
      <c r="G372" s="350">
        <v>24</v>
      </c>
      <c r="H372" s="331" t="s">
        <v>1022</v>
      </c>
      <c r="I372" s="362" t="s">
        <v>1046</v>
      </c>
      <c r="K372" s="363" t="s">
        <v>1045</v>
      </c>
    </row>
    <row r="373" spans="1:11" x14ac:dyDescent="0.2">
      <c r="A373" s="350" t="s">
        <v>513</v>
      </c>
      <c r="B373" s="331" t="s">
        <v>1135</v>
      </c>
      <c r="C373" s="350" t="s">
        <v>705</v>
      </c>
      <c r="D373" s="346" t="s">
        <v>706</v>
      </c>
      <c r="E373" s="350" t="s">
        <v>1036</v>
      </c>
      <c r="F373" s="331" t="s">
        <v>1037</v>
      </c>
      <c r="G373" s="350">
        <v>24</v>
      </c>
      <c r="H373" s="331" t="s">
        <v>1022</v>
      </c>
      <c r="I373" s="362" t="s">
        <v>1046</v>
      </c>
      <c r="K373" s="363" t="s">
        <v>1045</v>
      </c>
    </row>
    <row r="374" spans="1:11" x14ac:dyDescent="0.2">
      <c r="A374" s="350" t="s">
        <v>917</v>
      </c>
      <c r="B374" s="331" t="s">
        <v>918</v>
      </c>
      <c r="C374" s="350" t="s">
        <v>705</v>
      </c>
      <c r="D374" s="346" t="s">
        <v>706</v>
      </c>
      <c r="E374" s="350" t="s">
        <v>1036</v>
      </c>
      <c r="F374" s="331" t="s">
        <v>1037</v>
      </c>
      <c r="G374" s="350">
        <v>24</v>
      </c>
      <c r="H374" s="331" t="s">
        <v>1022</v>
      </c>
      <c r="I374" s="362" t="s">
        <v>1046</v>
      </c>
      <c r="K374" s="363" t="s">
        <v>1045</v>
      </c>
    </row>
    <row r="375" spans="1:11" x14ac:dyDescent="0.2">
      <c r="A375" s="350" t="s">
        <v>514</v>
      </c>
      <c r="B375" s="331" t="s">
        <v>1337</v>
      </c>
      <c r="C375" s="350" t="s">
        <v>705</v>
      </c>
      <c r="D375" s="346" t="s">
        <v>706</v>
      </c>
      <c r="E375" s="350" t="s">
        <v>1036</v>
      </c>
      <c r="F375" s="331" t="s">
        <v>1037</v>
      </c>
      <c r="G375" s="350">
        <v>24</v>
      </c>
      <c r="H375" s="331" t="s">
        <v>1024</v>
      </c>
      <c r="I375" s="362" t="s">
        <v>1046</v>
      </c>
      <c r="K375" s="363" t="s">
        <v>1045</v>
      </c>
    </row>
    <row r="376" spans="1:11" x14ac:dyDescent="0.2">
      <c r="A376" s="350" t="s">
        <v>515</v>
      </c>
      <c r="B376" s="331" t="s">
        <v>1136</v>
      </c>
      <c r="C376" s="350" t="s">
        <v>705</v>
      </c>
      <c r="D376" s="346" t="s">
        <v>706</v>
      </c>
      <c r="E376" s="350" t="s">
        <v>1036</v>
      </c>
      <c r="F376" s="331" t="s">
        <v>1037</v>
      </c>
      <c r="G376" s="350">
        <v>24</v>
      </c>
      <c r="H376" s="331" t="s">
        <v>1024</v>
      </c>
      <c r="I376" s="362" t="s">
        <v>1046</v>
      </c>
      <c r="K376" s="363" t="s">
        <v>1045</v>
      </c>
    </row>
    <row r="377" spans="1:11" x14ac:dyDescent="0.2">
      <c r="A377" s="350" t="s">
        <v>516</v>
      </c>
      <c r="B377" s="331" t="s">
        <v>1137</v>
      </c>
      <c r="C377" s="350" t="s">
        <v>705</v>
      </c>
      <c r="D377" s="346" t="s">
        <v>706</v>
      </c>
      <c r="E377" s="350" t="s">
        <v>1036</v>
      </c>
      <c r="F377" s="331" t="s">
        <v>1037</v>
      </c>
      <c r="G377" s="350">
        <v>24</v>
      </c>
      <c r="H377" s="331" t="s">
        <v>1024</v>
      </c>
      <c r="I377" s="362" t="s">
        <v>1046</v>
      </c>
      <c r="K377" s="363" t="s">
        <v>1045</v>
      </c>
    </row>
    <row r="378" spans="1:11" x14ac:dyDescent="0.2">
      <c r="A378" s="350" t="s">
        <v>517</v>
      </c>
      <c r="B378" s="331" t="s">
        <v>1138</v>
      </c>
      <c r="C378" s="350" t="s">
        <v>705</v>
      </c>
      <c r="D378" s="346" t="s">
        <v>706</v>
      </c>
      <c r="E378" s="350" t="s">
        <v>1036</v>
      </c>
      <c r="F378" s="331" t="s">
        <v>1037</v>
      </c>
      <c r="G378" s="350">
        <v>24</v>
      </c>
      <c r="H378" s="331" t="s">
        <v>1024</v>
      </c>
      <c r="I378" s="362" t="s">
        <v>1046</v>
      </c>
      <c r="K378" s="363" t="s">
        <v>1045</v>
      </c>
    </row>
    <row r="379" spans="1:11" x14ac:dyDescent="0.2">
      <c r="A379" s="350" t="s">
        <v>518</v>
      </c>
      <c r="B379" s="331" t="s">
        <v>1139</v>
      </c>
      <c r="C379" s="350" t="s">
        <v>705</v>
      </c>
      <c r="D379" s="346" t="s">
        <v>706</v>
      </c>
      <c r="E379" s="350" t="s">
        <v>1036</v>
      </c>
      <c r="F379" s="331" t="s">
        <v>1037</v>
      </c>
      <c r="G379" s="350">
        <v>24</v>
      </c>
      <c r="H379" s="331" t="s">
        <v>1024</v>
      </c>
      <c r="I379" s="362" t="s">
        <v>1046</v>
      </c>
      <c r="K379" s="363" t="s">
        <v>1045</v>
      </c>
    </row>
    <row r="380" spans="1:11" x14ac:dyDescent="0.2">
      <c r="A380" s="350" t="s">
        <v>519</v>
      </c>
      <c r="B380" s="331" t="s">
        <v>520</v>
      </c>
      <c r="C380" s="350" t="s">
        <v>705</v>
      </c>
      <c r="D380" s="346" t="s">
        <v>706</v>
      </c>
      <c r="E380" s="350" t="s">
        <v>1036</v>
      </c>
      <c r="F380" s="331" t="s">
        <v>1037</v>
      </c>
      <c r="G380" s="350">
        <v>24</v>
      </c>
      <c r="H380" s="331" t="s">
        <v>1026</v>
      </c>
      <c r="I380" s="362" t="s">
        <v>1046</v>
      </c>
      <c r="K380" s="363" t="s">
        <v>1045</v>
      </c>
    </row>
    <row r="381" spans="1:11" x14ac:dyDescent="0.2">
      <c r="A381" s="350" t="s">
        <v>521</v>
      </c>
      <c r="B381" s="331" t="s">
        <v>522</v>
      </c>
      <c r="C381" s="350" t="s">
        <v>705</v>
      </c>
      <c r="D381" s="346" t="s">
        <v>706</v>
      </c>
      <c r="E381" s="350" t="s">
        <v>1036</v>
      </c>
      <c r="F381" s="331" t="s">
        <v>1037</v>
      </c>
      <c r="G381" s="350">
        <v>24</v>
      </c>
      <c r="H381" s="331" t="s">
        <v>1026</v>
      </c>
      <c r="I381" s="362" t="s">
        <v>1046</v>
      </c>
      <c r="K381" s="363" t="s">
        <v>1045</v>
      </c>
    </row>
    <row r="382" spans="1:11" x14ac:dyDescent="0.2">
      <c r="A382" s="350" t="s">
        <v>523</v>
      </c>
      <c r="B382" s="331" t="s">
        <v>1140</v>
      </c>
      <c r="C382" s="350" t="s">
        <v>705</v>
      </c>
      <c r="D382" s="346" t="s">
        <v>706</v>
      </c>
      <c r="E382" s="350" t="s">
        <v>1036</v>
      </c>
      <c r="F382" s="331" t="s">
        <v>1037</v>
      </c>
      <c r="G382" s="350">
        <v>24</v>
      </c>
      <c r="H382" s="331" t="s">
        <v>1022</v>
      </c>
      <c r="I382" s="362" t="s">
        <v>1046</v>
      </c>
      <c r="K382" s="363" t="s">
        <v>1045</v>
      </c>
    </row>
    <row r="383" spans="1:11" x14ac:dyDescent="0.2">
      <c r="A383" s="350" t="s">
        <v>524</v>
      </c>
      <c r="B383" s="331" t="s">
        <v>1141</v>
      </c>
      <c r="C383" s="350" t="s">
        <v>705</v>
      </c>
      <c r="D383" s="346" t="s">
        <v>706</v>
      </c>
      <c r="E383" s="350" t="s">
        <v>1036</v>
      </c>
      <c r="F383" s="331" t="s">
        <v>1037</v>
      </c>
      <c r="G383" s="350">
        <v>24</v>
      </c>
      <c r="H383" s="331" t="s">
        <v>1022</v>
      </c>
      <c r="I383" s="362" t="s">
        <v>1046</v>
      </c>
      <c r="K383" s="363" t="s">
        <v>1045</v>
      </c>
    </row>
    <row r="384" spans="1:11" x14ac:dyDescent="0.2">
      <c r="A384" s="353" t="s">
        <v>1338</v>
      </c>
      <c r="B384" s="331" t="s">
        <v>1329</v>
      </c>
      <c r="C384" s="350" t="s">
        <v>41</v>
      </c>
      <c r="D384" s="346" t="s">
        <v>42</v>
      </c>
      <c r="E384" s="350" t="s">
        <v>1034</v>
      </c>
      <c r="F384" s="331" t="s">
        <v>1035</v>
      </c>
      <c r="G384" s="350">
        <v>164</v>
      </c>
      <c r="H384" s="331" t="s">
        <v>1036</v>
      </c>
      <c r="I384" s="362" t="s">
        <v>1046</v>
      </c>
      <c r="K384" s="363">
        <v>2562</v>
      </c>
    </row>
    <row r="385" spans="1:11" x14ac:dyDescent="0.2">
      <c r="A385" s="350" t="s">
        <v>525</v>
      </c>
      <c r="B385" s="331" t="s">
        <v>526</v>
      </c>
      <c r="C385" s="350" t="s">
        <v>41</v>
      </c>
      <c r="D385" s="346" t="s">
        <v>42</v>
      </c>
      <c r="E385" s="350" t="s">
        <v>1034</v>
      </c>
      <c r="F385" s="331" t="s">
        <v>1035</v>
      </c>
      <c r="G385" s="350">
        <v>164</v>
      </c>
      <c r="H385" s="331" t="s">
        <v>1036</v>
      </c>
      <c r="I385" s="362" t="s">
        <v>1046</v>
      </c>
      <c r="K385" s="363" t="s">
        <v>1045</v>
      </c>
    </row>
    <row r="386" spans="1:11" x14ac:dyDescent="0.2">
      <c r="A386" s="350" t="s">
        <v>527</v>
      </c>
      <c r="B386" s="331" t="s">
        <v>528</v>
      </c>
      <c r="C386" s="350" t="s">
        <v>41</v>
      </c>
      <c r="D386" s="346" t="s">
        <v>42</v>
      </c>
      <c r="E386" s="350" t="s">
        <v>1034</v>
      </c>
      <c r="F386" s="331" t="s">
        <v>1035</v>
      </c>
      <c r="G386" s="350">
        <v>164</v>
      </c>
      <c r="H386" s="331" t="s">
        <v>1036</v>
      </c>
      <c r="I386" s="362" t="s">
        <v>1046</v>
      </c>
      <c r="K386" s="363" t="s">
        <v>1045</v>
      </c>
    </row>
    <row r="387" spans="1:11" x14ac:dyDescent="0.2">
      <c r="A387" s="350" t="s">
        <v>529</v>
      </c>
      <c r="B387" s="331" t="s">
        <v>530</v>
      </c>
      <c r="C387" s="350" t="s">
        <v>41</v>
      </c>
      <c r="D387" s="346" t="s">
        <v>42</v>
      </c>
      <c r="E387" s="350" t="s">
        <v>1034</v>
      </c>
      <c r="F387" s="331" t="s">
        <v>1035</v>
      </c>
      <c r="G387" s="350">
        <v>164</v>
      </c>
      <c r="H387" s="331" t="s">
        <v>1036</v>
      </c>
      <c r="I387" s="362" t="s">
        <v>1046</v>
      </c>
      <c r="K387" s="363" t="s">
        <v>1045</v>
      </c>
    </row>
    <row r="388" spans="1:11" x14ac:dyDescent="0.2">
      <c r="A388" s="350" t="s">
        <v>531</v>
      </c>
      <c r="B388" s="331" t="s">
        <v>532</v>
      </c>
      <c r="C388" s="350" t="s">
        <v>41</v>
      </c>
      <c r="D388" s="346" t="s">
        <v>42</v>
      </c>
      <c r="E388" s="350" t="s">
        <v>1034</v>
      </c>
      <c r="F388" s="331" t="s">
        <v>1035</v>
      </c>
      <c r="G388" s="350">
        <v>164</v>
      </c>
      <c r="H388" s="331" t="s">
        <v>1036</v>
      </c>
      <c r="I388" s="362" t="s">
        <v>1046</v>
      </c>
      <c r="K388" s="363" t="s">
        <v>1045</v>
      </c>
    </row>
    <row r="389" spans="1:11" x14ac:dyDescent="0.2">
      <c r="A389" s="350" t="s">
        <v>533</v>
      </c>
      <c r="B389" s="331" t="s">
        <v>534</v>
      </c>
      <c r="C389" s="350" t="s">
        <v>41</v>
      </c>
      <c r="D389" s="346" t="s">
        <v>42</v>
      </c>
      <c r="E389" s="350" t="s">
        <v>1034</v>
      </c>
      <c r="F389" s="331" t="s">
        <v>1035</v>
      </c>
      <c r="G389" s="350">
        <v>164</v>
      </c>
      <c r="H389" s="331" t="s">
        <v>1036</v>
      </c>
      <c r="I389" s="362" t="s">
        <v>1046</v>
      </c>
      <c r="K389" s="363" t="s">
        <v>1045</v>
      </c>
    </row>
    <row r="390" spans="1:11" x14ac:dyDescent="0.2">
      <c r="A390" s="350" t="s">
        <v>535</v>
      </c>
      <c r="B390" s="331" t="s">
        <v>536</v>
      </c>
      <c r="C390" s="350" t="s">
        <v>41</v>
      </c>
      <c r="D390" s="346" t="s">
        <v>42</v>
      </c>
      <c r="E390" s="350" t="s">
        <v>1034</v>
      </c>
      <c r="F390" s="331" t="s">
        <v>1035</v>
      </c>
      <c r="G390" s="350">
        <v>164</v>
      </c>
      <c r="H390" s="331" t="s">
        <v>1036</v>
      </c>
      <c r="I390" s="362" t="s">
        <v>1046</v>
      </c>
      <c r="K390" s="363" t="s">
        <v>1048</v>
      </c>
    </row>
    <row r="391" spans="1:11" x14ac:dyDescent="0.2">
      <c r="A391" s="350" t="s">
        <v>537</v>
      </c>
      <c r="B391" s="331" t="s">
        <v>538</v>
      </c>
      <c r="C391" s="350" t="s">
        <v>41</v>
      </c>
      <c r="D391" s="346" t="s">
        <v>42</v>
      </c>
      <c r="E391" s="350" t="s">
        <v>1034</v>
      </c>
      <c r="F391" s="331" t="s">
        <v>1035</v>
      </c>
      <c r="G391" s="350">
        <v>164</v>
      </c>
      <c r="H391" s="331" t="s">
        <v>1036</v>
      </c>
      <c r="I391" s="362" t="s">
        <v>1046</v>
      </c>
      <c r="K391" s="363" t="s">
        <v>1045</v>
      </c>
    </row>
    <row r="392" spans="1:11" x14ac:dyDescent="0.2">
      <c r="A392" s="350" t="s">
        <v>539</v>
      </c>
      <c r="B392" s="331" t="s">
        <v>540</v>
      </c>
      <c r="C392" s="350" t="s">
        <v>41</v>
      </c>
      <c r="D392" s="346" t="s">
        <v>42</v>
      </c>
      <c r="E392" s="350" t="s">
        <v>1034</v>
      </c>
      <c r="F392" s="331" t="s">
        <v>1035</v>
      </c>
      <c r="G392" s="350">
        <v>164</v>
      </c>
      <c r="H392" s="331" t="s">
        <v>1036</v>
      </c>
      <c r="I392" s="362" t="s">
        <v>1046</v>
      </c>
      <c r="K392" s="363" t="s">
        <v>1045</v>
      </c>
    </row>
    <row r="393" spans="1:11" x14ac:dyDescent="0.2">
      <c r="A393" s="350" t="s">
        <v>541</v>
      </c>
      <c r="B393" s="331" t="s">
        <v>542</v>
      </c>
      <c r="C393" s="350" t="s">
        <v>41</v>
      </c>
      <c r="D393" s="346" t="s">
        <v>42</v>
      </c>
      <c r="E393" s="350" t="s">
        <v>1034</v>
      </c>
      <c r="F393" s="331" t="s">
        <v>1035</v>
      </c>
      <c r="G393" s="350">
        <v>164</v>
      </c>
      <c r="H393" s="331" t="s">
        <v>1036</v>
      </c>
      <c r="I393" s="362" t="s">
        <v>1046</v>
      </c>
      <c r="K393" s="363" t="s">
        <v>1045</v>
      </c>
    </row>
    <row r="394" spans="1:11" x14ac:dyDescent="0.2">
      <c r="A394" s="350" t="s">
        <v>543</v>
      </c>
      <c r="B394" s="331" t="s">
        <v>544</v>
      </c>
      <c r="C394" s="350" t="s">
        <v>41</v>
      </c>
      <c r="D394" s="346" t="s">
        <v>42</v>
      </c>
      <c r="E394" s="350" t="s">
        <v>1034</v>
      </c>
      <c r="F394" s="331" t="s">
        <v>1035</v>
      </c>
      <c r="G394" s="350">
        <v>164</v>
      </c>
      <c r="H394" s="331" t="s">
        <v>1036</v>
      </c>
      <c r="I394" s="362" t="s">
        <v>1046</v>
      </c>
      <c r="K394" s="363" t="s">
        <v>1045</v>
      </c>
    </row>
    <row r="395" spans="1:11" x14ac:dyDescent="0.2">
      <c r="A395" s="350" t="s">
        <v>545</v>
      </c>
      <c r="B395" s="331" t="s">
        <v>546</v>
      </c>
      <c r="C395" s="350" t="s">
        <v>41</v>
      </c>
      <c r="D395" s="346" t="s">
        <v>42</v>
      </c>
      <c r="E395" s="350" t="s">
        <v>1034</v>
      </c>
      <c r="F395" s="331" t="s">
        <v>1035</v>
      </c>
      <c r="G395" s="350">
        <v>164</v>
      </c>
      <c r="H395" s="331" t="s">
        <v>1036</v>
      </c>
      <c r="I395" s="362" t="s">
        <v>1046</v>
      </c>
      <c r="K395" s="363" t="s">
        <v>1045</v>
      </c>
    </row>
    <row r="396" spans="1:11" x14ac:dyDescent="0.2">
      <c r="A396" s="350" t="s">
        <v>547</v>
      </c>
      <c r="B396" s="331" t="s">
        <v>548</v>
      </c>
      <c r="C396" s="350" t="s">
        <v>41</v>
      </c>
      <c r="D396" s="346" t="s">
        <v>42</v>
      </c>
      <c r="E396" s="350" t="s">
        <v>1034</v>
      </c>
      <c r="F396" s="331" t="s">
        <v>1035</v>
      </c>
      <c r="G396" s="350">
        <v>164</v>
      </c>
      <c r="H396" s="331" t="s">
        <v>1036</v>
      </c>
      <c r="I396" s="362" t="s">
        <v>1046</v>
      </c>
      <c r="K396" s="363" t="s">
        <v>1045</v>
      </c>
    </row>
    <row r="397" spans="1:11" x14ac:dyDescent="0.2">
      <c r="A397" s="350" t="s">
        <v>549</v>
      </c>
      <c r="B397" s="331" t="s">
        <v>550</v>
      </c>
      <c r="C397" s="350" t="s">
        <v>41</v>
      </c>
      <c r="D397" s="346" t="s">
        <v>42</v>
      </c>
      <c r="E397" s="350" t="s">
        <v>1034</v>
      </c>
      <c r="F397" s="331" t="s">
        <v>1035</v>
      </c>
      <c r="G397" s="350">
        <v>25</v>
      </c>
      <c r="H397" s="331" t="s">
        <v>1034</v>
      </c>
      <c r="I397" s="362" t="s">
        <v>1046</v>
      </c>
      <c r="K397" s="363" t="s">
        <v>1045</v>
      </c>
    </row>
    <row r="398" spans="1:11" x14ac:dyDescent="0.2">
      <c r="A398" s="350" t="s">
        <v>551</v>
      </c>
      <c r="B398" s="331" t="s">
        <v>552</v>
      </c>
      <c r="C398" s="350" t="s">
        <v>41</v>
      </c>
      <c r="D398" s="346" t="s">
        <v>42</v>
      </c>
      <c r="E398" s="350" t="s">
        <v>1034</v>
      </c>
      <c r="F398" s="331" t="s">
        <v>1035</v>
      </c>
      <c r="G398" s="350">
        <v>25</v>
      </c>
      <c r="H398" s="331" t="s">
        <v>1034</v>
      </c>
      <c r="I398" s="362" t="s">
        <v>1046</v>
      </c>
      <c r="K398" s="363" t="s">
        <v>1045</v>
      </c>
    </row>
    <row r="399" spans="1:11" x14ac:dyDescent="0.2">
      <c r="A399" s="350" t="s">
        <v>553</v>
      </c>
      <c r="B399" s="331" t="s">
        <v>554</v>
      </c>
      <c r="C399" s="350" t="s">
        <v>41</v>
      </c>
      <c r="D399" s="346" t="s">
        <v>42</v>
      </c>
      <c r="E399" s="350" t="s">
        <v>1034</v>
      </c>
      <c r="F399" s="331" t="s">
        <v>1035</v>
      </c>
      <c r="G399" s="350">
        <v>25</v>
      </c>
      <c r="H399" s="331" t="s">
        <v>1034</v>
      </c>
      <c r="I399" s="362" t="s">
        <v>1046</v>
      </c>
      <c r="K399" s="363" t="s">
        <v>1045</v>
      </c>
    </row>
    <row r="400" spans="1:11" x14ac:dyDescent="0.2">
      <c r="A400" s="350" t="s">
        <v>555</v>
      </c>
      <c r="B400" s="331" t="s">
        <v>556</v>
      </c>
      <c r="C400" s="350" t="s">
        <v>41</v>
      </c>
      <c r="D400" s="346" t="s">
        <v>42</v>
      </c>
      <c r="E400" s="350" t="s">
        <v>1034</v>
      </c>
      <c r="F400" s="331" t="s">
        <v>1035</v>
      </c>
      <c r="G400" s="350">
        <v>25</v>
      </c>
      <c r="H400" s="331" t="s">
        <v>1034</v>
      </c>
      <c r="I400" s="362" t="s">
        <v>1046</v>
      </c>
      <c r="K400" s="363" t="s">
        <v>1045</v>
      </c>
    </row>
    <row r="401" spans="1:11" x14ac:dyDescent="0.2">
      <c r="A401" s="350" t="s">
        <v>557</v>
      </c>
      <c r="B401" s="331" t="s">
        <v>558</v>
      </c>
      <c r="C401" s="350" t="s">
        <v>41</v>
      </c>
      <c r="D401" s="346" t="s">
        <v>42</v>
      </c>
      <c r="E401" s="350" t="s">
        <v>1034</v>
      </c>
      <c r="F401" s="331" t="s">
        <v>1035</v>
      </c>
      <c r="G401" s="350">
        <v>25</v>
      </c>
      <c r="H401" s="331" t="s">
        <v>1034</v>
      </c>
      <c r="I401" s="362" t="s">
        <v>1046</v>
      </c>
      <c r="K401" s="363" t="s">
        <v>1045</v>
      </c>
    </row>
    <row r="402" spans="1:11" x14ac:dyDescent="0.2">
      <c r="A402" s="350" t="s">
        <v>559</v>
      </c>
      <c r="B402" s="331" t="s">
        <v>560</v>
      </c>
      <c r="C402" s="350" t="s">
        <v>41</v>
      </c>
      <c r="D402" s="346" t="s">
        <v>42</v>
      </c>
      <c r="E402" s="350" t="s">
        <v>1034</v>
      </c>
      <c r="F402" s="331" t="s">
        <v>1035</v>
      </c>
      <c r="G402" s="350">
        <v>25</v>
      </c>
      <c r="H402" s="331" t="s">
        <v>1034</v>
      </c>
      <c r="I402" s="362" t="s">
        <v>1046</v>
      </c>
      <c r="K402" s="363" t="s">
        <v>1045</v>
      </c>
    </row>
    <row r="403" spans="1:11" x14ac:dyDescent="0.2">
      <c r="A403" s="350" t="s">
        <v>561</v>
      </c>
      <c r="B403" s="331" t="s">
        <v>562</v>
      </c>
      <c r="C403" s="350" t="s">
        <v>41</v>
      </c>
      <c r="D403" s="346" t="s">
        <v>42</v>
      </c>
      <c r="E403" s="350" t="s">
        <v>1034</v>
      </c>
      <c r="F403" s="331" t="s">
        <v>1035</v>
      </c>
      <c r="G403" s="350">
        <v>25</v>
      </c>
      <c r="H403" s="331" t="s">
        <v>1034</v>
      </c>
      <c r="I403" s="362" t="s">
        <v>1046</v>
      </c>
      <c r="K403" s="363" t="s">
        <v>1045</v>
      </c>
    </row>
    <row r="404" spans="1:11" x14ac:dyDescent="0.2">
      <c r="A404" s="350" t="s">
        <v>563</v>
      </c>
      <c r="B404" s="331" t="s">
        <v>564</v>
      </c>
      <c r="C404" s="350" t="s">
        <v>41</v>
      </c>
      <c r="D404" s="346" t="s">
        <v>42</v>
      </c>
      <c r="E404" s="350" t="s">
        <v>1034</v>
      </c>
      <c r="F404" s="331" t="s">
        <v>1035</v>
      </c>
      <c r="G404" s="350">
        <v>25</v>
      </c>
      <c r="H404" s="331" t="s">
        <v>1034</v>
      </c>
      <c r="I404" s="362" t="s">
        <v>1046</v>
      </c>
      <c r="K404" s="363" t="s">
        <v>1045</v>
      </c>
    </row>
    <row r="405" spans="1:11" x14ac:dyDescent="0.2">
      <c r="A405" s="350" t="s">
        <v>919</v>
      </c>
      <c r="B405" s="331" t="s">
        <v>920</v>
      </c>
      <c r="C405" s="350" t="s">
        <v>41</v>
      </c>
      <c r="D405" s="346" t="s">
        <v>42</v>
      </c>
      <c r="E405" s="350" t="s">
        <v>1034</v>
      </c>
      <c r="F405" s="331" t="s">
        <v>1035</v>
      </c>
      <c r="G405" s="350">
        <v>25</v>
      </c>
      <c r="H405" s="331" t="s">
        <v>1034</v>
      </c>
      <c r="I405" s="362" t="s">
        <v>1046</v>
      </c>
      <c r="K405" s="363" t="s">
        <v>1045</v>
      </c>
    </row>
    <row r="406" spans="1:11" x14ac:dyDescent="0.2">
      <c r="A406" s="350" t="s">
        <v>921</v>
      </c>
      <c r="B406" s="331" t="s">
        <v>922</v>
      </c>
      <c r="C406" s="350" t="s">
        <v>41</v>
      </c>
      <c r="D406" s="346" t="s">
        <v>42</v>
      </c>
      <c r="E406" s="350" t="s">
        <v>1034</v>
      </c>
      <c r="F406" s="331" t="s">
        <v>1035</v>
      </c>
      <c r="G406" s="350">
        <v>25</v>
      </c>
      <c r="H406" s="331" t="s">
        <v>1034</v>
      </c>
      <c r="I406" s="362" t="s">
        <v>1046</v>
      </c>
      <c r="K406" s="363" t="s">
        <v>1045</v>
      </c>
    </row>
    <row r="407" spans="1:11" x14ac:dyDescent="0.2">
      <c r="A407" s="350" t="s">
        <v>923</v>
      </c>
      <c r="B407" s="331" t="s">
        <v>924</v>
      </c>
      <c r="C407" s="350" t="s">
        <v>41</v>
      </c>
      <c r="D407" s="346" t="s">
        <v>42</v>
      </c>
      <c r="E407" s="350" t="s">
        <v>1034</v>
      </c>
      <c r="F407" s="331" t="s">
        <v>1035</v>
      </c>
      <c r="G407" s="350">
        <v>25</v>
      </c>
      <c r="H407" s="331" t="s">
        <v>1034</v>
      </c>
      <c r="I407" s="362" t="s">
        <v>1046</v>
      </c>
      <c r="K407" s="363" t="s">
        <v>1045</v>
      </c>
    </row>
    <row r="408" spans="1:11" x14ac:dyDescent="0.2">
      <c r="A408" s="350" t="s">
        <v>565</v>
      </c>
      <c r="B408" s="331" t="s">
        <v>1142</v>
      </c>
      <c r="C408" s="350" t="s">
        <v>41</v>
      </c>
      <c r="D408" s="346" t="s">
        <v>42</v>
      </c>
      <c r="E408" s="350" t="s">
        <v>1034</v>
      </c>
      <c r="F408" s="331" t="s">
        <v>1035</v>
      </c>
      <c r="G408" s="350">
        <v>25</v>
      </c>
      <c r="H408" s="331" t="s">
        <v>1034</v>
      </c>
      <c r="I408" s="362" t="s">
        <v>1046</v>
      </c>
      <c r="K408" s="363" t="s">
        <v>1045</v>
      </c>
    </row>
    <row r="409" spans="1:11" x14ac:dyDescent="0.2">
      <c r="A409" s="350" t="s">
        <v>925</v>
      </c>
      <c r="B409" s="331" t="s">
        <v>926</v>
      </c>
      <c r="C409" s="350" t="s">
        <v>41</v>
      </c>
      <c r="D409" s="346" t="s">
        <v>42</v>
      </c>
      <c r="E409" s="350" t="s">
        <v>1034</v>
      </c>
      <c r="F409" s="331" t="s">
        <v>1035</v>
      </c>
      <c r="G409" s="350">
        <v>25</v>
      </c>
      <c r="H409" s="331" t="s">
        <v>1034</v>
      </c>
      <c r="I409" s="362" t="s">
        <v>1046</v>
      </c>
      <c r="K409" s="363" t="s">
        <v>1045</v>
      </c>
    </row>
    <row r="410" spans="1:11" x14ac:dyDescent="0.2">
      <c r="A410" s="350" t="s">
        <v>927</v>
      </c>
      <c r="B410" s="331" t="s">
        <v>928</v>
      </c>
      <c r="C410" s="350" t="s">
        <v>41</v>
      </c>
      <c r="D410" s="346" t="s">
        <v>42</v>
      </c>
      <c r="E410" s="350" t="s">
        <v>1034</v>
      </c>
      <c r="F410" s="331" t="s">
        <v>1035</v>
      </c>
      <c r="G410" s="350">
        <v>25</v>
      </c>
      <c r="H410" s="331" t="s">
        <v>1034</v>
      </c>
      <c r="I410" s="362" t="s">
        <v>1046</v>
      </c>
      <c r="K410" s="363" t="s">
        <v>1045</v>
      </c>
    </row>
    <row r="411" spans="1:11" x14ac:dyDescent="0.2">
      <c r="A411" s="350" t="s">
        <v>566</v>
      </c>
      <c r="B411" s="331" t="s">
        <v>1143</v>
      </c>
      <c r="C411" s="350" t="s">
        <v>41</v>
      </c>
      <c r="D411" s="346" t="s">
        <v>42</v>
      </c>
      <c r="E411" s="350" t="s">
        <v>1034</v>
      </c>
      <c r="F411" s="331" t="s">
        <v>1035</v>
      </c>
      <c r="G411" s="350">
        <v>25</v>
      </c>
      <c r="H411" s="331" t="s">
        <v>1034</v>
      </c>
      <c r="I411" s="362" t="s">
        <v>1046</v>
      </c>
      <c r="K411" s="363" t="s">
        <v>1045</v>
      </c>
    </row>
    <row r="412" spans="1:11" x14ac:dyDescent="0.2">
      <c r="A412" s="350" t="s">
        <v>929</v>
      </c>
      <c r="B412" s="331" t="s">
        <v>567</v>
      </c>
      <c r="C412" s="350" t="s">
        <v>41</v>
      </c>
      <c r="D412" s="346" t="s">
        <v>42</v>
      </c>
      <c r="E412" s="350" t="s">
        <v>1034</v>
      </c>
      <c r="F412" s="331" t="s">
        <v>1035</v>
      </c>
      <c r="G412" s="350">
        <v>25</v>
      </c>
      <c r="H412" s="331" t="s">
        <v>1034</v>
      </c>
      <c r="I412" s="362" t="s">
        <v>1046</v>
      </c>
      <c r="K412" s="363" t="s">
        <v>1045</v>
      </c>
    </row>
    <row r="413" spans="1:11" x14ac:dyDescent="0.2">
      <c r="A413" s="350" t="s">
        <v>568</v>
      </c>
      <c r="B413" s="331" t="s">
        <v>569</v>
      </c>
      <c r="C413" s="350" t="s">
        <v>41</v>
      </c>
      <c r="D413" s="346" t="s">
        <v>42</v>
      </c>
      <c r="E413" s="350" t="s">
        <v>1034</v>
      </c>
      <c r="F413" s="331" t="s">
        <v>1035</v>
      </c>
      <c r="G413" s="350">
        <v>25</v>
      </c>
      <c r="H413" s="331" t="s">
        <v>1034</v>
      </c>
      <c r="I413" s="362" t="s">
        <v>1046</v>
      </c>
      <c r="K413" s="363" t="s">
        <v>1045</v>
      </c>
    </row>
    <row r="414" spans="1:11" x14ac:dyDescent="0.2">
      <c r="A414" s="350" t="s">
        <v>570</v>
      </c>
      <c r="B414" s="331" t="s">
        <v>571</v>
      </c>
      <c r="C414" s="350" t="s">
        <v>41</v>
      </c>
      <c r="D414" s="346" t="s">
        <v>42</v>
      </c>
      <c r="E414" s="350" t="s">
        <v>1034</v>
      </c>
      <c r="F414" s="331" t="s">
        <v>1035</v>
      </c>
      <c r="G414" s="350">
        <v>25</v>
      </c>
      <c r="H414" s="331" t="s">
        <v>1034</v>
      </c>
      <c r="I414" s="362" t="s">
        <v>1046</v>
      </c>
      <c r="K414" s="363" t="s">
        <v>1045</v>
      </c>
    </row>
    <row r="415" spans="1:11" x14ac:dyDescent="0.2">
      <c r="A415" s="350" t="s">
        <v>572</v>
      </c>
      <c r="B415" s="331" t="s">
        <v>573</v>
      </c>
      <c r="C415" s="350" t="s">
        <v>41</v>
      </c>
      <c r="D415" s="346" t="s">
        <v>42</v>
      </c>
      <c r="E415" s="350" t="s">
        <v>1034</v>
      </c>
      <c r="F415" s="331" t="s">
        <v>1035</v>
      </c>
      <c r="G415" s="350">
        <v>25</v>
      </c>
      <c r="H415" s="331" t="s">
        <v>1034</v>
      </c>
      <c r="I415" s="362" t="s">
        <v>1046</v>
      </c>
      <c r="K415" s="363" t="s">
        <v>1045</v>
      </c>
    </row>
    <row r="416" spans="1:11" x14ac:dyDescent="0.2">
      <c r="A416" s="350" t="s">
        <v>574</v>
      </c>
      <c r="B416" s="331" t="s">
        <v>575</v>
      </c>
      <c r="C416" s="350" t="s">
        <v>41</v>
      </c>
      <c r="D416" s="346" t="s">
        <v>42</v>
      </c>
      <c r="E416" s="350" t="s">
        <v>1034</v>
      </c>
      <c r="F416" s="331" t="s">
        <v>1035</v>
      </c>
      <c r="G416" s="350">
        <v>25</v>
      </c>
      <c r="H416" s="331" t="s">
        <v>1034</v>
      </c>
      <c r="I416" s="362" t="s">
        <v>1046</v>
      </c>
      <c r="K416" s="363" t="s">
        <v>1045</v>
      </c>
    </row>
    <row r="417" spans="1:11" x14ac:dyDescent="0.2">
      <c r="A417" s="350" t="s">
        <v>576</v>
      </c>
      <c r="B417" s="331" t="s">
        <v>1144</v>
      </c>
      <c r="C417" s="350" t="s">
        <v>41</v>
      </c>
      <c r="D417" s="346" t="s">
        <v>42</v>
      </c>
      <c r="E417" s="350" t="s">
        <v>1034</v>
      </c>
      <c r="F417" s="331" t="s">
        <v>1035</v>
      </c>
      <c r="G417" s="350">
        <v>25</v>
      </c>
      <c r="H417" s="331" t="s">
        <v>1034</v>
      </c>
      <c r="I417" s="362" t="s">
        <v>1046</v>
      </c>
      <c r="K417" s="363" t="s">
        <v>1048</v>
      </c>
    </row>
    <row r="418" spans="1:11" x14ac:dyDescent="0.2">
      <c r="A418" s="350" t="s">
        <v>577</v>
      </c>
      <c r="B418" s="331" t="s">
        <v>1145</v>
      </c>
      <c r="C418" s="350" t="s">
        <v>41</v>
      </c>
      <c r="D418" s="346" t="s">
        <v>42</v>
      </c>
      <c r="E418" s="350" t="s">
        <v>1034</v>
      </c>
      <c r="F418" s="331" t="s">
        <v>1035</v>
      </c>
      <c r="G418" s="350">
        <v>25</v>
      </c>
      <c r="H418" s="331" t="s">
        <v>1034</v>
      </c>
      <c r="I418" s="362" t="s">
        <v>1046</v>
      </c>
      <c r="K418" s="363" t="s">
        <v>1048</v>
      </c>
    </row>
    <row r="419" spans="1:11" x14ac:dyDescent="0.2">
      <c r="A419" s="350" t="s">
        <v>578</v>
      </c>
      <c r="B419" s="331" t="s">
        <v>579</v>
      </c>
      <c r="C419" s="350" t="s">
        <v>41</v>
      </c>
      <c r="D419" s="346" t="s">
        <v>42</v>
      </c>
      <c r="E419" s="350" t="s">
        <v>1034</v>
      </c>
      <c r="F419" s="331" t="s">
        <v>1035</v>
      </c>
      <c r="G419" s="350">
        <v>25</v>
      </c>
      <c r="H419" s="331" t="s">
        <v>1034</v>
      </c>
      <c r="I419" s="362" t="s">
        <v>1046</v>
      </c>
      <c r="K419" s="363" t="s">
        <v>1048</v>
      </c>
    </row>
    <row r="420" spans="1:11" x14ac:dyDescent="0.2">
      <c r="A420" s="350" t="s">
        <v>580</v>
      </c>
      <c r="B420" s="331" t="s">
        <v>581</v>
      </c>
      <c r="C420" s="350" t="s">
        <v>41</v>
      </c>
      <c r="D420" s="346" t="s">
        <v>42</v>
      </c>
      <c r="E420" s="350" t="s">
        <v>1034</v>
      </c>
      <c r="F420" s="331" t="s">
        <v>1035</v>
      </c>
      <c r="G420" s="350">
        <v>25</v>
      </c>
      <c r="H420" s="331" t="s">
        <v>1034</v>
      </c>
      <c r="I420" s="362" t="s">
        <v>1046</v>
      </c>
      <c r="K420" s="363" t="s">
        <v>1045</v>
      </c>
    </row>
    <row r="421" spans="1:11" x14ac:dyDescent="0.2">
      <c r="A421" s="350" t="s">
        <v>582</v>
      </c>
      <c r="B421" s="331" t="s">
        <v>583</v>
      </c>
      <c r="C421" s="350" t="s">
        <v>41</v>
      </c>
      <c r="D421" s="346" t="s">
        <v>42</v>
      </c>
      <c r="E421" s="350" t="s">
        <v>1034</v>
      </c>
      <c r="F421" s="331" t="s">
        <v>1035</v>
      </c>
      <c r="G421" s="350">
        <v>25</v>
      </c>
      <c r="H421" s="331" t="s">
        <v>1034</v>
      </c>
      <c r="I421" s="362" t="s">
        <v>1046</v>
      </c>
      <c r="K421" s="363" t="s">
        <v>1048</v>
      </c>
    </row>
    <row r="422" spans="1:11" x14ac:dyDescent="0.2">
      <c r="A422" s="350" t="s">
        <v>584</v>
      </c>
      <c r="B422" s="331" t="s">
        <v>585</v>
      </c>
      <c r="C422" s="350" t="s">
        <v>41</v>
      </c>
      <c r="D422" s="346" t="s">
        <v>42</v>
      </c>
      <c r="E422" s="350" t="s">
        <v>1034</v>
      </c>
      <c r="F422" s="331" t="s">
        <v>1035</v>
      </c>
      <c r="G422" s="350">
        <v>25</v>
      </c>
      <c r="H422" s="331" t="s">
        <v>1034</v>
      </c>
      <c r="I422" s="362" t="s">
        <v>1046</v>
      </c>
      <c r="K422" s="363" t="s">
        <v>1048</v>
      </c>
    </row>
    <row r="423" spans="1:11" x14ac:dyDescent="0.2">
      <c r="A423" s="350" t="s">
        <v>586</v>
      </c>
      <c r="B423" s="331" t="s">
        <v>587</v>
      </c>
      <c r="C423" s="350" t="s">
        <v>41</v>
      </c>
      <c r="D423" s="346" t="s">
        <v>42</v>
      </c>
      <c r="E423" s="350" t="s">
        <v>1034</v>
      </c>
      <c r="F423" s="331" t="s">
        <v>1035</v>
      </c>
      <c r="G423" s="350">
        <v>25</v>
      </c>
      <c r="H423" s="331" t="s">
        <v>1034</v>
      </c>
      <c r="I423" s="362" t="s">
        <v>1046</v>
      </c>
      <c r="K423" s="363" t="s">
        <v>1045</v>
      </c>
    </row>
    <row r="424" spans="1:11" x14ac:dyDescent="0.2">
      <c r="A424" s="350" t="s">
        <v>588</v>
      </c>
      <c r="B424" s="331" t="s">
        <v>589</v>
      </c>
      <c r="C424" s="350" t="s">
        <v>41</v>
      </c>
      <c r="D424" s="346" t="s">
        <v>42</v>
      </c>
      <c r="E424" s="350" t="s">
        <v>1034</v>
      </c>
      <c r="F424" s="331" t="s">
        <v>1035</v>
      </c>
      <c r="G424" s="350">
        <v>25</v>
      </c>
      <c r="H424" s="331" t="s">
        <v>1034</v>
      </c>
      <c r="I424" s="362" t="s">
        <v>1046</v>
      </c>
      <c r="K424" s="363" t="s">
        <v>1048</v>
      </c>
    </row>
    <row r="425" spans="1:11" x14ac:dyDescent="0.2">
      <c r="A425" s="350" t="s">
        <v>590</v>
      </c>
      <c r="B425" s="331" t="s">
        <v>591</v>
      </c>
      <c r="C425" s="350" t="s">
        <v>41</v>
      </c>
      <c r="D425" s="346" t="s">
        <v>42</v>
      </c>
      <c r="E425" s="350" t="s">
        <v>1034</v>
      </c>
      <c r="F425" s="331" t="s">
        <v>1035</v>
      </c>
      <c r="G425" s="350">
        <v>25</v>
      </c>
      <c r="H425" s="331" t="s">
        <v>1034</v>
      </c>
      <c r="I425" s="362" t="s">
        <v>1046</v>
      </c>
      <c r="K425" s="363" t="s">
        <v>1045</v>
      </c>
    </row>
    <row r="426" spans="1:11" x14ac:dyDescent="0.2">
      <c r="A426" s="350" t="s">
        <v>592</v>
      </c>
      <c r="B426" s="331" t="s">
        <v>593</v>
      </c>
      <c r="C426" s="350" t="s">
        <v>41</v>
      </c>
      <c r="D426" s="346" t="s">
        <v>42</v>
      </c>
      <c r="E426" s="350" t="s">
        <v>1034</v>
      </c>
      <c r="F426" s="331" t="s">
        <v>1035</v>
      </c>
      <c r="G426" s="350">
        <v>25</v>
      </c>
      <c r="H426" s="331" t="s">
        <v>1034</v>
      </c>
      <c r="I426" s="362" t="s">
        <v>1046</v>
      </c>
      <c r="K426" s="363" t="s">
        <v>1045</v>
      </c>
    </row>
  </sheetData>
  <autoFilter ref="A1:K426"/>
  <sortState ref="A2:F427">
    <sortCondition ref="C2:C427"/>
    <sortCondition ref="E2:E427"/>
  </sortState>
  <pageMargins left="0.7" right="0.7" top="0.75" bottom="0.75" header="0.3" footer="0.3"/>
  <pageSetup paperSize="9" orientation="portrait" horizontalDpi="300" verticalDpi="300" r:id="rId1"/>
  <ignoredErrors>
    <ignoredError sqref="A26:A2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1:J429"/>
  <sheetViews>
    <sheetView topLeftCell="A207" zoomScale="90" zoomScaleNormal="90" workbookViewId="0">
      <selection activeCell="C212" sqref="C212"/>
    </sheetView>
  </sheetViews>
  <sheetFormatPr defaultRowHeight="18" x14ac:dyDescent="0.25"/>
  <cols>
    <col min="1" max="1" width="17.375" customWidth="1"/>
    <col min="2" max="2" width="53.25" customWidth="1"/>
    <col min="3" max="3" width="20.125" style="99" customWidth="1"/>
    <col min="4" max="4" width="10.125" customWidth="1"/>
    <col min="5" max="5" width="14.375" style="94" customWidth="1"/>
    <col min="6" max="6" width="16.25" style="94" customWidth="1"/>
    <col min="7" max="7" width="8.625" style="94" customWidth="1"/>
    <col min="8" max="8" width="4.375" customWidth="1"/>
    <col min="9" max="9" width="3.375" customWidth="1"/>
  </cols>
  <sheetData>
    <row r="1" spans="1:10" ht="18" customHeight="1" x14ac:dyDescent="0.25">
      <c r="A1" s="96"/>
      <c r="B1" s="96" t="s">
        <v>1271</v>
      </c>
      <c r="C1" s="97"/>
      <c r="D1" s="96"/>
      <c r="E1" s="96"/>
      <c r="F1" s="96"/>
    </row>
    <row r="2" spans="1:10" ht="27.75" x14ac:dyDescent="0.65">
      <c r="A2" s="33" t="s">
        <v>707</v>
      </c>
      <c r="B2" s="33" t="s">
        <v>708</v>
      </c>
      <c r="C2" s="98" t="s">
        <v>678</v>
      </c>
      <c r="D2" s="27"/>
      <c r="E2" s="95" t="s">
        <v>773</v>
      </c>
      <c r="F2" s="95" t="s">
        <v>1348</v>
      </c>
      <c r="G2" s="333" t="s">
        <v>1146</v>
      </c>
      <c r="H2" s="91"/>
    </row>
    <row r="3" spans="1:10" ht="27.75" hidden="1" x14ac:dyDescent="0.65">
      <c r="A3" s="375" t="s">
        <v>140</v>
      </c>
      <c r="B3" s="149" t="s">
        <v>141</v>
      </c>
      <c r="C3" s="148">
        <f>IFERROR(VLOOKUP($A3,'งบทดลอง รพ.'!$A$2:$C$550,3,0),0)</f>
        <v>0</v>
      </c>
      <c r="D3" s="27"/>
      <c r="E3" s="95" t="s">
        <v>976</v>
      </c>
      <c r="F3" s="95" t="s">
        <v>16</v>
      </c>
      <c r="G3" s="333" t="s">
        <v>1046</v>
      </c>
      <c r="H3" s="91"/>
      <c r="I3" s="151"/>
      <c r="J3" t="s">
        <v>1147</v>
      </c>
    </row>
    <row r="4" spans="1:10" ht="27.75" hidden="1" x14ac:dyDescent="0.65">
      <c r="A4" s="375" t="s">
        <v>142</v>
      </c>
      <c r="B4" s="149" t="s">
        <v>143</v>
      </c>
      <c r="C4" s="148">
        <f>IFERROR(VLOOKUP($A4,'งบทดลอง รพ.'!$A$2:$C$550,3,0),0)</f>
        <v>0</v>
      </c>
      <c r="D4" s="27"/>
      <c r="E4" s="95" t="s">
        <v>976</v>
      </c>
      <c r="F4" s="95" t="s">
        <v>16</v>
      </c>
      <c r="G4" s="333" t="s">
        <v>1046</v>
      </c>
      <c r="H4" s="91"/>
    </row>
    <row r="5" spans="1:10" ht="27.75" hidden="1" x14ac:dyDescent="0.65">
      <c r="A5" s="375" t="s">
        <v>144</v>
      </c>
      <c r="B5" s="149" t="s">
        <v>145</v>
      </c>
      <c r="C5" s="148">
        <f>IFERROR(VLOOKUP($A5,'งบทดลอง รพ.'!$A$2:$C$550,3,0),0)</f>
        <v>0</v>
      </c>
      <c r="D5" s="27"/>
      <c r="E5" s="95" t="s">
        <v>976</v>
      </c>
      <c r="F5" s="95" t="s">
        <v>16</v>
      </c>
      <c r="G5" s="333" t="s">
        <v>1046</v>
      </c>
      <c r="H5" s="91"/>
    </row>
    <row r="6" spans="1:10" ht="27.75" hidden="1" x14ac:dyDescent="0.65">
      <c r="A6" s="375" t="s">
        <v>146</v>
      </c>
      <c r="B6" s="149" t="s">
        <v>147</v>
      </c>
      <c r="C6" s="148">
        <f>IFERROR(VLOOKUP($A6,'งบทดลอง รพ.'!$A$2:$C$550,3,0),0)</f>
        <v>0</v>
      </c>
      <c r="D6" s="27"/>
      <c r="E6" s="95" t="s">
        <v>976</v>
      </c>
      <c r="F6" s="95" t="s">
        <v>16</v>
      </c>
      <c r="G6" s="333" t="s">
        <v>1046</v>
      </c>
      <c r="H6" s="91"/>
    </row>
    <row r="7" spans="1:10" ht="27.75" hidden="1" x14ac:dyDescent="0.65">
      <c r="A7" s="375" t="s">
        <v>148</v>
      </c>
      <c r="B7" s="149" t="s">
        <v>1047</v>
      </c>
      <c r="C7" s="148">
        <f>IFERROR(VLOOKUP($A7,'งบทดลอง รพ.'!$A$2:$C$550,3,0),0)</f>
        <v>0</v>
      </c>
      <c r="D7" s="27"/>
      <c r="E7" s="95" t="s">
        <v>976</v>
      </c>
      <c r="F7" s="95" t="s">
        <v>16</v>
      </c>
      <c r="G7" s="333" t="s">
        <v>1046</v>
      </c>
      <c r="H7" s="91"/>
    </row>
    <row r="8" spans="1:10" ht="27.75" hidden="1" x14ac:dyDescent="0.65">
      <c r="A8" s="375" t="s">
        <v>149</v>
      </c>
      <c r="B8" s="149" t="s">
        <v>150</v>
      </c>
      <c r="C8" s="148">
        <f>IFERROR(VLOOKUP($A8,'งบทดลอง รพ.'!$A$2:$C$550,3,0),0)</f>
        <v>0</v>
      </c>
      <c r="D8" s="27"/>
      <c r="E8" s="95" t="s">
        <v>976</v>
      </c>
      <c r="F8" s="95" t="s">
        <v>16</v>
      </c>
      <c r="G8" s="333" t="s">
        <v>1046</v>
      </c>
      <c r="H8" s="91"/>
    </row>
    <row r="9" spans="1:10" ht="27.75" hidden="1" x14ac:dyDescent="0.65">
      <c r="A9" s="375" t="s">
        <v>151</v>
      </c>
      <c r="B9" s="149" t="s">
        <v>172</v>
      </c>
      <c r="C9" s="148">
        <f>IFERROR(VLOOKUP($A9,'งบทดลอง รพ.'!$A$2:$C$550,3,0),0)</f>
        <v>0</v>
      </c>
      <c r="D9" s="27"/>
      <c r="E9" s="95" t="s">
        <v>976</v>
      </c>
      <c r="F9" s="95" t="s">
        <v>16</v>
      </c>
      <c r="G9" s="333" t="s">
        <v>1046</v>
      </c>
      <c r="H9" s="91"/>
    </row>
    <row r="10" spans="1:10" ht="27.75" hidden="1" x14ac:dyDescent="0.65">
      <c r="A10" s="375" t="s">
        <v>152</v>
      </c>
      <c r="B10" s="149" t="s">
        <v>174</v>
      </c>
      <c r="C10" s="148">
        <f>IFERROR(VLOOKUP($A10,'งบทดลอง รพ.'!$A$2:$C$550,3,0),0)</f>
        <v>0</v>
      </c>
      <c r="D10" s="27"/>
      <c r="E10" s="95" t="s">
        <v>976</v>
      </c>
      <c r="F10" s="95" t="s">
        <v>16</v>
      </c>
      <c r="G10" s="333" t="s">
        <v>1046</v>
      </c>
      <c r="H10" s="91"/>
    </row>
    <row r="11" spans="1:10" ht="27.75" hidden="1" x14ac:dyDescent="0.65">
      <c r="A11" s="375" t="s">
        <v>153</v>
      </c>
      <c r="B11" s="149" t="s">
        <v>154</v>
      </c>
      <c r="C11" s="148">
        <f>IFERROR(VLOOKUP($A11,'งบทดลอง รพ.'!$A$2:$C$550,3,0),0)</f>
        <v>0</v>
      </c>
      <c r="D11" s="27"/>
      <c r="E11" s="95" t="s">
        <v>976</v>
      </c>
      <c r="F11" s="95" t="s">
        <v>16</v>
      </c>
      <c r="G11" s="333" t="s">
        <v>1046</v>
      </c>
      <c r="H11" s="91"/>
    </row>
    <row r="12" spans="1:10" ht="27.75" hidden="1" x14ac:dyDescent="0.65">
      <c r="A12" s="375" t="s">
        <v>155</v>
      </c>
      <c r="B12" s="149" t="s">
        <v>156</v>
      </c>
      <c r="C12" s="148">
        <f>IFERROR(VLOOKUP($A12,'งบทดลอง รพ.'!$A$2:$C$550,3,0),0)</f>
        <v>0</v>
      </c>
      <c r="D12" s="27"/>
      <c r="E12" s="95" t="s">
        <v>976</v>
      </c>
      <c r="F12" s="95" t="s">
        <v>16</v>
      </c>
      <c r="G12" s="333" t="s">
        <v>1046</v>
      </c>
      <c r="H12" s="91"/>
    </row>
    <row r="13" spans="1:10" ht="27.75" hidden="1" x14ac:dyDescent="0.65">
      <c r="A13" s="375" t="s">
        <v>113</v>
      </c>
      <c r="B13" s="149" t="s">
        <v>114</v>
      </c>
      <c r="C13" s="148">
        <f>IFERROR(VLOOKUP($A13,'งบทดลอง รพ.'!$A$2:$C$550,3,0),0)</f>
        <v>0</v>
      </c>
      <c r="D13" s="27"/>
      <c r="E13" s="95" t="s">
        <v>969</v>
      </c>
      <c r="F13" s="95" t="s">
        <v>12</v>
      </c>
      <c r="G13" s="333" t="s">
        <v>1046</v>
      </c>
      <c r="H13" s="91"/>
    </row>
    <row r="14" spans="1:10" ht="27.75" hidden="1" x14ac:dyDescent="0.65">
      <c r="A14" s="375" t="s">
        <v>115</v>
      </c>
      <c r="B14" s="149" t="s">
        <v>116</v>
      </c>
      <c r="C14" s="148">
        <f>IFERROR(VLOOKUP($A14,'งบทดลอง รพ.'!$A$2:$C$550,3,0),0)</f>
        <v>0</v>
      </c>
      <c r="D14" s="27"/>
      <c r="E14" s="95" t="s">
        <v>969</v>
      </c>
      <c r="F14" s="95" t="s">
        <v>12</v>
      </c>
      <c r="G14" s="333" t="s">
        <v>1046</v>
      </c>
      <c r="H14" s="91"/>
    </row>
    <row r="15" spans="1:10" ht="27.75" hidden="1" x14ac:dyDescent="0.65">
      <c r="A15" s="375" t="s">
        <v>797</v>
      </c>
      <c r="B15" s="149" t="s">
        <v>118</v>
      </c>
      <c r="C15" s="148">
        <f>IFERROR(VLOOKUP($A15,'งบทดลอง รพ.'!$A$2:$C$550,3,0),0)</f>
        <v>0</v>
      </c>
      <c r="D15" s="27"/>
      <c r="E15" s="95" t="s">
        <v>969</v>
      </c>
      <c r="F15" s="95" t="s">
        <v>12</v>
      </c>
      <c r="G15" s="333" t="s">
        <v>1046</v>
      </c>
      <c r="H15" s="91"/>
    </row>
    <row r="16" spans="1:10" ht="27.75" hidden="1" x14ac:dyDescent="0.65">
      <c r="A16" s="375" t="s">
        <v>798</v>
      </c>
      <c r="B16" s="149" t="s">
        <v>119</v>
      </c>
      <c r="C16" s="148">
        <f>IFERROR(VLOOKUP($A16,'งบทดลอง รพ.'!$A$2:$C$550,3,0),0)</f>
        <v>0</v>
      </c>
      <c r="D16" s="27"/>
      <c r="E16" s="95" t="s">
        <v>969</v>
      </c>
      <c r="F16" s="95" t="s">
        <v>12</v>
      </c>
      <c r="G16" s="333" t="s">
        <v>1046</v>
      </c>
      <c r="H16" s="91"/>
    </row>
    <row r="17" spans="1:8" ht="27.75" hidden="1" x14ac:dyDescent="0.65">
      <c r="A17" s="375" t="s">
        <v>120</v>
      </c>
      <c r="B17" s="149" t="s">
        <v>121</v>
      </c>
      <c r="C17" s="148">
        <f>IFERROR(VLOOKUP($A17,'งบทดลอง รพ.'!$A$2:$C$550,3,0),0)</f>
        <v>0</v>
      </c>
      <c r="D17" s="27"/>
      <c r="E17" s="95" t="s">
        <v>969</v>
      </c>
      <c r="F17" s="95" t="s">
        <v>12</v>
      </c>
      <c r="G17" s="333" t="s">
        <v>1046</v>
      </c>
      <c r="H17" s="91"/>
    </row>
    <row r="18" spans="1:8" ht="27.75" hidden="1" x14ac:dyDescent="0.65">
      <c r="A18" s="375" t="s">
        <v>122</v>
      </c>
      <c r="B18" s="149" t="s">
        <v>123</v>
      </c>
      <c r="C18" s="148">
        <f>IFERROR(VLOOKUP($A18,'งบทดลอง รพ.'!$A$2:$C$550,3,0),0)</f>
        <v>0</v>
      </c>
      <c r="D18" s="27"/>
      <c r="E18" s="95" t="s">
        <v>969</v>
      </c>
      <c r="F18" s="95" t="s">
        <v>12</v>
      </c>
      <c r="G18" s="333" t="s">
        <v>1046</v>
      </c>
      <c r="H18" s="91"/>
    </row>
    <row r="19" spans="1:8" ht="27.75" hidden="1" x14ac:dyDescent="0.65">
      <c r="A19" s="375" t="s">
        <v>799</v>
      </c>
      <c r="B19" s="149" t="s">
        <v>117</v>
      </c>
      <c r="C19" s="148">
        <f>IFERROR(VLOOKUP($A19,'งบทดลอง รพ.'!$A$2:$C$550,3,0),0)</f>
        <v>0</v>
      </c>
      <c r="D19" s="27"/>
      <c r="E19" s="95" t="s">
        <v>969</v>
      </c>
      <c r="F19" s="95" t="s">
        <v>12</v>
      </c>
      <c r="G19" s="333" t="s">
        <v>1046</v>
      </c>
      <c r="H19" s="91"/>
    </row>
    <row r="20" spans="1:8" ht="27.75" hidden="1" x14ac:dyDescent="0.65">
      <c r="A20" s="375" t="s">
        <v>800</v>
      </c>
      <c r="B20" s="149" t="s">
        <v>80</v>
      </c>
      <c r="C20" s="148">
        <f>IFERROR(VLOOKUP($A20,'งบทดลอง รพ.'!$A$2:$C$550,3,0),0)</f>
        <v>0</v>
      </c>
      <c r="D20" s="27"/>
      <c r="E20" s="95" t="s">
        <v>948</v>
      </c>
      <c r="F20" s="95" t="s">
        <v>6</v>
      </c>
      <c r="G20" s="333" t="s">
        <v>1046</v>
      </c>
      <c r="H20" s="91"/>
    </row>
    <row r="21" spans="1:8" ht="27.75" hidden="1" x14ac:dyDescent="0.65">
      <c r="A21" s="375" t="s">
        <v>801</v>
      </c>
      <c r="B21" s="149" t="s">
        <v>802</v>
      </c>
      <c r="C21" s="148">
        <f>IFERROR(VLOOKUP($A21,'งบทดลอง รพ.'!$A$2:$C$550,3,0),0)</f>
        <v>65000</v>
      </c>
      <c r="D21" s="27"/>
      <c r="E21" s="95" t="s">
        <v>937</v>
      </c>
      <c r="F21" s="95" t="s">
        <v>2</v>
      </c>
      <c r="G21" s="333" t="s">
        <v>1046</v>
      </c>
      <c r="H21" s="91"/>
    </row>
    <row r="22" spans="1:8" ht="27.75" hidden="1" x14ac:dyDescent="0.65">
      <c r="A22" s="375" t="s">
        <v>803</v>
      </c>
      <c r="B22" s="149" t="s">
        <v>804</v>
      </c>
      <c r="C22" s="148">
        <f>IFERROR(VLOOKUP($A22,'งบทดลอง รพ.'!$A$2:$C$550,3,0),0)</f>
        <v>0</v>
      </c>
      <c r="D22" s="27"/>
      <c r="E22" s="95" t="s">
        <v>969</v>
      </c>
      <c r="F22" s="95" t="s">
        <v>12</v>
      </c>
      <c r="G22" s="333" t="s">
        <v>1046</v>
      </c>
      <c r="H22" s="91"/>
    </row>
    <row r="23" spans="1:8" ht="27.75" hidden="1" x14ac:dyDescent="0.65">
      <c r="A23" s="375" t="s">
        <v>72</v>
      </c>
      <c r="B23" s="149" t="s">
        <v>1049</v>
      </c>
      <c r="C23" s="148">
        <f>IFERROR(VLOOKUP($A23,'งบทดลอง รพ.'!$A$2:$C$550,3,0),0)</f>
        <v>253538.55</v>
      </c>
      <c r="D23" s="27"/>
      <c r="E23" s="95" t="s">
        <v>938</v>
      </c>
      <c r="F23" s="95" t="s">
        <v>4</v>
      </c>
      <c r="G23" s="333" t="s">
        <v>1046</v>
      </c>
      <c r="H23" s="91"/>
    </row>
    <row r="24" spans="1:8" ht="27.75" hidden="1" x14ac:dyDescent="0.65">
      <c r="A24" s="375" t="s">
        <v>73</v>
      </c>
      <c r="B24" s="149" t="s">
        <v>1050</v>
      </c>
      <c r="C24" s="148">
        <f>IFERROR(VLOOKUP($A24,'งบทดลอง รพ.'!$A$2:$C$550,3,0),0)</f>
        <v>0</v>
      </c>
      <c r="D24" s="27"/>
      <c r="E24" s="95" t="s">
        <v>940</v>
      </c>
      <c r="F24" s="95" t="s">
        <v>4</v>
      </c>
      <c r="G24" s="333" t="s">
        <v>1046</v>
      </c>
      <c r="H24" s="91"/>
    </row>
    <row r="25" spans="1:8" ht="27.75" hidden="1" x14ac:dyDescent="0.65">
      <c r="A25" s="375" t="s">
        <v>124</v>
      </c>
      <c r="B25" s="149" t="s">
        <v>1051</v>
      </c>
      <c r="C25" s="148">
        <f>IFERROR(VLOOKUP($A25,'งบทดลอง รพ.'!$A$2:$C$550,3,0),0)</f>
        <v>1576902.31</v>
      </c>
      <c r="D25" s="27"/>
      <c r="E25" s="95" t="s">
        <v>971</v>
      </c>
      <c r="F25" s="95" t="s">
        <v>12</v>
      </c>
      <c r="G25" s="333" t="s">
        <v>1046</v>
      </c>
      <c r="H25" s="91"/>
    </row>
    <row r="26" spans="1:8" ht="27.75" hidden="1" x14ac:dyDescent="0.65">
      <c r="A26" s="375" t="s">
        <v>125</v>
      </c>
      <c r="B26" s="149" t="s">
        <v>1052</v>
      </c>
      <c r="C26" s="148">
        <f>IFERROR(VLOOKUP($A26,'งบทดลอง รพ.'!$A$2:$C$550,3,0),0)</f>
        <v>65099.4</v>
      </c>
      <c r="D26" s="27"/>
      <c r="E26" s="95" t="s">
        <v>973</v>
      </c>
      <c r="F26" s="95" t="s">
        <v>12</v>
      </c>
      <c r="G26" s="333" t="s">
        <v>1046</v>
      </c>
      <c r="H26" s="91"/>
    </row>
    <row r="27" spans="1:8" ht="27.75" hidden="1" x14ac:dyDescent="0.65">
      <c r="A27" s="375" t="s">
        <v>1330</v>
      </c>
      <c r="B27" s="149" t="s">
        <v>1281</v>
      </c>
      <c r="C27" s="148">
        <f>IFERROR(VLOOKUP($A27,'งบทดลอง รพ.'!$A$2:$C$550,3,0),0)</f>
        <v>0</v>
      </c>
      <c r="D27" s="27"/>
      <c r="E27" s="95" t="s">
        <v>938</v>
      </c>
      <c r="F27" s="95" t="s">
        <v>4</v>
      </c>
      <c r="G27" s="333" t="s">
        <v>1046</v>
      </c>
      <c r="H27" s="91"/>
    </row>
    <row r="28" spans="1:8" ht="27.75" hidden="1" x14ac:dyDescent="0.65">
      <c r="A28" s="375" t="s">
        <v>1331</v>
      </c>
      <c r="B28" s="149" t="s">
        <v>1282</v>
      </c>
      <c r="C28" s="148">
        <f>IFERROR(VLOOKUP($A28,'งบทดลอง รพ.'!$A$2:$C$550,3,0),0)</f>
        <v>0</v>
      </c>
      <c r="D28" s="27"/>
      <c r="E28" s="95" t="s">
        <v>940</v>
      </c>
      <c r="F28" s="95" t="s">
        <v>4</v>
      </c>
      <c r="G28" s="333" t="s">
        <v>1046</v>
      </c>
      <c r="H28" s="91"/>
    </row>
    <row r="29" spans="1:8" ht="27.75" hidden="1" x14ac:dyDescent="0.65">
      <c r="A29" s="375" t="s">
        <v>1332</v>
      </c>
      <c r="B29" s="149" t="s">
        <v>1283</v>
      </c>
      <c r="C29" s="148">
        <f>IFERROR(VLOOKUP($A29,'งบทดลอง รพ.'!$A$2:$C$550,3,0),0)</f>
        <v>0</v>
      </c>
      <c r="D29" s="27"/>
      <c r="E29" s="95" t="s">
        <v>938</v>
      </c>
      <c r="F29" s="95" t="s">
        <v>4</v>
      </c>
      <c r="G29" s="333" t="s">
        <v>1046</v>
      </c>
      <c r="H29" s="91"/>
    </row>
    <row r="30" spans="1:8" ht="27.75" hidden="1" x14ac:dyDescent="0.65">
      <c r="A30" s="375" t="s">
        <v>1333</v>
      </c>
      <c r="B30" s="149" t="s">
        <v>1284</v>
      </c>
      <c r="C30" s="148">
        <f>IFERROR(VLOOKUP($A30,'งบทดลอง รพ.'!$A$2:$C$550,3,0),0)</f>
        <v>0</v>
      </c>
      <c r="D30" s="27"/>
      <c r="E30" s="95" t="s">
        <v>940</v>
      </c>
      <c r="F30" s="95" t="s">
        <v>4</v>
      </c>
      <c r="G30" s="333" t="s">
        <v>1046</v>
      </c>
      <c r="H30" s="91"/>
    </row>
    <row r="31" spans="1:8" ht="27.75" hidden="1" x14ac:dyDescent="0.65">
      <c r="A31" s="375" t="s">
        <v>81</v>
      </c>
      <c r="B31" s="149" t="s">
        <v>1053</v>
      </c>
      <c r="C31" s="148">
        <f>IFERROR(VLOOKUP($A31,'งบทดลอง รพ.'!$A$2:$C$550,3,0),0)</f>
        <v>900000</v>
      </c>
      <c r="D31" s="27"/>
      <c r="E31" s="95" t="s">
        <v>950</v>
      </c>
      <c r="F31" s="95" t="s">
        <v>6</v>
      </c>
      <c r="G31" s="333" t="s">
        <v>1046</v>
      </c>
      <c r="H31" s="91"/>
    </row>
    <row r="32" spans="1:8" ht="27.75" hidden="1" x14ac:dyDescent="0.65">
      <c r="A32" s="375" t="s">
        <v>82</v>
      </c>
      <c r="B32" s="149" t="s">
        <v>1054</v>
      </c>
      <c r="C32" s="148">
        <f>IFERROR(VLOOKUP($A32,'งบทดลอง รพ.'!$A$2:$C$550,3,0),0)</f>
        <v>553000</v>
      </c>
      <c r="D32" s="27"/>
      <c r="E32" s="95" t="s">
        <v>952</v>
      </c>
      <c r="F32" s="95" t="s">
        <v>6</v>
      </c>
      <c r="G32" s="333" t="s">
        <v>1046</v>
      </c>
      <c r="H32" s="91"/>
    </row>
    <row r="33" spans="1:8" ht="27.75" hidden="1" x14ac:dyDescent="0.65">
      <c r="A33" s="375" t="s">
        <v>83</v>
      </c>
      <c r="B33" s="149" t="s">
        <v>84</v>
      </c>
      <c r="C33" s="148">
        <f>IFERROR(VLOOKUP($A33,'งบทดลอง รพ.'!$A$2:$C$550,3,0),0)</f>
        <v>0</v>
      </c>
      <c r="D33" s="27"/>
      <c r="E33" s="95" t="s">
        <v>954</v>
      </c>
      <c r="F33" s="95" t="s">
        <v>6</v>
      </c>
      <c r="G33" s="333" t="s">
        <v>1046</v>
      </c>
      <c r="H33" s="91"/>
    </row>
    <row r="34" spans="1:8" ht="27.75" hidden="1" x14ac:dyDescent="0.65">
      <c r="A34" s="376" t="s">
        <v>85</v>
      </c>
      <c r="B34" s="150" t="s">
        <v>86</v>
      </c>
      <c r="C34" s="148">
        <f>IFERROR(VLOOKUP($A34,'งบทดลอง รพ.'!$A$2:$C$550,3,0),0)</f>
        <v>0</v>
      </c>
      <c r="D34" s="27"/>
      <c r="E34" s="95" t="s">
        <v>954</v>
      </c>
      <c r="F34" s="95" t="s">
        <v>6</v>
      </c>
      <c r="G34" s="333" t="s">
        <v>1046</v>
      </c>
      <c r="H34" s="91"/>
    </row>
    <row r="35" spans="1:8" ht="27.75" hidden="1" x14ac:dyDescent="0.65">
      <c r="A35" s="376" t="s">
        <v>126</v>
      </c>
      <c r="B35" s="150" t="s">
        <v>1055</v>
      </c>
      <c r="C35" s="148">
        <f>IFERROR(VLOOKUP($A35,'งบทดลอง รพ.'!$A$2:$C$550,3,0),0)</f>
        <v>54214.45</v>
      </c>
      <c r="D35" s="27"/>
      <c r="E35" s="95" t="s">
        <v>971</v>
      </c>
      <c r="F35" s="95" t="s">
        <v>12</v>
      </c>
      <c r="G35" s="333" t="s">
        <v>1046</v>
      </c>
      <c r="H35" s="91"/>
    </row>
    <row r="36" spans="1:8" ht="27.75" hidden="1" x14ac:dyDescent="0.65">
      <c r="A36" s="376" t="s">
        <v>127</v>
      </c>
      <c r="B36" s="150" t="s">
        <v>1056</v>
      </c>
      <c r="C36" s="148">
        <f>IFERROR(VLOOKUP($A36,'งบทดลอง รพ.'!$A$2:$C$550,3,0),0)</f>
        <v>18829</v>
      </c>
      <c r="D36" s="27"/>
      <c r="E36" s="95" t="s">
        <v>973</v>
      </c>
      <c r="F36" s="95" t="s">
        <v>12</v>
      </c>
      <c r="G36" s="333" t="s">
        <v>1046</v>
      </c>
      <c r="H36" s="91"/>
    </row>
    <row r="37" spans="1:8" ht="27.75" hidden="1" x14ac:dyDescent="0.65">
      <c r="A37" s="376" t="s">
        <v>74</v>
      </c>
      <c r="B37" s="150" t="s">
        <v>1057</v>
      </c>
      <c r="C37" s="148">
        <f>IFERROR(VLOOKUP($A37,'งบทดลอง รพ.'!$A$2:$C$550,3,0),0)</f>
        <v>161823.5</v>
      </c>
      <c r="D37" s="27"/>
      <c r="E37" s="95" t="s">
        <v>943</v>
      </c>
      <c r="F37" s="95" t="s">
        <v>942</v>
      </c>
      <c r="G37" s="333" t="s">
        <v>1046</v>
      </c>
      <c r="H37" s="91"/>
    </row>
    <row r="38" spans="1:8" ht="27.75" hidden="1" x14ac:dyDescent="0.65">
      <c r="A38" s="376" t="s">
        <v>75</v>
      </c>
      <c r="B38" s="150" t="s">
        <v>1287</v>
      </c>
      <c r="C38" s="148">
        <f>IFERROR(VLOOKUP($A38,'งบทดลอง รพ.'!$A$2:$C$550,3,0),0)</f>
        <v>50764.29</v>
      </c>
      <c r="D38" s="27"/>
      <c r="E38" s="95" t="s">
        <v>945</v>
      </c>
      <c r="F38" s="95" t="s">
        <v>942</v>
      </c>
      <c r="G38" s="333" t="s">
        <v>1046</v>
      </c>
      <c r="H38" s="91"/>
    </row>
    <row r="39" spans="1:8" ht="27.75" hidden="1" x14ac:dyDescent="0.65">
      <c r="A39" s="376" t="s">
        <v>76</v>
      </c>
      <c r="B39" s="150" t="s">
        <v>77</v>
      </c>
      <c r="C39" s="148">
        <f>IFERROR(VLOOKUP($A39,'งบทดลอง รพ.'!$A$2:$C$550,3,0),0)</f>
        <v>0</v>
      </c>
      <c r="D39" s="27"/>
      <c r="E39" s="95" t="s">
        <v>947</v>
      </c>
      <c r="F39" s="95" t="s">
        <v>942</v>
      </c>
      <c r="G39" s="333" t="s">
        <v>1046</v>
      </c>
      <c r="H39" s="91"/>
    </row>
    <row r="40" spans="1:8" ht="27.75" hidden="1" x14ac:dyDescent="0.65">
      <c r="A40" s="376" t="s">
        <v>78</v>
      </c>
      <c r="B40" s="150" t="s">
        <v>79</v>
      </c>
      <c r="C40" s="148">
        <f>IFERROR(VLOOKUP($A40,'งบทดลอง รพ.'!$A$2:$C$550,3,0),0)</f>
        <v>0</v>
      </c>
      <c r="D40" s="27"/>
      <c r="E40" s="95" t="s">
        <v>947</v>
      </c>
      <c r="F40" s="95" t="s">
        <v>942</v>
      </c>
      <c r="G40" s="333" t="s">
        <v>1046</v>
      </c>
      <c r="H40" s="91"/>
    </row>
    <row r="41" spans="1:8" ht="27.75" hidden="1" x14ac:dyDescent="0.65">
      <c r="A41" s="376" t="s">
        <v>805</v>
      </c>
      <c r="B41" s="150" t="s">
        <v>1285</v>
      </c>
      <c r="C41" s="148">
        <f>IFERROR(VLOOKUP($A41,'งบทดลอง รพ.'!$A$2:$C$550,3,0),0)</f>
        <v>6627.25</v>
      </c>
      <c r="D41" s="27"/>
      <c r="E41" s="95" t="s">
        <v>943</v>
      </c>
      <c r="F41" s="95" t="s">
        <v>942</v>
      </c>
      <c r="G41" s="333" t="s">
        <v>1046</v>
      </c>
      <c r="H41" s="91"/>
    </row>
    <row r="42" spans="1:8" ht="27.75" hidden="1" x14ac:dyDescent="0.65">
      <c r="A42" s="376" t="s">
        <v>806</v>
      </c>
      <c r="B42" s="150" t="s">
        <v>1286</v>
      </c>
      <c r="C42" s="148">
        <f>IFERROR(VLOOKUP($A42,'งบทดลอง รพ.'!$A$2:$C$550,3,0),0)</f>
        <v>0</v>
      </c>
      <c r="D42" s="27"/>
      <c r="E42" s="95" t="s">
        <v>945</v>
      </c>
      <c r="F42" s="95" t="s">
        <v>942</v>
      </c>
      <c r="G42" s="333" t="s">
        <v>1046</v>
      </c>
      <c r="H42" s="91"/>
    </row>
    <row r="43" spans="1:8" ht="27.75" hidden="1" x14ac:dyDescent="0.65">
      <c r="A43" s="376" t="s">
        <v>807</v>
      </c>
      <c r="B43" s="150" t="s">
        <v>1288</v>
      </c>
      <c r="C43" s="148">
        <f>IFERROR(VLOOKUP($A43,'งบทดลอง รพ.'!$A$2:$C$550,3,0),0)</f>
        <v>0</v>
      </c>
      <c r="D43" s="27"/>
      <c r="E43" s="95" t="s">
        <v>947</v>
      </c>
      <c r="F43" s="95" t="s">
        <v>942</v>
      </c>
      <c r="G43" s="333" t="s">
        <v>1046</v>
      </c>
      <c r="H43" s="91"/>
    </row>
    <row r="44" spans="1:8" ht="27.75" hidden="1" x14ac:dyDescent="0.65">
      <c r="A44" s="376" t="s">
        <v>808</v>
      </c>
      <c r="B44" s="150" t="s">
        <v>1289</v>
      </c>
      <c r="C44" s="148">
        <f>IFERROR(VLOOKUP($A44,'งบทดลอง รพ.'!$A$2:$C$550,3,0),0)</f>
        <v>0</v>
      </c>
      <c r="D44" s="27"/>
      <c r="E44" s="95" t="s">
        <v>947</v>
      </c>
      <c r="F44" s="95" t="s">
        <v>942</v>
      </c>
      <c r="G44" s="333" t="s">
        <v>1046</v>
      </c>
      <c r="H44" s="91"/>
    </row>
    <row r="45" spans="1:8" ht="23.25" hidden="1" x14ac:dyDescent="0.35">
      <c r="A45" s="376" t="s">
        <v>45</v>
      </c>
      <c r="B45" s="150" t="s">
        <v>1058</v>
      </c>
      <c r="C45" s="148">
        <f>IFERROR(VLOOKUP($A45,'งบทดลอง รพ.'!$A$2:$C$550,3,0),0)</f>
        <v>0</v>
      </c>
      <c r="D45" s="27"/>
      <c r="E45" s="95" t="s">
        <v>930</v>
      </c>
      <c r="F45" s="95" t="s">
        <v>0</v>
      </c>
      <c r="G45" s="333" t="s">
        <v>1046</v>
      </c>
      <c r="H45" s="91"/>
    </row>
    <row r="46" spans="1:8" ht="23.25" hidden="1" x14ac:dyDescent="0.35">
      <c r="A46" s="375" t="s">
        <v>46</v>
      </c>
      <c r="B46" s="149" t="s">
        <v>1059</v>
      </c>
      <c r="C46" s="148">
        <f>IFERROR(VLOOKUP($A46,'งบทดลอง รพ.'!$A$2:$C$550,3,0),0)</f>
        <v>3800000</v>
      </c>
      <c r="D46" s="27"/>
      <c r="E46" s="95" t="s">
        <v>932</v>
      </c>
      <c r="F46" s="95" t="s">
        <v>0</v>
      </c>
      <c r="G46" s="333" t="s">
        <v>1046</v>
      </c>
      <c r="H46" s="91"/>
    </row>
    <row r="47" spans="1:8" ht="23.25" hidden="1" x14ac:dyDescent="0.35">
      <c r="A47" s="375" t="s">
        <v>47</v>
      </c>
      <c r="B47" s="149" t="s">
        <v>1060</v>
      </c>
      <c r="C47" s="148">
        <f>IFERROR(VLOOKUP($A47,'งบทดลอง รพ.'!$A$2:$C$550,3,0),0)</f>
        <v>241778.61</v>
      </c>
      <c r="D47" s="27"/>
      <c r="E47" s="95" t="s">
        <v>930</v>
      </c>
      <c r="F47" s="95" t="s">
        <v>0</v>
      </c>
      <c r="G47" s="333" t="s">
        <v>1046</v>
      </c>
      <c r="H47" s="91"/>
    </row>
    <row r="48" spans="1:8" ht="23.25" hidden="1" x14ac:dyDescent="0.35">
      <c r="A48" s="375" t="s">
        <v>48</v>
      </c>
      <c r="B48" s="149" t="s">
        <v>1061</v>
      </c>
      <c r="C48" s="148">
        <f>IFERROR(VLOOKUP($A48,'งบทดลอง รพ.'!$A$2:$C$550,3,0),0)</f>
        <v>0</v>
      </c>
      <c r="D48" s="27"/>
      <c r="E48" s="95" t="s">
        <v>930</v>
      </c>
      <c r="F48" s="95" t="s">
        <v>0</v>
      </c>
      <c r="G48" s="333" t="s">
        <v>1046</v>
      </c>
      <c r="H48" s="91"/>
    </row>
    <row r="49" spans="1:8" ht="23.25" hidden="1" x14ac:dyDescent="0.35">
      <c r="A49" s="375" t="s">
        <v>49</v>
      </c>
      <c r="B49" s="149" t="s">
        <v>1062</v>
      </c>
      <c r="C49" s="148">
        <f>IFERROR(VLOOKUP($A49,'งบทดลอง รพ.'!$A$2:$C$550,3,0),0)</f>
        <v>3634</v>
      </c>
      <c r="D49" s="27"/>
      <c r="E49" s="95" t="s">
        <v>930</v>
      </c>
      <c r="F49" s="95" t="s">
        <v>0</v>
      </c>
      <c r="G49" s="333" t="s">
        <v>1046</v>
      </c>
      <c r="H49" s="91"/>
    </row>
    <row r="50" spans="1:8" ht="23.25" hidden="1" x14ac:dyDescent="0.35">
      <c r="A50" s="375" t="s">
        <v>210</v>
      </c>
      <c r="B50" s="149" t="s">
        <v>211</v>
      </c>
      <c r="C50" s="148">
        <f>IFERROR(VLOOKUP($A50,'งบทดลอง รพ.'!$A$2:$C$550,3,0),0)</f>
        <v>3696926</v>
      </c>
      <c r="D50" s="27"/>
      <c r="E50" s="95" t="s">
        <v>979</v>
      </c>
      <c r="F50" s="95" t="s">
        <v>18</v>
      </c>
      <c r="G50" s="333" t="s">
        <v>1046</v>
      </c>
      <c r="H50" s="91"/>
    </row>
    <row r="51" spans="1:8" ht="23.25" hidden="1" x14ac:dyDescent="0.35">
      <c r="A51" s="376" t="s">
        <v>50</v>
      </c>
      <c r="B51" s="150" t="s">
        <v>1063</v>
      </c>
      <c r="C51" s="148">
        <f>IFERROR(VLOOKUP($A51,'งบทดลอง รพ.'!$A$2:$C$550,3,0),0)</f>
        <v>7880307.5</v>
      </c>
      <c r="D51" s="27"/>
      <c r="E51" s="95" t="s">
        <v>930</v>
      </c>
      <c r="F51" s="95" t="s">
        <v>0</v>
      </c>
      <c r="G51" s="333" t="s">
        <v>1046</v>
      </c>
      <c r="H51" s="91"/>
    </row>
    <row r="52" spans="1:8" ht="23.25" hidden="1" x14ac:dyDescent="0.35">
      <c r="A52" s="375" t="s">
        <v>51</v>
      </c>
      <c r="B52" s="149" t="s">
        <v>1064</v>
      </c>
      <c r="C52" s="148">
        <f>IFERROR(VLOOKUP($A52,'งบทดลอง รพ.'!$A$2:$C$550,3,0),0)</f>
        <v>1428500.39</v>
      </c>
      <c r="D52" s="27"/>
      <c r="E52" s="95" t="s">
        <v>935</v>
      </c>
      <c r="F52" s="95" t="s">
        <v>0</v>
      </c>
      <c r="G52" s="333" t="s">
        <v>1046</v>
      </c>
      <c r="H52" s="91"/>
    </row>
    <row r="53" spans="1:8" ht="23.25" hidden="1" x14ac:dyDescent="0.35">
      <c r="A53" s="375" t="s">
        <v>52</v>
      </c>
      <c r="B53" s="149" t="s">
        <v>1065</v>
      </c>
      <c r="C53" s="148">
        <f>IFERROR(VLOOKUP($A53,'งบทดลอง รพ.'!$A$2:$C$550,3,0),0)</f>
        <v>4747684.07</v>
      </c>
      <c r="D53" s="27"/>
      <c r="E53" s="95" t="s">
        <v>930</v>
      </c>
      <c r="F53" s="95" t="s">
        <v>0</v>
      </c>
      <c r="G53" s="333" t="s">
        <v>1046</v>
      </c>
      <c r="H53" s="91"/>
    </row>
    <row r="54" spans="1:8" ht="23.25" hidden="1" x14ac:dyDescent="0.35">
      <c r="A54" s="375" t="s">
        <v>53</v>
      </c>
      <c r="B54" s="149" t="s">
        <v>54</v>
      </c>
      <c r="C54" s="148">
        <f>IFERROR(VLOOKUP($A54,'งบทดลอง รพ.'!$A$2:$C$550,3,0),0)</f>
        <v>876193.3</v>
      </c>
      <c r="D54" s="27"/>
      <c r="E54" s="95" t="s">
        <v>935</v>
      </c>
      <c r="F54" s="95" t="s">
        <v>0</v>
      </c>
      <c r="G54" s="333" t="s">
        <v>1046</v>
      </c>
      <c r="H54" s="91"/>
    </row>
    <row r="55" spans="1:8" ht="23.25" hidden="1" x14ac:dyDescent="0.35">
      <c r="A55" s="375" t="s">
        <v>55</v>
      </c>
      <c r="B55" s="149" t="s">
        <v>1066</v>
      </c>
      <c r="C55" s="148">
        <f>IFERROR(VLOOKUP($A55,'งบทดลอง รพ.'!$A$2:$C$550,3,0),0)</f>
        <v>211249.96</v>
      </c>
      <c r="D55" s="27"/>
      <c r="E55" s="95" t="s">
        <v>935</v>
      </c>
      <c r="F55" s="95" t="s">
        <v>0</v>
      </c>
      <c r="G55" s="333" t="s">
        <v>1046</v>
      </c>
      <c r="H55" s="91"/>
    </row>
    <row r="56" spans="1:8" ht="23.25" hidden="1" x14ac:dyDescent="0.35">
      <c r="A56" s="375" t="s">
        <v>56</v>
      </c>
      <c r="B56" s="149" t="s">
        <v>57</v>
      </c>
      <c r="C56" s="148">
        <f>IFERROR(VLOOKUP($A56,'งบทดลอง รพ.'!$A$2:$C$550,3,0),0)</f>
        <v>253052.87</v>
      </c>
      <c r="D56" s="27"/>
      <c r="E56" s="95" t="s">
        <v>935</v>
      </c>
      <c r="F56" s="95" t="s">
        <v>0</v>
      </c>
      <c r="G56" s="333" t="s">
        <v>1046</v>
      </c>
      <c r="H56" s="91"/>
    </row>
    <row r="57" spans="1:8" ht="23.25" hidden="1" x14ac:dyDescent="0.35">
      <c r="A57" s="375" t="s">
        <v>58</v>
      </c>
      <c r="B57" s="149" t="s">
        <v>1067</v>
      </c>
      <c r="C57" s="148">
        <f>IFERROR(VLOOKUP($A57,'งบทดลอง รพ.'!$A$2:$C$550,3,0),0)</f>
        <v>0</v>
      </c>
      <c r="D57" s="27"/>
      <c r="E57" s="95" t="s">
        <v>934</v>
      </c>
      <c r="F57" s="95" t="s">
        <v>0</v>
      </c>
      <c r="G57" s="333" t="s">
        <v>1046</v>
      </c>
      <c r="H57" s="91"/>
    </row>
    <row r="58" spans="1:8" ht="23.25" hidden="1" x14ac:dyDescent="0.35">
      <c r="A58" s="375" t="s">
        <v>59</v>
      </c>
      <c r="B58" s="149" t="s">
        <v>1068</v>
      </c>
      <c r="C58" s="148">
        <f>IFERROR(VLOOKUP($A58,'งบทดลอง รพ.'!$A$2:$C$550,3,0),0)</f>
        <v>2020.71</v>
      </c>
      <c r="D58" s="27"/>
      <c r="E58" s="95" t="s">
        <v>934</v>
      </c>
      <c r="F58" s="95" t="s">
        <v>0</v>
      </c>
      <c r="G58" s="333" t="s">
        <v>1046</v>
      </c>
      <c r="H58" s="91"/>
    </row>
    <row r="59" spans="1:8" ht="23.25" hidden="1" x14ac:dyDescent="0.35">
      <c r="A59" s="375" t="s">
        <v>60</v>
      </c>
      <c r="B59" s="149" t="s">
        <v>1069</v>
      </c>
      <c r="C59" s="148">
        <f>IFERROR(VLOOKUP($A59,'งบทดลอง รพ.'!$A$2:$C$550,3,0),0)</f>
        <v>237422.76</v>
      </c>
      <c r="D59" s="27"/>
      <c r="E59" s="95" t="s">
        <v>934</v>
      </c>
      <c r="F59" s="95" t="s">
        <v>0</v>
      </c>
      <c r="G59" s="333" t="s">
        <v>1046</v>
      </c>
      <c r="H59" s="91"/>
    </row>
    <row r="60" spans="1:8" ht="23.25" hidden="1" x14ac:dyDescent="0.35">
      <c r="A60" s="375" t="s">
        <v>61</v>
      </c>
      <c r="B60" s="149" t="s">
        <v>1070</v>
      </c>
      <c r="C60" s="148">
        <f>IFERROR(VLOOKUP($A60,'งบทดลอง รพ.'!$A$2:$C$550,3,0),0)</f>
        <v>1677</v>
      </c>
      <c r="D60" s="27"/>
      <c r="E60" s="95" t="s">
        <v>934</v>
      </c>
      <c r="F60" s="95" t="s">
        <v>0</v>
      </c>
      <c r="G60" s="333" t="s">
        <v>1046</v>
      </c>
      <c r="H60" s="91"/>
    </row>
    <row r="61" spans="1:8" ht="23.25" hidden="1" x14ac:dyDescent="0.35">
      <c r="A61" s="377" t="s">
        <v>62</v>
      </c>
      <c r="B61" s="149" t="s">
        <v>1071</v>
      </c>
      <c r="C61" s="148">
        <f>IFERROR(VLOOKUP($A61,'งบทดลอง รพ.'!$A$2:$C$550,3,0),0)</f>
        <v>641733</v>
      </c>
      <c r="D61" s="27"/>
      <c r="E61" s="95" t="s">
        <v>934</v>
      </c>
      <c r="F61" s="95" t="s">
        <v>0</v>
      </c>
      <c r="G61" s="333" t="s">
        <v>1046</v>
      </c>
      <c r="H61" s="91"/>
    </row>
    <row r="62" spans="1:8" ht="23.25" hidden="1" x14ac:dyDescent="0.35">
      <c r="A62" s="375" t="s">
        <v>63</v>
      </c>
      <c r="B62" s="149" t="s">
        <v>1072</v>
      </c>
      <c r="C62" s="148">
        <f>IFERROR(VLOOKUP($A62,'งบทดลอง รพ.'!$A$2:$C$550,3,0),0)</f>
        <v>2372543</v>
      </c>
      <c r="D62" s="27"/>
      <c r="E62" s="95" t="s">
        <v>930</v>
      </c>
      <c r="F62" s="95" t="s">
        <v>0</v>
      </c>
      <c r="G62" s="333" t="s">
        <v>1046</v>
      </c>
      <c r="H62" s="91"/>
    </row>
    <row r="63" spans="1:8" ht="23.25" hidden="1" x14ac:dyDescent="0.35">
      <c r="A63" s="375" t="s">
        <v>64</v>
      </c>
      <c r="B63" s="149" t="s">
        <v>65</v>
      </c>
      <c r="C63" s="148">
        <f>IFERROR(VLOOKUP($A63,'งบทดลอง รพ.'!$A$2:$C$550,3,0),0)</f>
        <v>0</v>
      </c>
      <c r="D63" s="27"/>
      <c r="E63" s="95" t="s">
        <v>935</v>
      </c>
      <c r="F63" s="95" t="s">
        <v>0</v>
      </c>
      <c r="G63" s="333" t="s">
        <v>1046</v>
      </c>
      <c r="H63" s="91"/>
    </row>
    <row r="64" spans="1:8" ht="23.25" hidden="1" x14ac:dyDescent="0.35">
      <c r="A64" s="375" t="s">
        <v>66</v>
      </c>
      <c r="B64" s="149" t="s">
        <v>67</v>
      </c>
      <c r="C64" s="148">
        <f>IFERROR(VLOOKUP($A64,'งบทดลอง รพ.'!$A$2:$C$550,3,0),0)</f>
        <v>0</v>
      </c>
      <c r="D64" s="27"/>
      <c r="E64" s="95" t="s">
        <v>935</v>
      </c>
      <c r="F64" s="95" t="s">
        <v>0</v>
      </c>
      <c r="G64" s="333" t="s">
        <v>1046</v>
      </c>
      <c r="H64" s="91"/>
    </row>
    <row r="65" spans="1:8" ht="23.25" hidden="1" x14ac:dyDescent="0.35">
      <c r="A65" s="375" t="s">
        <v>68</v>
      </c>
      <c r="B65" s="149" t="s">
        <v>1290</v>
      </c>
      <c r="C65" s="148">
        <f>IFERROR(VLOOKUP($A65,'งบทดลอง รพ.'!$A$2:$C$550,3,0),0)</f>
        <v>341007.79</v>
      </c>
      <c r="D65" s="27"/>
      <c r="E65" s="95" t="s">
        <v>930</v>
      </c>
      <c r="F65" s="95" t="s">
        <v>0</v>
      </c>
      <c r="G65" s="333" t="s">
        <v>1046</v>
      </c>
      <c r="H65" s="91"/>
    </row>
    <row r="66" spans="1:8" ht="23.25" hidden="1" x14ac:dyDescent="0.35">
      <c r="A66" s="375" t="s">
        <v>69</v>
      </c>
      <c r="B66" s="149" t="s">
        <v>1291</v>
      </c>
      <c r="C66" s="148">
        <f>IFERROR(VLOOKUP($A66,'งบทดลอง รพ.'!$A$2:$C$550,3,0),0)</f>
        <v>25010.25</v>
      </c>
      <c r="D66" s="27"/>
      <c r="E66" s="95" t="s">
        <v>932</v>
      </c>
      <c r="F66" s="95" t="s">
        <v>0</v>
      </c>
      <c r="G66" s="333" t="s">
        <v>1046</v>
      </c>
      <c r="H66" s="91"/>
    </row>
    <row r="67" spans="1:8" ht="23.25" hidden="1" x14ac:dyDescent="0.35">
      <c r="A67" s="375" t="s">
        <v>70</v>
      </c>
      <c r="B67" s="149" t="s">
        <v>1073</v>
      </c>
      <c r="C67" s="148">
        <f>IFERROR(VLOOKUP($A67,'งบทดลอง รพ.'!$A$2:$C$550,3,0),0)</f>
        <v>0</v>
      </c>
      <c r="D67" s="27"/>
      <c r="E67" s="95" t="s">
        <v>934</v>
      </c>
      <c r="F67" s="95" t="s">
        <v>0</v>
      </c>
      <c r="G67" s="333" t="s">
        <v>1046</v>
      </c>
      <c r="H67" s="91"/>
    </row>
    <row r="68" spans="1:8" ht="23.25" hidden="1" x14ac:dyDescent="0.35">
      <c r="A68" s="375" t="s">
        <v>71</v>
      </c>
      <c r="B68" s="149" t="s">
        <v>1074</v>
      </c>
      <c r="C68" s="148">
        <f>IFERROR(VLOOKUP($A68,'งบทดลอง รพ.'!$A$2:$C$550,3,0),0)</f>
        <v>0</v>
      </c>
      <c r="D68" s="27"/>
      <c r="E68" s="95" t="s">
        <v>934</v>
      </c>
      <c r="F68" s="95" t="s">
        <v>0</v>
      </c>
      <c r="G68" s="333" t="s">
        <v>1046</v>
      </c>
      <c r="H68" s="91"/>
    </row>
    <row r="69" spans="1:8" ht="23.25" hidden="1" x14ac:dyDescent="0.35">
      <c r="A69" s="375" t="s">
        <v>809</v>
      </c>
      <c r="B69" s="149" t="s">
        <v>810</v>
      </c>
      <c r="C69" s="148">
        <f>IFERROR(VLOOKUP($A69,'งบทดลอง รพ.'!$A$2:$C$550,3,0),0)</f>
        <v>0</v>
      </c>
      <c r="D69" s="27"/>
      <c r="E69" s="95" t="s">
        <v>935</v>
      </c>
      <c r="F69" s="95" t="s">
        <v>0</v>
      </c>
      <c r="G69" s="333" t="s">
        <v>1046</v>
      </c>
      <c r="H69" s="91"/>
    </row>
    <row r="70" spans="1:8" ht="23.25" hidden="1" x14ac:dyDescent="0.35">
      <c r="A70" s="375" t="s">
        <v>811</v>
      </c>
      <c r="B70" s="149" t="s">
        <v>812</v>
      </c>
      <c r="C70" s="148">
        <f>IFERROR(VLOOKUP($A70,'งบทดลอง รพ.'!$A$2:$C$550,3,0),0)</f>
        <v>0</v>
      </c>
      <c r="D70" s="27"/>
      <c r="E70" s="95" t="s">
        <v>935</v>
      </c>
      <c r="F70" s="95" t="s">
        <v>0</v>
      </c>
      <c r="G70" s="333" t="s">
        <v>1046</v>
      </c>
      <c r="H70" s="91"/>
    </row>
    <row r="71" spans="1:8" ht="23.25" hidden="1" x14ac:dyDescent="0.35">
      <c r="A71" s="375" t="s">
        <v>813</v>
      </c>
      <c r="B71" s="149" t="s">
        <v>814</v>
      </c>
      <c r="C71" s="148">
        <f>IFERROR(VLOOKUP($A71,'งบทดลอง รพ.'!$A$2:$C$550,3,0),0)</f>
        <v>0</v>
      </c>
      <c r="D71" s="27"/>
      <c r="E71" s="95" t="s">
        <v>934</v>
      </c>
      <c r="F71" s="95" t="s">
        <v>0</v>
      </c>
      <c r="G71" s="333" t="s">
        <v>1046</v>
      </c>
      <c r="H71" s="91"/>
    </row>
    <row r="72" spans="1:8" ht="23.25" hidden="1" x14ac:dyDescent="0.35">
      <c r="A72" s="375" t="s">
        <v>815</v>
      </c>
      <c r="B72" s="149" t="s">
        <v>816</v>
      </c>
      <c r="C72" s="148">
        <f>IFERROR(VLOOKUP($A72,'งบทดลอง รพ.'!$A$2:$C$550,3,0),0)</f>
        <v>0</v>
      </c>
      <c r="D72" s="27"/>
      <c r="E72" s="95" t="s">
        <v>934</v>
      </c>
      <c r="F72" s="95" t="s">
        <v>0</v>
      </c>
      <c r="G72" s="333" t="s">
        <v>1046</v>
      </c>
      <c r="H72" s="91"/>
    </row>
    <row r="73" spans="1:8" ht="23.25" hidden="1" x14ac:dyDescent="0.35">
      <c r="A73" s="375" t="s">
        <v>788</v>
      </c>
      <c r="B73" s="149" t="s">
        <v>1075</v>
      </c>
      <c r="C73" s="148">
        <f>IFERROR(VLOOKUP($A73,'งบทดลอง รพ.'!$A$2:$C$550,3,0),0)</f>
        <v>0</v>
      </c>
      <c r="D73" s="27"/>
      <c r="E73" s="95" t="s">
        <v>934</v>
      </c>
      <c r="F73" s="95" t="s">
        <v>0</v>
      </c>
      <c r="G73" s="333" t="s">
        <v>1046</v>
      </c>
      <c r="H73" s="91"/>
    </row>
    <row r="74" spans="1:8" ht="23.25" hidden="1" x14ac:dyDescent="0.35">
      <c r="A74" s="375" t="s">
        <v>789</v>
      </c>
      <c r="B74" s="149" t="s">
        <v>790</v>
      </c>
      <c r="C74" s="148">
        <f>IFERROR(VLOOKUP($A74,'งบทดลอง รพ.'!$A$2:$C$550,3,0),0)</f>
        <v>0</v>
      </c>
      <c r="D74" s="27"/>
      <c r="E74" s="95" t="s">
        <v>930</v>
      </c>
      <c r="F74" s="95" t="s">
        <v>0</v>
      </c>
      <c r="G74" s="333" t="s">
        <v>1046</v>
      </c>
      <c r="H74" s="91"/>
    </row>
    <row r="75" spans="1:8" ht="23.25" hidden="1" x14ac:dyDescent="0.35">
      <c r="A75" s="375" t="s">
        <v>791</v>
      </c>
      <c r="B75" s="149" t="s">
        <v>792</v>
      </c>
      <c r="C75" s="148">
        <f>IFERROR(VLOOKUP($A75,'งบทดลอง รพ.'!$A$2:$C$550,3,0),0)</f>
        <v>0</v>
      </c>
      <c r="D75" s="27"/>
      <c r="E75" s="95" t="s">
        <v>934</v>
      </c>
      <c r="F75" s="95" t="s">
        <v>0</v>
      </c>
      <c r="G75" s="333" t="s">
        <v>1046</v>
      </c>
      <c r="H75" s="91"/>
    </row>
    <row r="76" spans="1:8" ht="23.25" hidden="1" x14ac:dyDescent="0.35">
      <c r="A76" s="375" t="s">
        <v>793</v>
      </c>
      <c r="B76" s="149" t="s">
        <v>794</v>
      </c>
      <c r="C76" s="148">
        <f>IFERROR(VLOOKUP($A76,'งบทดลอง รพ.'!$A$2:$C$550,3,0),0)</f>
        <v>0</v>
      </c>
      <c r="D76" s="27"/>
      <c r="E76" s="95" t="s">
        <v>934</v>
      </c>
      <c r="F76" s="95" t="s">
        <v>0</v>
      </c>
      <c r="G76" s="333" t="s">
        <v>1046</v>
      </c>
      <c r="H76" s="91"/>
    </row>
    <row r="77" spans="1:8" ht="23.25" hidden="1" x14ac:dyDescent="0.35">
      <c r="A77" s="375" t="s">
        <v>795</v>
      </c>
      <c r="B77" s="149" t="s">
        <v>796</v>
      </c>
      <c r="C77" s="148">
        <f>IFERROR(VLOOKUP($A77,'งบทดลอง รพ.'!$A$2:$C$550,3,0),0)</f>
        <v>0</v>
      </c>
      <c r="D77" s="27"/>
      <c r="E77" s="95" t="s">
        <v>934</v>
      </c>
      <c r="F77" s="95" t="s">
        <v>0</v>
      </c>
      <c r="G77" s="333" t="s">
        <v>1046</v>
      </c>
      <c r="H77" s="91"/>
    </row>
    <row r="78" spans="1:8" ht="27.75" hidden="1" x14ac:dyDescent="0.65">
      <c r="A78" s="375" t="s">
        <v>87</v>
      </c>
      <c r="B78" s="149" t="s">
        <v>88</v>
      </c>
      <c r="C78" s="148">
        <f>IFERROR(VLOOKUP($A78,'งบทดลอง รพ.'!$A$2:$C$550,3,0),0)</f>
        <v>0</v>
      </c>
      <c r="D78" s="27"/>
      <c r="E78" s="95" t="s">
        <v>960</v>
      </c>
      <c r="F78" s="95" t="s">
        <v>8</v>
      </c>
      <c r="G78" s="333" t="s">
        <v>1046</v>
      </c>
      <c r="H78" s="91"/>
    </row>
    <row r="79" spans="1:8" ht="27.75" hidden="1" x14ac:dyDescent="0.65">
      <c r="A79" s="375" t="s">
        <v>89</v>
      </c>
      <c r="B79" s="149" t="s">
        <v>1076</v>
      </c>
      <c r="C79" s="148">
        <f>IFERROR(VLOOKUP($A79,'งบทดลอง รพ.'!$A$2:$C$550,3,0),0)</f>
        <v>569285</v>
      </c>
      <c r="D79" s="27"/>
      <c r="E79" s="95" t="s">
        <v>956</v>
      </c>
      <c r="F79" s="95" t="s">
        <v>8</v>
      </c>
      <c r="G79" s="333" t="s">
        <v>1046</v>
      </c>
      <c r="H79" s="91"/>
    </row>
    <row r="80" spans="1:8" ht="27.75" hidden="1" x14ac:dyDescent="0.65">
      <c r="A80" s="375" t="s">
        <v>90</v>
      </c>
      <c r="B80" s="149" t="s">
        <v>1077</v>
      </c>
      <c r="C80" s="148">
        <f>IFERROR(VLOOKUP($A80,'งบทดลอง รพ.'!$A$2:$C$550,3,0),0)</f>
        <v>56659.25</v>
      </c>
      <c r="D80" s="27"/>
      <c r="E80" s="95" t="s">
        <v>958</v>
      </c>
      <c r="F80" s="95" t="s">
        <v>8</v>
      </c>
      <c r="G80" s="333" t="s">
        <v>1046</v>
      </c>
      <c r="H80" s="91"/>
    </row>
    <row r="81" spans="1:8" ht="27.75" hidden="1" x14ac:dyDescent="0.65">
      <c r="A81" s="375" t="s">
        <v>91</v>
      </c>
      <c r="B81" s="149" t="s">
        <v>1078</v>
      </c>
      <c r="C81" s="148">
        <f>IFERROR(VLOOKUP($A81,'งบทดลอง รพ.'!$A$2:$C$550,3,0),0)</f>
        <v>0</v>
      </c>
      <c r="D81" s="27"/>
      <c r="E81" s="95" t="s">
        <v>956</v>
      </c>
      <c r="F81" s="95" t="s">
        <v>8</v>
      </c>
      <c r="G81" s="333" t="s">
        <v>1046</v>
      </c>
      <c r="H81" s="91"/>
    </row>
    <row r="82" spans="1:8" ht="27.75" hidden="1" x14ac:dyDescent="0.65">
      <c r="A82" s="375" t="s">
        <v>92</v>
      </c>
      <c r="B82" s="149" t="s">
        <v>1079</v>
      </c>
      <c r="C82" s="148">
        <f>IFERROR(VLOOKUP($A82,'งบทดลอง รพ.'!$A$2:$C$550,3,0),0)</f>
        <v>0</v>
      </c>
      <c r="D82" s="27"/>
      <c r="E82" s="95" t="s">
        <v>958</v>
      </c>
      <c r="F82" s="95" t="s">
        <v>8</v>
      </c>
      <c r="G82" s="333" t="s">
        <v>1046</v>
      </c>
      <c r="H82" s="91"/>
    </row>
    <row r="83" spans="1:8" ht="27.75" hidden="1" x14ac:dyDescent="0.65">
      <c r="A83" s="375" t="s">
        <v>93</v>
      </c>
      <c r="B83" s="149" t="s">
        <v>94</v>
      </c>
      <c r="C83" s="148">
        <f>IFERROR(VLOOKUP($A83,'งบทดลอง รพ.'!$A$2:$C$550,3,0),0)</f>
        <v>59911.5</v>
      </c>
      <c r="D83" s="27"/>
      <c r="E83" s="95" t="s">
        <v>960</v>
      </c>
      <c r="F83" s="95" t="s">
        <v>8</v>
      </c>
      <c r="G83" s="333" t="s">
        <v>1046</v>
      </c>
      <c r="H83" s="91"/>
    </row>
    <row r="84" spans="1:8" ht="27.75" hidden="1" x14ac:dyDescent="0.65">
      <c r="A84" s="375" t="s">
        <v>95</v>
      </c>
      <c r="B84" s="149" t="s">
        <v>96</v>
      </c>
      <c r="C84" s="148">
        <f>IFERROR(VLOOKUP($A84,'งบทดลอง รพ.'!$A$2:$C$550,3,0),0)</f>
        <v>25339.45</v>
      </c>
      <c r="D84" s="27"/>
      <c r="E84" s="95" t="s">
        <v>958</v>
      </c>
      <c r="F84" s="95" t="s">
        <v>8</v>
      </c>
      <c r="G84" s="333" t="s">
        <v>1046</v>
      </c>
      <c r="H84" s="91"/>
    </row>
    <row r="85" spans="1:8" ht="27.75" hidden="1" x14ac:dyDescent="0.65">
      <c r="A85" s="375" t="s">
        <v>97</v>
      </c>
      <c r="B85" s="149" t="s">
        <v>1080</v>
      </c>
      <c r="C85" s="148">
        <f>IFERROR(VLOOKUP($A85,'งบทดลอง รพ.'!$A$2:$C$550,3,0),0)</f>
        <v>0</v>
      </c>
      <c r="D85" s="27"/>
      <c r="E85" s="95" t="s">
        <v>956</v>
      </c>
      <c r="F85" s="95" t="s">
        <v>8</v>
      </c>
      <c r="G85" s="333" t="s">
        <v>1046</v>
      </c>
      <c r="H85" s="91"/>
    </row>
    <row r="86" spans="1:8" ht="27.75" hidden="1" x14ac:dyDescent="0.65">
      <c r="A86" s="375" t="s">
        <v>98</v>
      </c>
      <c r="B86" s="149" t="s">
        <v>1081</v>
      </c>
      <c r="C86" s="148">
        <f>IFERROR(VLOOKUP($A86,'งบทดลอง รพ.'!$A$2:$C$550,3,0),0)</f>
        <v>0</v>
      </c>
      <c r="D86" s="27"/>
      <c r="E86" s="95" t="s">
        <v>958</v>
      </c>
      <c r="F86" s="95" t="s">
        <v>8</v>
      </c>
      <c r="G86" s="333" t="s">
        <v>1046</v>
      </c>
      <c r="H86" s="91"/>
    </row>
    <row r="87" spans="1:8" ht="27.75" hidden="1" x14ac:dyDescent="0.65">
      <c r="A87" s="375" t="s">
        <v>99</v>
      </c>
      <c r="B87" s="149" t="s">
        <v>1082</v>
      </c>
      <c r="C87" s="148">
        <f>IFERROR(VLOOKUP($A87,'งบทดลอง รพ.'!$A$2:$C$550,3,0),0)</f>
        <v>37672.74</v>
      </c>
      <c r="D87" s="27"/>
      <c r="E87" s="95" t="s">
        <v>955</v>
      </c>
      <c r="F87" s="95" t="s">
        <v>8</v>
      </c>
      <c r="G87" s="333" t="s">
        <v>1046</v>
      </c>
      <c r="H87" s="91"/>
    </row>
    <row r="88" spans="1:8" ht="27.75" hidden="1" x14ac:dyDescent="0.65">
      <c r="A88" s="375" t="s">
        <v>100</v>
      </c>
      <c r="B88" s="149" t="s">
        <v>1083</v>
      </c>
      <c r="C88" s="148">
        <f>IFERROR(VLOOKUP($A88,'งบทดลอง รพ.'!$A$2:$C$550,3,0),0)</f>
        <v>0</v>
      </c>
      <c r="D88" s="27"/>
      <c r="E88" s="95" t="s">
        <v>955</v>
      </c>
      <c r="F88" s="95" t="s">
        <v>8</v>
      </c>
      <c r="G88" s="333" t="s">
        <v>1046</v>
      </c>
      <c r="H88" s="91"/>
    </row>
    <row r="89" spans="1:8" ht="27.75" hidden="1" x14ac:dyDescent="0.65">
      <c r="A89" s="375" t="s">
        <v>101</v>
      </c>
      <c r="B89" s="149" t="s">
        <v>1084</v>
      </c>
      <c r="C89" s="148">
        <f>IFERROR(VLOOKUP($A89,'งบทดลอง รพ.'!$A$2:$C$550,3,0),0)</f>
        <v>0</v>
      </c>
      <c r="D89" s="27"/>
      <c r="E89" s="95" t="s">
        <v>955</v>
      </c>
      <c r="F89" s="95" t="s">
        <v>8</v>
      </c>
      <c r="G89" s="333" t="s">
        <v>1046</v>
      </c>
      <c r="H89" s="91"/>
    </row>
    <row r="90" spans="1:8" ht="27.75" hidden="1" x14ac:dyDescent="0.65">
      <c r="A90" s="375" t="s">
        <v>102</v>
      </c>
      <c r="B90" s="149" t="s">
        <v>1085</v>
      </c>
      <c r="C90" s="148">
        <f>IFERROR(VLOOKUP($A90,'งบทดลอง รพ.'!$A$2:$C$550,3,0),0)</f>
        <v>0</v>
      </c>
      <c r="D90" s="27"/>
      <c r="E90" s="95" t="s">
        <v>955</v>
      </c>
      <c r="F90" s="95" t="s">
        <v>8</v>
      </c>
      <c r="G90" s="333" t="s">
        <v>1046</v>
      </c>
      <c r="H90" s="91"/>
    </row>
    <row r="91" spans="1:8" ht="27.75" hidden="1" x14ac:dyDescent="0.65">
      <c r="A91" s="375" t="s">
        <v>817</v>
      </c>
      <c r="B91" s="149" t="s">
        <v>103</v>
      </c>
      <c r="C91" s="148">
        <f>IFERROR(VLOOKUP($A91,'งบทดลอง รพ.'!$A$2:$C$550,3,0),0)</f>
        <v>0</v>
      </c>
      <c r="D91" s="27"/>
      <c r="E91" s="95" t="s">
        <v>960</v>
      </c>
      <c r="F91" s="95" t="s">
        <v>8</v>
      </c>
      <c r="G91" s="333" t="s">
        <v>1046</v>
      </c>
      <c r="H91" s="91"/>
    </row>
    <row r="92" spans="1:8" ht="27.75" hidden="1" x14ac:dyDescent="0.65">
      <c r="A92" s="375" t="s">
        <v>818</v>
      </c>
      <c r="B92" s="149" t="s">
        <v>104</v>
      </c>
      <c r="C92" s="148">
        <f>IFERROR(VLOOKUP($A92,'งบทดลอง รพ.'!$A$2:$C$550,3,0),0)</f>
        <v>0</v>
      </c>
      <c r="D92" s="27"/>
      <c r="E92" s="95" t="s">
        <v>960</v>
      </c>
      <c r="F92" s="95" t="s">
        <v>8</v>
      </c>
      <c r="G92" s="333" t="s">
        <v>1046</v>
      </c>
      <c r="H92" s="91"/>
    </row>
    <row r="93" spans="1:8" ht="27.75" hidden="1" x14ac:dyDescent="0.65">
      <c r="A93" s="375" t="s">
        <v>105</v>
      </c>
      <c r="B93" s="149" t="s">
        <v>1086</v>
      </c>
      <c r="C93" s="148">
        <f>IFERROR(VLOOKUP($A93,'งบทดลอง รพ.'!$A$2:$C$550,3,0),0)</f>
        <v>0</v>
      </c>
      <c r="D93" s="27"/>
      <c r="E93" s="95" t="s">
        <v>963</v>
      </c>
      <c r="F93" s="95" t="s">
        <v>10</v>
      </c>
      <c r="G93" s="333" t="s">
        <v>1046</v>
      </c>
      <c r="H93" s="91"/>
    </row>
    <row r="94" spans="1:8" ht="27.75" hidden="1" x14ac:dyDescent="0.65">
      <c r="A94" s="375" t="s">
        <v>106</v>
      </c>
      <c r="B94" s="149" t="s">
        <v>1087</v>
      </c>
      <c r="C94" s="148">
        <f>IFERROR(VLOOKUP($A94,'งบทดลอง รพ.'!$A$2:$C$550,3,0),0)</f>
        <v>0</v>
      </c>
      <c r="D94" s="27"/>
      <c r="E94" s="95" t="s">
        <v>965</v>
      </c>
      <c r="F94" s="95" t="s">
        <v>10</v>
      </c>
      <c r="G94" s="333" t="s">
        <v>1046</v>
      </c>
      <c r="H94" s="91"/>
    </row>
    <row r="95" spans="1:8" ht="27.75" hidden="1" x14ac:dyDescent="0.65">
      <c r="A95" s="375" t="s">
        <v>107</v>
      </c>
      <c r="B95" s="149" t="s">
        <v>1088</v>
      </c>
      <c r="C95" s="148">
        <f>IFERROR(VLOOKUP($A95,'งบทดลอง รพ.'!$A$2:$C$550,3,0),0)</f>
        <v>0</v>
      </c>
      <c r="D95" s="27"/>
      <c r="E95" s="95" t="s">
        <v>962</v>
      </c>
      <c r="F95" s="95" t="s">
        <v>10</v>
      </c>
      <c r="G95" s="333" t="s">
        <v>1046</v>
      </c>
      <c r="H95" s="91"/>
    </row>
    <row r="96" spans="1:8" ht="27.75" hidden="1" x14ac:dyDescent="0.65">
      <c r="A96" s="375" t="s">
        <v>108</v>
      </c>
      <c r="B96" s="149" t="s">
        <v>1089</v>
      </c>
      <c r="C96" s="148">
        <f>IFERROR(VLOOKUP($A96,'งบทดลอง รพ.'!$A$2:$C$550,3,0),0)</f>
        <v>0</v>
      </c>
      <c r="D96" s="27"/>
      <c r="E96" s="95" t="s">
        <v>962</v>
      </c>
      <c r="F96" s="95" t="s">
        <v>10</v>
      </c>
      <c r="G96" s="333" t="s">
        <v>1046</v>
      </c>
      <c r="H96" s="91"/>
    </row>
    <row r="97" spans="1:8" ht="27.75" hidden="1" x14ac:dyDescent="0.65">
      <c r="A97" s="375" t="s">
        <v>109</v>
      </c>
      <c r="B97" s="149" t="s">
        <v>1090</v>
      </c>
      <c r="C97" s="148">
        <f>IFERROR(VLOOKUP($A97,'งบทดลอง รพ.'!$A$2:$C$550,3,0),0)</f>
        <v>0</v>
      </c>
      <c r="D97" s="27"/>
      <c r="E97" s="95" t="s">
        <v>963</v>
      </c>
      <c r="F97" s="95" t="s">
        <v>10</v>
      </c>
      <c r="G97" s="333" t="s">
        <v>1046</v>
      </c>
      <c r="H97" s="91"/>
    </row>
    <row r="98" spans="1:8" ht="27.75" hidden="1" x14ac:dyDescent="0.65">
      <c r="A98" s="375" t="s">
        <v>110</v>
      </c>
      <c r="B98" s="149" t="s">
        <v>1091</v>
      </c>
      <c r="C98" s="148">
        <f>IFERROR(VLOOKUP($A98,'งบทดลอง รพ.'!$A$2:$C$550,3,0),0)</f>
        <v>0</v>
      </c>
      <c r="D98" s="27"/>
      <c r="E98" s="95" t="s">
        <v>962</v>
      </c>
      <c r="F98" s="95" t="s">
        <v>10</v>
      </c>
      <c r="G98" s="333" t="s">
        <v>1046</v>
      </c>
      <c r="H98" s="91"/>
    </row>
    <row r="99" spans="1:8" ht="27.75" hidden="1" x14ac:dyDescent="0.65">
      <c r="A99" s="375" t="s">
        <v>111</v>
      </c>
      <c r="B99" s="149" t="s">
        <v>1092</v>
      </c>
      <c r="C99" s="148">
        <f>IFERROR(VLOOKUP($A99,'งบทดลอง รพ.'!$A$2:$C$550,3,0),0)</f>
        <v>0</v>
      </c>
      <c r="D99" s="27"/>
      <c r="E99" s="95" t="s">
        <v>962</v>
      </c>
      <c r="F99" s="95" t="s">
        <v>10</v>
      </c>
      <c r="G99" s="333" t="s">
        <v>1046</v>
      </c>
      <c r="H99" s="91"/>
    </row>
    <row r="100" spans="1:8" ht="27.75" hidden="1" x14ac:dyDescent="0.65">
      <c r="A100" s="375" t="s">
        <v>819</v>
      </c>
      <c r="B100" s="149" t="s">
        <v>820</v>
      </c>
      <c r="C100" s="148">
        <f>IFERROR(VLOOKUP($A100,'งบทดลอง รพ.'!$A$2:$C$550,3,0),0)</f>
        <v>0</v>
      </c>
      <c r="D100" s="27"/>
      <c r="E100" s="95" t="s">
        <v>963</v>
      </c>
      <c r="F100" s="95" t="s">
        <v>10</v>
      </c>
      <c r="G100" s="333" t="s">
        <v>1046</v>
      </c>
      <c r="H100" s="91"/>
    </row>
    <row r="101" spans="1:8" ht="27.75" hidden="1" x14ac:dyDescent="0.65">
      <c r="A101" s="375" t="s">
        <v>821</v>
      </c>
      <c r="B101" s="149" t="s">
        <v>822</v>
      </c>
      <c r="C101" s="148">
        <f>IFERROR(VLOOKUP($A101,'งบทดลอง รพ.'!$A$2:$C$550,3,0),0)</f>
        <v>0</v>
      </c>
      <c r="D101" s="27"/>
      <c r="E101" s="95" t="s">
        <v>965</v>
      </c>
      <c r="F101" s="95" t="s">
        <v>10</v>
      </c>
      <c r="G101" s="333" t="s">
        <v>1046</v>
      </c>
      <c r="H101" s="91"/>
    </row>
    <row r="102" spans="1:8" ht="27.75" hidden="1" x14ac:dyDescent="0.65">
      <c r="A102" s="375" t="s">
        <v>823</v>
      </c>
      <c r="B102" s="149" t="s">
        <v>824</v>
      </c>
      <c r="C102" s="148">
        <f>IFERROR(VLOOKUP($A102,'งบทดลอง รพ.'!$A$2:$C$550,3,0),0)</f>
        <v>0</v>
      </c>
      <c r="D102" s="27"/>
      <c r="E102" s="95" t="s">
        <v>965</v>
      </c>
      <c r="F102" s="95" t="s">
        <v>10</v>
      </c>
      <c r="G102" s="333" t="s">
        <v>1046</v>
      </c>
      <c r="H102" s="91"/>
    </row>
    <row r="103" spans="1:8" ht="27.75" hidden="1" x14ac:dyDescent="0.65">
      <c r="A103" s="375" t="s">
        <v>825</v>
      </c>
      <c r="B103" s="149" t="s">
        <v>826</v>
      </c>
      <c r="C103" s="148">
        <f>IFERROR(VLOOKUP($A103,'งบทดลอง รพ.'!$A$2:$C$550,3,0),0)</f>
        <v>0</v>
      </c>
      <c r="D103" s="27"/>
      <c r="E103" s="95" t="s">
        <v>962</v>
      </c>
      <c r="F103" s="95" t="s">
        <v>10</v>
      </c>
      <c r="G103" s="333" t="s">
        <v>1046</v>
      </c>
      <c r="H103" s="91"/>
    </row>
    <row r="104" spans="1:8" ht="27.75" hidden="1" x14ac:dyDescent="0.65">
      <c r="A104" s="375" t="s">
        <v>827</v>
      </c>
      <c r="B104" s="149" t="s">
        <v>828</v>
      </c>
      <c r="C104" s="148">
        <f>IFERROR(VLOOKUP($A104,'งบทดลอง รพ.'!$A$2:$C$550,3,0),0)</f>
        <v>0</v>
      </c>
      <c r="D104" s="27"/>
      <c r="E104" s="95" t="s">
        <v>967</v>
      </c>
      <c r="F104" s="95" t="s">
        <v>10</v>
      </c>
      <c r="G104" s="333" t="s">
        <v>1046</v>
      </c>
      <c r="H104" s="91"/>
    </row>
    <row r="105" spans="1:8" ht="27.75" hidden="1" x14ac:dyDescent="0.65">
      <c r="A105" s="375" t="s">
        <v>829</v>
      </c>
      <c r="B105" s="149" t="s">
        <v>112</v>
      </c>
      <c r="C105" s="148">
        <f>IFERROR(VLOOKUP($A105,'งบทดลอง รพ.'!$A$2:$C$550,3,0),0)</f>
        <v>0</v>
      </c>
      <c r="D105" s="27"/>
      <c r="E105" s="95" t="s">
        <v>967</v>
      </c>
      <c r="F105" s="95" t="s">
        <v>10</v>
      </c>
      <c r="G105" s="333" t="s">
        <v>1046</v>
      </c>
      <c r="H105" s="91"/>
    </row>
    <row r="106" spans="1:8" ht="27.75" hidden="1" x14ac:dyDescent="0.65">
      <c r="A106" s="375" t="s">
        <v>830</v>
      </c>
      <c r="B106" s="149" t="s">
        <v>831</v>
      </c>
      <c r="C106" s="148">
        <f>IFERROR(VLOOKUP($A106,'งบทดลอง รพ.'!$A$2:$C$550,3,0),0)</f>
        <v>0</v>
      </c>
      <c r="D106" s="27"/>
      <c r="E106" s="95" t="s">
        <v>967</v>
      </c>
      <c r="F106" s="95" t="s">
        <v>10</v>
      </c>
      <c r="G106" s="333" t="s">
        <v>1046</v>
      </c>
      <c r="H106" s="91"/>
    </row>
    <row r="107" spans="1:8" ht="27.75" hidden="1" x14ac:dyDescent="0.65">
      <c r="A107" s="375" t="s">
        <v>1334</v>
      </c>
      <c r="B107" s="149" t="s">
        <v>1339</v>
      </c>
      <c r="C107" s="148">
        <f>IFERROR(VLOOKUP($A107,'งบทดลอง รพ.'!$A$2:$C$550,3,0),0)</f>
        <v>0</v>
      </c>
      <c r="D107" s="27"/>
      <c r="E107" s="95" t="s">
        <v>962</v>
      </c>
      <c r="F107" s="95" t="s">
        <v>10</v>
      </c>
      <c r="G107" s="333" t="s">
        <v>1046</v>
      </c>
      <c r="H107" s="91"/>
    </row>
    <row r="108" spans="1:8" ht="27.75" hidden="1" x14ac:dyDescent="0.65">
      <c r="A108" s="375" t="s">
        <v>128</v>
      </c>
      <c r="B108" s="149" t="s">
        <v>1093</v>
      </c>
      <c r="C108" s="148">
        <f>IFERROR(VLOOKUP($A108,'งบทดลอง รพ.'!$A$2:$C$550,3,0),0)</f>
        <v>21503</v>
      </c>
      <c r="D108" s="27"/>
      <c r="E108" s="95" t="s">
        <v>971</v>
      </c>
      <c r="F108" s="95" t="s">
        <v>12</v>
      </c>
      <c r="G108" s="333" t="s">
        <v>1046</v>
      </c>
      <c r="H108" s="91"/>
    </row>
    <row r="109" spans="1:8" ht="27.75" hidden="1" x14ac:dyDescent="0.65">
      <c r="A109" s="375" t="s">
        <v>129</v>
      </c>
      <c r="B109" s="149" t="s">
        <v>1094</v>
      </c>
      <c r="C109" s="148">
        <f>IFERROR(VLOOKUP($A109,'งบทดลอง รพ.'!$A$2:$C$550,3,0),0)</f>
        <v>0</v>
      </c>
      <c r="D109" s="27"/>
      <c r="E109" s="95" t="s">
        <v>971</v>
      </c>
      <c r="F109" s="95" t="s">
        <v>12</v>
      </c>
      <c r="G109" s="333" t="s">
        <v>1046</v>
      </c>
      <c r="H109" s="91"/>
    </row>
    <row r="110" spans="1:8" ht="27.75" hidden="1" x14ac:dyDescent="0.65">
      <c r="A110" s="375" t="s">
        <v>130</v>
      </c>
      <c r="B110" s="149" t="s">
        <v>1095</v>
      </c>
      <c r="C110" s="148">
        <f>IFERROR(VLOOKUP($A110,'งบทดลอง รพ.'!$A$2:$C$550,3,0),0)</f>
        <v>0</v>
      </c>
      <c r="D110" s="27"/>
      <c r="E110" s="95" t="s">
        <v>971</v>
      </c>
      <c r="F110" s="95" t="s">
        <v>12</v>
      </c>
      <c r="G110" s="333" t="s">
        <v>1046</v>
      </c>
      <c r="H110" s="91"/>
    </row>
    <row r="111" spans="1:8" ht="27.75" hidden="1" x14ac:dyDescent="0.65">
      <c r="A111" s="375" t="s">
        <v>131</v>
      </c>
      <c r="B111" s="149" t="s">
        <v>132</v>
      </c>
      <c r="C111" s="148">
        <f>IFERROR(VLOOKUP($A111,'งบทดลอง รพ.'!$A$2:$C$550,3,0),0)</f>
        <v>0</v>
      </c>
      <c r="D111" s="27"/>
      <c r="E111" s="95" t="s">
        <v>969</v>
      </c>
      <c r="F111" s="95" t="s">
        <v>12</v>
      </c>
      <c r="G111" s="333" t="s">
        <v>1046</v>
      </c>
      <c r="H111" s="91"/>
    </row>
    <row r="112" spans="1:8" ht="27.75" hidden="1" x14ac:dyDescent="0.65">
      <c r="A112" s="375" t="s">
        <v>133</v>
      </c>
      <c r="B112" s="149" t="s">
        <v>134</v>
      </c>
      <c r="C112" s="148">
        <f>IFERROR(VLOOKUP($A112,'งบทดลอง รพ.'!$A$2:$C$550,3,0),0)</f>
        <v>0</v>
      </c>
      <c r="D112" s="27"/>
      <c r="E112" s="95" t="s">
        <v>969</v>
      </c>
      <c r="F112" s="95" t="s">
        <v>12</v>
      </c>
      <c r="G112" s="333" t="s">
        <v>1046</v>
      </c>
      <c r="H112" s="91"/>
    </row>
    <row r="113" spans="1:8" ht="27.75" hidden="1" x14ac:dyDescent="0.65">
      <c r="A113" s="375" t="s">
        <v>832</v>
      </c>
      <c r="B113" s="149" t="s">
        <v>833</v>
      </c>
      <c r="C113" s="148">
        <f>IFERROR(VLOOKUP($A113,'งบทดลอง รพ.'!$A$2:$C$550,3,0),0)</f>
        <v>50000</v>
      </c>
      <c r="D113" s="27"/>
      <c r="E113" s="95" t="s">
        <v>971</v>
      </c>
      <c r="F113" s="95" t="s">
        <v>12</v>
      </c>
      <c r="G113" s="333" t="s">
        <v>1046</v>
      </c>
      <c r="H113" s="91"/>
    </row>
    <row r="114" spans="1:8" ht="27.75" hidden="1" x14ac:dyDescent="0.65">
      <c r="A114" s="375" t="s">
        <v>834</v>
      </c>
      <c r="B114" s="149" t="s">
        <v>835</v>
      </c>
      <c r="C114" s="148">
        <f>IFERROR(VLOOKUP($A114,'งบทดลอง รพ.'!$A$2:$C$550,3,0),0)</f>
        <v>30000</v>
      </c>
      <c r="D114" s="27"/>
      <c r="E114" s="95" t="s">
        <v>973</v>
      </c>
      <c r="F114" s="95" t="s">
        <v>12</v>
      </c>
      <c r="G114" s="333" t="s">
        <v>1046</v>
      </c>
      <c r="H114" s="91"/>
    </row>
    <row r="115" spans="1:8" ht="27.75" hidden="1" x14ac:dyDescent="0.65">
      <c r="A115" s="375" t="s">
        <v>836</v>
      </c>
      <c r="B115" s="149" t="s">
        <v>837</v>
      </c>
      <c r="C115" s="148">
        <f>IFERROR(VLOOKUP($A115,'งบทดลอง รพ.'!$A$2:$C$550,3,0),0)</f>
        <v>17930</v>
      </c>
      <c r="D115" s="27"/>
      <c r="E115" s="95" t="s">
        <v>971</v>
      </c>
      <c r="F115" s="95" t="s">
        <v>12</v>
      </c>
      <c r="G115" s="333" t="s">
        <v>1046</v>
      </c>
      <c r="H115" s="91"/>
    </row>
    <row r="116" spans="1:8" ht="27.75" hidden="1" x14ac:dyDescent="0.65">
      <c r="A116" s="375" t="s">
        <v>838</v>
      </c>
      <c r="B116" s="149" t="s">
        <v>839</v>
      </c>
      <c r="C116" s="148">
        <f>IFERROR(VLOOKUP($A116,'งบทดลอง รพ.'!$A$2:$C$550,3,0),0)</f>
        <v>0</v>
      </c>
      <c r="D116" s="27"/>
      <c r="E116" s="95" t="s">
        <v>969</v>
      </c>
      <c r="F116" s="95" t="s">
        <v>12</v>
      </c>
      <c r="G116" s="333" t="s">
        <v>1046</v>
      </c>
      <c r="H116" s="91"/>
    </row>
    <row r="117" spans="1:8" ht="27.75" hidden="1" x14ac:dyDescent="0.65">
      <c r="A117" s="375" t="s">
        <v>157</v>
      </c>
      <c r="B117" s="149" t="s">
        <v>158</v>
      </c>
      <c r="C117" s="148">
        <f>IFERROR(VLOOKUP($A117,'งบทดลอง รพ.'!$A$2:$C$550,3,0),0)</f>
        <v>0</v>
      </c>
      <c r="D117" s="27"/>
      <c r="E117" s="95" t="s">
        <v>976</v>
      </c>
      <c r="F117" s="95" t="s">
        <v>16</v>
      </c>
      <c r="G117" s="333" t="s">
        <v>1046</v>
      </c>
      <c r="H117" s="91"/>
    </row>
    <row r="118" spans="1:8" ht="27.75" hidden="1" x14ac:dyDescent="0.65">
      <c r="A118" s="375" t="s">
        <v>159</v>
      </c>
      <c r="B118" s="149" t="s">
        <v>1096</v>
      </c>
      <c r="C118" s="148">
        <f>IFERROR(VLOOKUP($A118,'งบทดลอง รพ.'!$A$2:$C$550,3,0),0)</f>
        <v>0</v>
      </c>
      <c r="D118" s="27"/>
      <c r="E118" s="95" t="s">
        <v>976</v>
      </c>
      <c r="F118" s="95" t="s">
        <v>16</v>
      </c>
      <c r="G118" s="333" t="s">
        <v>1046</v>
      </c>
      <c r="H118" s="91"/>
    </row>
    <row r="119" spans="1:8" ht="27.75" hidden="1" x14ac:dyDescent="0.65">
      <c r="A119" s="375" t="s">
        <v>160</v>
      </c>
      <c r="B119" s="149" t="s">
        <v>1097</v>
      </c>
      <c r="C119" s="148">
        <f>IFERROR(VLOOKUP($A119,'งบทดลอง รพ.'!$A$2:$C$550,3,0),0)</f>
        <v>0</v>
      </c>
      <c r="D119" s="27"/>
      <c r="E119" s="95" t="s">
        <v>976</v>
      </c>
      <c r="F119" s="95" t="s">
        <v>16</v>
      </c>
      <c r="G119" s="333" t="s">
        <v>1046</v>
      </c>
      <c r="H119" s="91"/>
    </row>
    <row r="120" spans="1:8" ht="27.75" hidden="1" x14ac:dyDescent="0.65">
      <c r="A120" s="375" t="s">
        <v>161</v>
      </c>
      <c r="B120" s="149" t="s">
        <v>162</v>
      </c>
      <c r="C120" s="148">
        <f>IFERROR(VLOOKUP($A120,'งบทดลอง รพ.'!$A$2:$C$550,3,0),0)</f>
        <v>0</v>
      </c>
      <c r="D120" s="27"/>
      <c r="E120" s="95" t="s">
        <v>976</v>
      </c>
      <c r="F120" s="95" t="s">
        <v>16</v>
      </c>
      <c r="G120" s="333" t="s">
        <v>1046</v>
      </c>
      <c r="H120" s="91"/>
    </row>
    <row r="121" spans="1:8" ht="27.75" hidden="1" x14ac:dyDescent="0.65">
      <c r="A121" s="375" t="s">
        <v>163</v>
      </c>
      <c r="B121" s="149" t="s">
        <v>164</v>
      </c>
      <c r="C121" s="148">
        <f>IFERROR(VLOOKUP($A121,'งบทดลอง รพ.'!$A$2:$C$550,3,0),0)</f>
        <v>0</v>
      </c>
      <c r="D121" s="27"/>
      <c r="E121" s="95" t="s">
        <v>976</v>
      </c>
      <c r="F121" s="95" t="s">
        <v>16</v>
      </c>
      <c r="G121" s="333" t="s">
        <v>1046</v>
      </c>
      <c r="H121" s="91"/>
    </row>
    <row r="122" spans="1:8" ht="23.25" hidden="1" x14ac:dyDescent="0.35">
      <c r="A122" s="375" t="s">
        <v>165</v>
      </c>
      <c r="B122" s="149" t="s">
        <v>166</v>
      </c>
      <c r="C122" s="148">
        <f>IFERROR(VLOOKUP($A122,'งบทดลอง รพ.'!$A$2:$C$550,3,0),0)</f>
        <v>0</v>
      </c>
      <c r="D122" s="27"/>
      <c r="E122" s="95" t="s">
        <v>977</v>
      </c>
      <c r="F122" s="95" t="s">
        <v>18</v>
      </c>
      <c r="G122" s="333" t="s">
        <v>1046</v>
      </c>
      <c r="H122" s="91"/>
    </row>
    <row r="123" spans="1:8" ht="23.25" hidden="1" x14ac:dyDescent="0.35">
      <c r="A123" s="375" t="s">
        <v>167</v>
      </c>
      <c r="B123" s="149" t="s">
        <v>168</v>
      </c>
      <c r="C123" s="148">
        <f>IFERROR(VLOOKUP($A123,'งบทดลอง รพ.'!$A$2:$C$550,3,0),0)</f>
        <v>0</v>
      </c>
      <c r="D123" s="27"/>
      <c r="E123" s="95" t="s">
        <v>977</v>
      </c>
      <c r="F123" s="95" t="s">
        <v>18</v>
      </c>
      <c r="G123" s="333" t="s">
        <v>1046</v>
      </c>
      <c r="H123" s="91"/>
    </row>
    <row r="124" spans="1:8" ht="27.75" hidden="1" x14ac:dyDescent="0.65">
      <c r="A124" s="375" t="s">
        <v>169</v>
      </c>
      <c r="B124" s="149" t="s">
        <v>1098</v>
      </c>
      <c r="C124" s="148">
        <f>IFERROR(VLOOKUP($A124,'งบทดลอง รพ.'!$A$2:$C$550,3,0),0)</f>
        <v>0</v>
      </c>
      <c r="D124" s="27"/>
      <c r="E124" s="95" t="s">
        <v>976</v>
      </c>
      <c r="F124" s="95" t="s">
        <v>16</v>
      </c>
      <c r="G124" s="333" t="s">
        <v>1046</v>
      </c>
      <c r="H124" s="91"/>
    </row>
    <row r="125" spans="1:8" ht="27.75" hidden="1" x14ac:dyDescent="0.65">
      <c r="A125" s="375" t="s">
        <v>840</v>
      </c>
      <c r="B125" s="149" t="s">
        <v>841</v>
      </c>
      <c r="C125" s="148">
        <f>IFERROR(VLOOKUP($A125,'งบทดลอง รพ.'!$A$2:$C$550,3,0),0)</f>
        <v>0</v>
      </c>
      <c r="D125" s="27"/>
      <c r="E125" s="95" t="s">
        <v>976</v>
      </c>
      <c r="F125" s="95" t="s">
        <v>16</v>
      </c>
      <c r="G125" s="333" t="s">
        <v>1046</v>
      </c>
      <c r="H125" s="91"/>
    </row>
    <row r="126" spans="1:8" ht="27.75" hidden="1" x14ac:dyDescent="0.65">
      <c r="A126" s="375" t="s">
        <v>842</v>
      </c>
      <c r="B126" s="149" t="s">
        <v>843</v>
      </c>
      <c r="C126" s="148">
        <f>IFERROR(VLOOKUP($A126,'งบทดลอง รพ.'!$A$2:$C$550,3,0),0)</f>
        <v>0</v>
      </c>
      <c r="D126" s="27"/>
      <c r="E126" s="95" t="s">
        <v>976</v>
      </c>
      <c r="F126" s="95" t="s">
        <v>16</v>
      </c>
      <c r="G126" s="333" t="s">
        <v>1046</v>
      </c>
      <c r="H126" s="91"/>
    </row>
    <row r="127" spans="1:8" ht="27.75" hidden="1" x14ac:dyDescent="0.65">
      <c r="A127" s="375" t="s">
        <v>170</v>
      </c>
      <c r="B127" s="149" t="s">
        <v>1099</v>
      </c>
      <c r="C127" s="148">
        <f>IFERROR(VLOOKUP($A127,'งบทดลอง รพ.'!$A$2:$C$550,3,0),0)</f>
        <v>0</v>
      </c>
      <c r="D127" s="27"/>
      <c r="E127" s="95" t="s">
        <v>976</v>
      </c>
      <c r="F127" s="95" t="s">
        <v>16</v>
      </c>
      <c r="G127" s="333" t="s">
        <v>1046</v>
      </c>
      <c r="H127" s="91"/>
    </row>
    <row r="128" spans="1:8" ht="27.75" hidden="1" x14ac:dyDescent="0.65">
      <c r="A128" s="375" t="s">
        <v>171</v>
      </c>
      <c r="B128" s="149" t="s">
        <v>172</v>
      </c>
      <c r="C128" s="148">
        <f>IFERROR(VLOOKUP($A128,'งบทดลอง รพ.'!$A$2:$C$550,3,0),0)</f>
        <v>0</v>
      </c>
      <c r="D128" s="27"/>
      <c r="E128" s="95" t="s">
        <v>976</v>
      </c>
      <c r="F128" s="95" t="s">
        <v>16</v>
      </c>
      <c r="G128" s="333" t="s">
        <v>1046</v>
      </c>
      <c r="H128" s="91"/>
    </row>
    <row r="129" spans="1:8" ht="27.75" hidden="1" x14ac:dyDescent="0.65">
      <c r="A129" s="375" t="s">
        <v>173</v>
      </c>
      <c r="B129" s="149" t="s">
        <v>174</v>
      </c>
      <c r="C129" s="148">
        <f>IFERROR(VLOOKUP($A129,'งบทดลอง รพ.'!$A$2:$C$550,3,0),0)</f>
        <v>0</v>
      </c>
      <c r="D129" s="27"/>
      <c r="E129" s="95" t="s">
        <v>976</v>
      </c>
      <c r="F129" s="95" t="s">
        <v>16</v>
      </c>
      <c r="G129" s="333" t="s">
        <v>1046</v>
      </c>
      <c r="H129" s="91"/>
    </row>
    <row r="130" spans="1:8" ht="27.75" hidden="1" x14ac:dyDescent="0.65">
      <c r="A130" s="375" t="s">
        <v>844</v>
      </c>
      <c r="B130" s="149" t="s">
        <v>845</v>
      </c>
      <c r="C130" s="148">
        <f>IFERROR(VLOOKUP($A130,'งบทดลอง รพ.'!$A$2:$C$550,3,0),0)</f>
        <v>0</v>
      </c>
      <c r="D130" s="27"/>
      <c r="E130" s="95" t="s">
        <v>976</v>
      </c>
      <c r="F130" s="95" t="s">
        <v>16</v>
      </c>
      <c r="G130" s="333" t="s">
        <v>1046</v>
      </c>
      <c r="H130" s="91"/>
    </row>
    <row r="131" spans="1:8" ht="27.75" hidden="1" x14ac:dyDescent="0.65">
      <c r="A131" s="376" t="s">
        <v>139</v>
      </c>
      <c r="B131" s="150" t="s">
        <v>1100</v>
      </c>
      <c r="C131" s="148">
        <f>IFERROR(VLOOKUP($A131,'งบทดลอง รพ.'!$A$2:$C$550,3,0),0)</f>
        <v>8174877.79</v>
      </c>
      <c r="D131" s="27"/>
      <c r="E131" s="95" t="s">
        <v>975</v>
      </c>
      <c r="F131" s="95" t="s">
        <v>14</v>
      </c>
      <c r="G131" s="333" t="s">
        <v>1046</v>
      </c>
      <c r="H131" s="91"/>
    </row>
    <row r="132" spans="1:8" ht="23.25" hidden="1" x14ac:dyDescent="0.35">
      <c r="A132" s="376" t="s">
        <v>212</v>
      </c>
      <c r="B132" s="150" t="s">
        <v>1101</v>
      </c>
      <c r="C132" s="148">
        <f>IFERROR(VLOOKUP($A132,'งบทดลอง รพ.'!$A$2:$C$550,3,0),0)</f>
        <v>0</v>
      </c>
      <c r="D132" s="27"/>
      <c r="E132" s="95" t="s">
        <v>978</v>
      </c>
      <c r="F132" s="95" t="s">
        <v>18</v>
      </c>
      <c r="G132" s="333" t="s">
        <v>1046</v>
      </c>
      <c r="H132" s="91"/>
    </row>
    <row r="133" spans="1:8" ht="27.75" hidden="1" x14ac:dyDescent="0.65">
      <c r="A133" s="375" t="s">
        <v>175</v>
      </c>
      <c r="B133" s="149" t="s">
        <v>1102</v>
      </c>
      <c r="C133" s="148">
        <f>IFERROR(VLOOKUP($A133,'งบทดลอง รพ.'!$A$2:$C$550,3,0),0)</f>
        <v>1677100</v>
      </c>
      <c r="D133" s="27"/>
      <c r="E133" s="95" t="s">
        <v>976</v>
      </c>
      <c r="F133" s="95" t="s">
        <v>16</v>
      </c>
      <c r="G133" s="333" t="s">
        <v>1046</v>
      </c>
      <c r="H133" s="91"/>
    </row>
    <row r="134" spans="1:8" ht="27.75" hidden="1" x14ac:dyDescent="0.65">
      <c r="A134" s="375" t="s">
        <v>176</v>
      </c>
      <c r="B134" s="149" t="s">
        <v>1103</v>
      </c>
      <c r="C134" s="148">
        <f>IFERROR(VLOOKUP($A134,'งบทดลอง รพ.'!$A$2:$C$550,3,0),0)</f>
        <v>0</v>
      </c>
      <c r="D134" s="27"/>
      <c r="E134" s="95" t="s">
        <v>976</v>
      </c>
      <c r="F134" s="95" t="s">
        <v>16</v>
      </c>
      <c r="G134" s="333" t="s">
        <v>1046</v>
      </c>
      <c r="H134" s="91"/>
    </row>
    <row r="135" spans="1:8" ht="27.75" hidden="1" x14ac:dyDescent="0.65">
      <c r="A135" s="375" t="s">
        <v>177</v>
      </c>
      <c r="B135" s="149" t="s">
        <v>1104</v>
      </c>
      <c r="C135" s="148">
        <f>IFERROR(VLOOKUP($A135,'งบทดลอง รพ.'!$A$2:$C$550,3,0),0)</f>
        <v>0</v>
      </c>
      <c r="D135" s="27"/>
      <c r="E135" s="95" t="s">
        <v>976</v>
      </c>
      <c r="F135" s="95" t="s">
        <v>16</v>
      </c>
      <c r="G135" s="333" t="s">
        <v>1046</v>
      </c>
      <c r="H135" s="91"/>
    </row>
    <row r="136" spans="1:8" ht="27.75" hidden="1" x14ac:dyDescent="0.65">
      <c r="A136" s="375" t="s">
        <v>178</v>
      </c>
      <c r="B136" s="149" t="s">
        <v>1105</v>
      </c>
      <c r="C136" s="148">
        <f>IFERROR(VLOOKUP($A136,'งบทดลอง รพ.'!$A$2:$C$550,3,0),0)</f>
        <v>359727.02</v>
      </c>
      <c r="D136" s="27"/>
      <c r="E136" s="95" t="s">
        <v>976</v>
      </c>
      <c r="F136" s="95" t="s">
        <v>16</v>
      </c>
      <c r="G136" s="333" t="s">
        <v>1046</v>
      </c>
      <c r="H136" s="91"/>
    </row>
    <row r="137" spans="1:8" ht="27.75" hidden="1" x14ac:dyDescent="0.65">
      <c r="A137" s="375" t="s">
        <v>179</v>
      </c>
      <c r="B137" s="149" t="s">
        <v>1106</v>
      </c>
      <c r="C137" s="148">
        <f>IFERROR(VLOOKUP($A137,'งบทดลอง รพ.'!$A$2:$C$550,3,0),0)</f>
        <v>0</v>
      </c>
      <c r="D137" s="27"/>
      <c r="E137" s="95" t="s">
        <v>976</v>
      </c>
      <c r="F137" s="95" t="s">
        <v>16</v>
      </c>
      <c r="G137" s="333" t="s">
        <v>1046</v>
      </c>
      <c r="H137" s="91"/>
    </row>
    <row r="138" spans="1:8" ht="27.75" hidden="1" x14ac:dyDescent="0.65">
      <c r="A138" s="375" t="s">
        <v>846</v>
      </c>
      <c r="B138" s="149" t="s">
        <v>847</v>
      </c>
      <c r="C138" s="148">
        <f>IFERROR(VLOOKUP($A138,'งบทดลอง รพ.'!$A$2:$C$550,3,0),0)</f>
        <v>0</v>
      </c>
      <c r="D138" s="27"/>
      <c r="E138" s="95" t="s">
        <v>976</v>
      </c>
      <c r="F138" s="95" t="s">
        <v>16</v>
      </c>
      <c r="G138" s="333" t="s">
        <v>1046</v>
      </c>
      <c r="H138" s="91"/>
    </row>
    <row r="139" spans="1:8" ht="27.75" hidden="1" x14ac:dyDescent="0.65">
      <c r="A139" s="375" t="s">
        <v>848</v>
      </c>
      <c r="B139" s="149" t="s">
        <v>849</v>
      </c>
      <c r="C139" s="148">
        <f>IFERROR(VLOOKUP($A139,'งบทดลอง รพ.'!$A$2:$C$550,3,0),0)</f>
        <v>0</v>
      </c>
      <c r="D139" s="27"/>
      <c r="E139" s="95" t="s">
        <v>976</v>
      </c>
      <c r="F139" s="95" t="s">
        <v>16</v>
      </c>
      <c r="G139" s="333" t="s">
        <v>1046</v>
      </c>
      <c r="H139" s="91"/>
    </row>
    <row r="140" spans="1:8" ht="27.75" hidden="1" x14ac:dyDescent="0.65">
      <c r="A140" s="375" t="s">
        <v>850</v>
      </c>
      <c r="B140" s="149" t="s">
        <v>851</v>
      </c>
      <c r="C140" s="148">
        <f>IFERROR(VLOOKUP($A140,'งบทดลอง รพ.'!$A$2:$C$550,3,0),0)</f>
        <v>0</v>
      </c>
      <c r="D140" s="27"/>
      <c r="E140" s="95" t="s">
        <v>976</v>
      </c>
      <c r="F140" s="95" t="s">
        <v>16</v>
      </c>
      <c r="G140" s="333" t="s">
        <v>1046</v>
      </c>
      <c r="H140" s="91"/>
    </row>
    <row r="141" spans="1:8" ht="27.75" hidden="1" x14ac:dyDescent="0.65">
      <c r="A141" s="375" t="s">
        <v>180</v>
      </c>
      <c r="B141" s="149" t="s">
        <v>1107</v>
      </c>
      <c r="C141" s="148">
        <f>IFERROR(VLOOKUP($A141,'งบทดลอง รพ.'!$A$2:$C$550,3,0),0)</f>
        <v>0</v>
      </c>
      <c r="D141" s="27"/>
      <c r="E141" s="95" t="s">
        <v>976</v>
      </c>
      <c r="F141" s="95" t="s">
        <v>16</v>
      </c>
      <c r="G141" s="333" t="s">
        <v>1046</v>
      </c>
      <c r="H141" s="91"/>
    </row>
    <row r="142" spans="1:8" ht="27.75" hidden="1" x14ac:dyDescent="0.65">
      <c r="A142" s="376" t="s">
        <v>852</v>
      </c>
      <c r="B142" s="150" t="s">
        <v>853</v>
      </c>
      <c r="C142" s="148">
        <f>IFERROR(VLOOKUP($A142,'งบทดลอง รพ.'!$A$2:$C$550,3,0),0)</f>
        <v>0</v>
      </c>
      <c r="D142" s="27"/>
      <c r="E142" s="95" t="s">
        <v>976</v>
      </c>
      <c r="F142" s="95" t="s">
        <v>16</v>
      </c>
      <c r="G142" s="333" t="s">
        <v>1046</v>
      </c>
      <c r="H142" s="91"/>
    </row>
    <row r="143" spans="1:8" ht="27.75" hidden="1" x14ac:dyDescent="0.65">
      <c r="A143" s="375" t="s">
        <v>181</v>
      </c>
      <c r="B143" s="149" t="s">
        <v>1108</v>
      </c>
      <c r="C143" s="148">
        <f>IFERROR(VLOOKUP($A143,'งบทดลอง รพ.'!$A$2:$C$550,3,0),0)</f>
        <v>0</v>
      </c>
      <c r="D143" s="27"/>
      <c r="E143" s="95" t="s">
        <v>976</v>
      </c>
      <c r="F143" s="95" t="s">
        <v>16</v>
      </c>
      <c r="G143" s="333" t="s">
        <v>1046</v>
      </c>
      <c r="H143" s="91"/>
    </row>
    <row r="144" spans="1:8" ht="27.75" hidden="1" x14ac:dyDescent="0.65">
      <c r="A144" s="375" t="s">
        <v>182</v>
      </c>
      <c r="B144" s="149" t="s">
        <v>183</v>
      </c>
      <c r="C144" s="148">
        <f>IFERROR(VLOOKUP($A144,'งบทดลอง รพ.'!$A$2:$C$550,3,0),0)</f>
        <v>0</v>
      </c>
      <c r="D144" s="27"/>
      <c r="E144" s="95" t="s">
        <v>976</v>
      </c>
      <c r="F144" s="95" t="s">
        <v>16</v>
      </c>
      <c r="G144" s="333" t="s">
        <v>1046</v>
      </c>
      <c r="H144" s="91"/>
    </row>
    <row r="145" spans="1:8" ht="27.75" hidden="1" x14ac:dyDescent="0.65">
      <c r="A145" s="375" t="s">
        <v>184</v>
      </c>
      <c r="B145" s="149" t="s">
        <v>185</v>
      </c>
      <c r="C145" s="148">
        <f>IFERROR(VLOOKUP($A145,'งบทดลอง รพ.'!$A$2:$C$550,3,0),0)</f>
        <v>0</v>
      </c>
      <c r="D145" s="27"/>
      <c r="E145" s="95" t="s">
        <v>976</v>
      </c>
      <c r="F145" s="95" t="s">
        <v>16</v>
      </c>
      <c r="G145" s="333" t="s">
        <v>1046</v>
      </c>
      <c r="H145" s="91"/>
    </row>
    <row r="146" spans="1:8" ht="27.75" hidden="1" x14ac:dyDescent="0.65">
      <c r="A146" s="375" t="s">
        <v>135</v>
      </c>
      <c r="B146" s="149" t="s">
        <v>136</v>
      </c>
      <c r="C146" s="148">
        <f>IFERROR(VLOOKUP($A146,'งบทดลอง รพ.'!$A$2:$C$550,3,0),0)</f>
        <v>0</v>
      </c>
      <c r="D146" s="27"/>
      <c r="E146" s="95" t="s">
        <v>969</v>
      </c>
      <c r="F146" s="95" t="s">
        <v>12</v>
      </c>
      <c r="G146" s="333" t="s">
        <v>1046</v>
      </c>
      <c r="H146" s="91"/>
    </row>
    <row r="147" spans="1:8" ht="27.75" hidden="1" x14ac:dyDescent="0.65">
      <c r="A147" s="375" t="s">
        <v>137</v>
      </c>
      <c r="B147" s="149" t="s">
        <v>138</v>
      </c>
      <c r="C147" s="148">
        <f>IFERROR(VLOOKUP($A147,'งบทดลอง รพ.'!$A$2:$C$550,3,0),0)</f>
        <v>0</v>
      </c>
      <c r="D147" s="27"/>
      <c r="E147" s="95" t="s">
        <v>969</v>
      </c>
      <c r="F147" s="95" t="s">
        <v>12</v>
      </c>
      <c r="G147" s="333" t="s">
        <v>1046</v>
      </c>
      <c r="H147" s="91"/>
    </row>
    <row r="148" spans="1:8" ht="27.75" hidden="1" x14ac:dyDescent="0.65">
      <c r="A148" s="375" t="s">
        <v>186</v>
      </c>
      <c r="B148" s="149" t="s">
        <v>187</v>
      </c>
      <c r="C148" s="148">
        <f>IFERROR(VLOOKUP($A148,'งบทดลอง รพ.'!$A$2:$C$550,3,0),0)</f>
        <v>0</v>
      </c>
      <c r="D148" s="27"/>
      <c r="E148" s="95" t="s">
        <v>976</v>
      </c>
      <c r="F148" s="95" t="s">
        <v>16</v>
      </c>
      <c r="G148" s="333" t="s">
        <v>1046</v>
      </c>
      <c r="H148" s="91"/>
    </row>
    <row r="149" spans="1:8" ht="27.75" hidden="1" x14ac:dyDescent="0.65">
      <c r="A149" s="375" t="s">
        <v>188</v>
      </c>
      <c r="B149" s="149" t="s">
        <v>189</v>
      </c>
      <c r="C149" s="148">
        <f>IFERROR(VLOOKUP($A149,'งบทดลอง รพ.'!$A$2:$C$550,3,0),0)</f>
        <v>0</v>
      </c>
      <c r="D149" s="27"/>
      <c r="E149" s="95" t="s">
        <v>976</v>
      </c>
      <c r="F149" s="95" t="s">
        <v>16</v>
      </c>
      <c r="G149" s="333" t="s">
        <v>1046</v>
      </c>
      <c r="H149" s="91"/>
    </row>
    <row r="150" spans="1:8" ht="27.75" hidden="1" x14ac:dyDescent="0.65">
      <c r="A150" s="375" t="s">
        <v>190</v>
      </c>
      <c r="B150" s="149" t="s">
        <v>191</v>
      </c>
      <c r="C150" s="148">
        <f>IFERROR(VLOOKUP($A150,'งบทดลอง รพ.'!$A$2:$C$550,3,0),0)</f>
        <v>0</v>
      </c>
      <c r="D150" s="27"/>
      <c r="E150" s="95" t="s">
        <v>976</v>
      </c>
      <c r="F150" s="95" t="s">
        <v>16</v>
      </c>
      <c r="G150" s="333" t="s">
        <v>1046</v>
      </c>
      <c r="H150" s="91"/>
    </row>
    <row r="151" spans="1:8" ht="27.75" hidden="1" x14ac:dyDescent="0.65">
      <c r="A151" s="375" t="s">
        <v>192</v>
      </c>
      <c r="B151" s="149" t="s">
        <v>193</v>
      </c>
      <c r="C151" s="148">
        <f>IFERROR(VLOOKUP($A151,'งบทดลอง รพ.'!$A$2:$C$550,3,0),0)</f>
        <v>0</v>
      </c>
      <c r="D151" s="27"/>
      <c r="E151" s="95" t="s">
        <v>976</v>
      </c>
      <c r="F151" s="95" t="s">
        <v>16</v>
      </c>
      <c r="G151" s="333" t="s">
        <v>1046</v>
      </c>
      <c r="H151" s="91"/>
    </row>
    <row r="152" spans="1:8" ht="27.75" hidden="1" x14ac:dyDescent="0.65">
      <c r="A152" s="375" t="s">
        <v>194</v>
      </c>
      <c r="B152" s="149" t="s">
        <v>195</v>
      </c>
      <c r="C152" s="148">
        <f>IFERROR(VLOOKUP($A152,'งบทดลอง รพ.'!$A$2:$C$550,3,0),0)</f>
        <v>0</v>
      </c>
      <c r="D152" s="27"/>
      <c r="E152" s="95" t="s">
        <v>976</v>
      </c>
      <c r="F152" s="95" t="s">
        <v>16</v>
      </c>
      <c r="G152" s="333" t="s">
        <v>1046</v>
      </c>
      <c r="H152" s="91"/>
    </row>
    <row r="153" spans="1:8" ht="27.75" hidden="1" x14ac:dyDescent="0.65">
      <c r="A153" s="375" t="s">
        <v>196</v>
      </c>
      <c r="B153" s="149" t="s">
        <v>1109</v>
      </c>
      <c r="C153" s="148">
        <f>IFERROR(VLOOKUP($A153,'งบทดลอง รพ.'!$A$2:$C$550,3,0),0)</f>
        <v>0</v>
      </c>
      <c r="D153" s="27"/>
      <c r="E153" s="95" t="s">
        <v>976</v>
      </c>
      <c r="F153" s="95" t="s">
        <v>16</v>
      </c>
      <c r="G153" s="333" t="s">
        <v>1046</v>
      </c>
      <c r="H153" s="91"/>
    </row>
    <row r="154" spans="1:8" ht="27.75" hidden="1" x14ac:dyDescent="0.65">
      <c r="A154" s="375" t="s">
        <v>197</v>
      </c>
      <c r="B154" s="149" t="s">
        <v>1110</v>
      </c>
      <c r="C154" s="148">
        <f>IFERROR(VLOOKUP($A154,'งบทดลอง รพ.'!$A$2:$C$550,3,0),0)</f>
        <v>0</v>
      </c>
      <c r="D154" s="27"/>
      <c r="E154" s="95" t="s">
        <v>976</v>
      </c>
      <c r="F154" s="95" t="s">
        <v>16</v>
      </c>
      <c r="G154" s="333" t="s">
        <v>1046</v>
      </c>
      <c r="H154" s="91"/>
    </row>
    <row r="155" spans="1:8" ht="27.75" hidden="1" x14ac:dyDescent="0.65">
      <c r="A155" s="375" t="s">
        <v>198</v>
      </c>
      <c r="B155" s="149" t="s">
        <v>199</v>
      </c>
      <c r="C155" s="148">
        <f>IFERROR(VLOOKUP($A155,'งบทดลอง รพ.'!$A$2:$C$550,3,0),0)</f>
        <v>0</v>
      </c>
      <c r="D155" s="27"/>
      <c r="E155" s="95" t="s">
        <v>976</v>
      </c>
      <c r="F155" s="95" t="s">
        <v>16</v>
      </c>
      <c r="G155" s="333" t="s">
        <v>1046</v>
      </c>
      <c r="H155" s="91"/>
    </row>
    <row r="156" spans="1:8" ht="27.75" hidden="1" x14ac:dyDescent="0.65">
      <c r="A156" s="375" t="s">
        <v>200</v>
      </c>
      <c r="B156" s="149" t="s">
        <v>201</v>
      </c>
      <c r="C156" s="148">
        <f>IFERROR(VLOOKUP($A156,'งบทดลอง รพ.'!$A$2:$C$550,3,0),0)</f>
        <v>0</v>
      </c>
      <c r="D156" s="27"/>
      <c r="E156" s="95" t="s">
        <v>976</v>
      </c>
      <c r="F156" s="95" t="s">
        <v>16</v>
      </c>
      <c r="G156" s="333" t="s">
        <v>1046</v>
      </c>
      <c r="H156" s="91"/>
    </row>
    <row r="157" spans="1:8" ht="23.25" hidden="1" x14ac:dyDescent="0.35">
      <c r="A157" s="375" t="s">
        <v>213</v>
      </c>
      <c r="B157" s="149" t="s">
        <v>214</v>
      </c>
      <c r="C157" s="148">
        <f>IFERROR(VLOOKUP($A157,'งบทดลอง รพ.'!$A$2:$C$550,3,0),0)</f>
        <v>0</v>
      </c>
      <c r="D157" s="27"/>
      <c r="E157" s="95" t="s">
        <v>978</v>
      </c>
      <c r="F157" s="95" t="s">
        <v>18</v>
      </c>
      <c r="G157" s="333" t="s">
        <v>1046</v>
      </c>
      <c r="H157" s="91"/>
    </row>
    <row r="158" spans="1:8" ht="27.75" hidden="1" x14ac:dyDescent="0.65">
      <c r="A158" s="375" t="s">
        <v>202</v>
      </c>
      <c r="B158" s="149" t="s">
        <v>1111</v>
      </c>
      <c r="C158" s="148">
        <f>IFERROR(VLOOKUP($A158,'งบทดลอง รพ.'!$A$2:$C$550,3,0),0)</f>
        <v>0</v>
      </c>
      <c r="D158" s="27"/>
      <c r="E158" s="95" t="s">
        <v>976</v>
      </c>
      <c r="F158" s="95" t="s">
        <v>16</v>
      </c>
      <c r="G158" s="333" t="s">
        <v>1046</v>
      </c>
      <c r="H158" s="91"/>
    </row>
    <row r="159" spans="1:8" ht="27.75" hidden="1" x14ac:dyDescent="0.65">
      <c r="A159" s="375" t="s">
        <v>203</v>
      </c>
      <c r="B159" s="149" t="s">
        <v>204</v>
      </c>
      <c r="C159" s="148">
        <f>IFERROR(VLOOKUP($A159,'งบทดลอง รพ.'!$A$2:$C$550,3,0),0)</f>
        <v>0</v>
      </c>
      <c r="D159" s="27"/>
      <c r="E159" s="95" t="s">
        <v>976</v>
      </c>
      <c r="F159" s="95" t="s">
        <v>16</v>
      </c>
      <c r="G159" s="333" t="s">
        <v>1046</v>
      </c>
      <c r="H159" s="91"/>
    </row>
    <row r="160" spans="1:8" ht="27.75" hidden="1" x14ac:dyDescent="0.65">
      <c r="A160" s="375" t="s">
        <v>205</v>
      </c>
      <c r="B160" s="149" t="s">
        <v>1112</v>
      </c>
      <c r="C160" s="148">
        <f>IFERROR(VLOOKUP($A160,'งบทดลอง รพ.'!$A$2:$C$550,3,0),0)</f>
        <v>0</v>
      </c>
      <c r="D160" s="27"/>
      <c r="E160" s="95" t="s">
        <v>976</v>
      </c>
      <c r="F160" s="95" t="s">
        <v>16</v>
      </c>
      <c r="G160" s="333" t="s">
        <v>1046</v>
      </c>
      <c r="H160" s="91"/>
    </row>
    <row r="161" spans="1:8" ht="27.75" hidden="1" x14ac:dyDescent="0.65">
      <c r="A161" s="375" t="s">
        <v>206</v>
      </c>
      <c r="B161" s="149" t="s">
        <v>207</v>
      </c>
      <c r="C161" s="148">
        <f>IFERROR(VLOOKUP($A161,'งบทดลอง รพ.'!$A$2:$C$550,3,0),0)</f>
        <v>181427</v>
      </c>
      <c r="D161" s="27"/>
      <c r="E161" s="95" t="s">
        <v>976</v>
      </c>
      <c r="F161" s="95" t="s">
        <v>16</v>
      </c>
      <c r="G161" s="333" t="s">
        <v>1046</v>
      </c>
      <c r="H161" s="91"/>
    </row>
    <row r="162" spans="1:8" ht="27.75" hidden="1" x14ac:dyDescent="0.65">
      <c r="A162" s="375" t="s">
        <v>208</v>
      </c>
      <c r="B162" s="149" t="s">
        <v>209</v>
      </c>
      <c r="C162" s="148">
        <f>IFERROR(VLOOKUP($A162,'งบทดลอง รพ.'!$A$2:$C$550,3,0),0)</f>
        <v>659650.5</v>
      </c>
      <c r="D162" s="27"/>
      <c r="E162" s="95" t="s">
        <v>976</v>
      </c>
      <c r="F162" s="95" t="s">
        <v>16</v>
      </c>
      <c r="G162" s="333" t="s">
        <v>1046</v>
      </c>
      <c r="H162" s="91"/>
    </row>
    <row r="163" spans="1:8" ht="27.75" hidden="1" x14ac:dyDescent="0.65">
      <c r="A163" s="375" t="s">
        <v>224</v>
      </c>
      <c r="B163" s="149" t="s">
        <v>225</v>
      </c>
      <c r="C163" s="148">
        <f>IFERROR(VLOOKUP($A163,'งบทดลอง รพ.'!$A$2:$C$550,3,0),0)</f>
        <v>7300860.7699999996</v>
      </c>
      <c r="D163" s="27"/>
      <c r="E163" s="95" t="s">
        <v>990</v>
      </c>
      <c r="F163" s="95" t="s">
        <v>25</v>
      </c>
      <c r="G163" s="333" t="s">
        <v>1046</v>
      </c>
      <c r="H163" s="91"/>
    </row>
    <row r="164" spans="1:8" ht="27.75" hidden="1" x14ac:dyDescent="0.65">
      <c r="A164" s="375" t="s">
        <v>226</v>
      </c>
      <c r="B164" s="149" t="s">
        <v>227</v>
      </c>
      <c r="C164" s="148">
        <f>IFERROR(VLOOKUP($A164,'งบทดลอง รพ.'!$A$2:$C$550,3,0),0)</f>
        <v>271920</v>
      </c>
      <c r="D164" s="27"/>
      <c r="E164" s="95" t="s">
        <v>990</v>
      </c>
      <c r="F164" s="95" t="s">
        <v>25</v>
      </c>
      <c r="G164" s="333" t="s">
        <v>1046</v>
      </c>
      <c r="H164" s="91"/>
    </row>
    <row r="165" spans="1:8" ht="27.75" hidden="1" x14ac:dyDescent="0.65">
      <c r="A165" s="375" t="s">
        <v>228</v>
      </c>
      <c r="B165" s="149" t="s">
        <v>229</v>
      </c>
      <c r="C165" s="148">
        <f>IFERROR(VLOOKUP($A165,'งบทดลอง รพ.'!$A$2:$C$550,3,0),0)</f>
        <v>0</v>
      </c>
      <c r="D165" s="27"/>
      <c r="E165" s="95" t="s">
        <v>990</v>
      </c>
      <c r="F165" s="95" t="s">
        <v>25</v>
      </c>
      <c r="G165" s="333" t="s">
        <v>1046</v>
      </c>
      <c r="H165" s="91"/>
    </row>
    <row r="166" spans="1:8" ht="27.75" hidden="1" x14ac:dyDescent="0.65">
      <c r="A166" s="375" t="s">
        <v>230</v>
      </c>
      <c r="B166" s="149" t="s">
        <v>231</v>
      </c>
      <c r="C166" s="148">
        <f>IFERROR(VLOOKUP($A166,'งบทดลอง รพ.'!$A$2:$C$550,3,0),0)</f>
        <v>155500</v>
      </c>
      <c r="D166" s="27"/>
      <c r="E166" s="95" t="s">
        <v>990</v>
      </c>
      <c r="F166" s="95" t="s">
        <v>25</v>
      </c>
      <c r="G166" s="333" t="s">
        <v>1046</v>
      </c>
      <c r="H166" s="91"/>
    </row>
    <row r="167" spans="1:8" ht="27.75" hidden="1" x14ac:dyDescent="0.65">
      <c r="A167" s="376" t="s">
        <v>232</v>
      </c>
      <c r="B167" s="150" t="s">
        <v>233</v>
      </c>
      <c r="C167" s="148">
        <f>IFERROR(VLOOKUP($A167,'งบทดลอง รพ.'!$A$2:$C$550,3,0),0)</f>
        <v>0</v>
      </c>
      <c r="D167" s="27"/>
      <c r="E167" s="95" t="s">
        <v>990</v>
      </c>
      <c r="F167" s="95" t="s">
        <v>25</v>
      </c>
      <c r="G167" s="333" t="s">
        <v>1046</v>
      </c>
      <c r="H167" s="91"/>
    </row>
    <row r="168" spans="1:8" ht="27.75" x14ac:dyDescent="0.65">
      <c r="A168" s="375" t="s">
        <v>234</v>
      </c>
      <c r="B168" s="149" t="s">
        <v>235</v>
      </c>
      <c r="C168" s="148">
        <f>IFERROR(VLOOKUP($A168,'งบทดลอง รพ.'!$A$2:$C$550,3,0),0)</f>
        <v>0</v>
      </c>
      <c r="D168" s="27"/>
      <c r="E168" s="95" t="s">
        <v>992</v>
      </c>
      <c r="F168" s="95" t="s">
        <v>29</v>
      </c>
      <c r="G168" s="333" t="s">
        <v>1046</v>
      </c>
      <c r="H168" s="91"/>
    </row>
    <row r="169" spans="1:8" ht="27.75" hidden="1" x14ac:dyDescent="0.65">
      <c r="A169" s="375" t="s">
        <v>236</v>
      </c>
      <c r="B169" s="149" t="s">
        <v>237</v>
      </c>
      <c r="C169" s="148">
        <f>IFERROR(VLOOKUP($A169,'งบทดลอง รพ.'!$A$2:$C$550,3,0),0)</f>
        <v>0</v>
      </c>
      <c r="D169" s="27"/>
      <c r="E169" s="95" t="s">
        <v>990</v>
      </c>
      <c r="F169" s="95" t="s">
        <v>25</v>
      </c>
      <c r="G169" s="333" t="s">
        <v>1046</v>
      </c>
      <c r="H169" s="91"/>
    </row>
    <row r="170" spans="1:8" ht="27.75" hidden="1" x14ac:dyDescent="0.65">
      <c r="A170" s="375" t="s">
        <v>238</v>
      </c>
      <c r="B170" s="149" t="s">
        <v>239</v>
      </c>
      <c r="C170" s="148">
        <f>IFERROR(VLOOKUP($A170,'งบทดลอง รพ.'!$A$2:$C$550,3,0),0)</f>
        <v>0</v>
      </c>
      <c r="D170" s="27"/>
      <c r="E170" s="95" t="s">
        <v>990</v>
      </c>
      <c r="F170" s="95" t="s">
        <v>25</v>
      </c>
      <c r="G170" s="333" t="s">
        <v>1046</v>
      </c>
      <c r="H170" s="91"/>
    </row>
    <row r="171" spans="1:8" ht="27.75" hidden="1" x14ac:dyDescent="0.65">
      <c r="A171" s="375" t="s">
        <v>240</v>
      </c>
      <c r="B171" s="149" t="s">
        <v>241</v>
      </c>
      <c r="C171" s="148">
        <f>IFERROR(VLOOKUP($A171,'งบทดลอง รพ.'!$A$2:$C$550,3,0),0)</f>
        <v>0</v>
      </c>
      <c r="D171" s="27"/>
      <c r="E171" s="95" t="s">
        <v>990</v>
      </c>
      <c r="F171" s="95" t="s">
        <v>25</v>
      </c>
      <c r="G171" s="333" t="s">
        <v>1046</v>
      </c>
      <c r="H171" s="91"/>
    </row>
    <row r="172" spans="1:8" ht="27.75" hidden="1" x14ac:dyDescent="0.65">
      <c r="A172" s="375" t="s">
        <v>242</v>
      </c>
      <c r="B172" s="149" t="s">
        <v>243</v>
      </c>
      <c r="C172" s="148">
        <f>IFERROR(VLOOKUP($A172,'งบทดลอง รพ.'!$A$2:$C$550,3,0),0)</f>
        <v>0</v>
      </c>
      <c r="D172" s="27"/>
      <c r="E172" s="95" t="s">
        <v>990</v>
      </c>
      <c r="F172" s="95" t="s">
        <v>25</v>
      </c>
      <c r="G172" s="333" t="s">
        <v>1046</v>
      </c>
      <c r="H172" s="91"/>
    </row>
    <row r="173" spans="1:8" ht="27.75" hidden="1" x14ac:dyDescent="0.65">
      <c r="A173" s="375" t="s">
        <v>244</v>
      </c>
      <c r="B173" s="149" t="s">
        <v>245</v>
      </c>
      <c r="C173" s="148">
        <f>IFERROR(VLOOKUP($A173,'งบทดลอง รพ.'!$A$2:$C$550,3,0),0)</f>
        <v>0</v>
      </c>
      <c r="D173" s="27"/>
      <c r="E173" s="95" t="s">
        <v>990</v>
      </c>
      <c r="F173" s="95" t="s">
        <v>25</v>
      </c>
      <c r="G173" s="333" t="s">
        <v>1046</v>
      </c>
      <c r="H173" s="91"/>
    </row>
    <row r="174" spans="1:8" ht="27.75" hidden="1" x14ac:dyDescent="0.65">
      <c r="A174" s="375" t="s">
        <v>246</v>
      </c>
      <c r="B174" s="149" t="s">
        <v>247</v>
      </c>
      <c r="C174" s="148">
        <f>IFERROR(VLOOKUP($A174,'งบทดลอง รพ.'!$A$2:$C$550,3,0),0)</f>
        <v>0</v>
      </c>
      <c r="D174" s="27"/>
      <c r="E174" s="95" t="s">
        <v>990</v>
      </c>
      <c r="F174" s="95" t="s">
        <v>25</v>
      </c>
      <c r="G174" s="333" t="s">
        <v>1046</v>
      </c>
      <c r="H174" s="91"/>
    </row>
    <row r="175" spans="1:8" ht="27.75" hidden="1" x14ac:dyDescent="0.65">
      <c r="A175" s="375" t="s">
        <v>256</v>
      </c>
      <c r="B175" s="149" t="s">
        <v>257</v>
      </c>
      <c r="C175" s="148">
        <f>IFERROR(VLOOKUP($A175,'งบทดลอง รพ.'!$A$2:$C$550,3,0),0)</f>
        <v>3733286.1818181816</v>
      </c>
      <c r="D175" s="27"/>
      <c r="E175" s="95" t="s">
        <v>994</v>
      </c>
      <c r="F175" s="95" t="s">
        <v>27</v>
      </c>
      <c r="G175" s="333" t="s">
        <v>1046</v>
      </c>
      <c r="H175" s="91"/>
    </row>
    <row r="176" spans="1:8" ht="27.75" hidden="1" x14ac:dyDescent="0.65">
      <c r="A176" s="375" t="s">
        <v>258</v>
      </c>
      <c r="B176" s="149" t="s">
        <v>259</v>
      </c>
      <c r="C176" s="148">
        <f>IFERROR(VLOOKUP($A176,'งบทดลอง รพ.'!$A$2:$C$550,3,0),0)</f>
        <v>1740389.4545454546</v>
      </c>
      <c r="D176" s="27"/>
      <c r="E176" s="95" t="s">
        <v>994</v>
      </c>
      <c r="F176" s="95" t="s">
        <v>27</v>
      </c>
      <c r="G176" s="333" t="s">
        <v>1046</v>
      </c>
      <c r="H176" s="91"/>
    </row>
    <row r="177" spans="1:8" ht="27.75" hidden="1" x14ac:dyDescent="0.65">
      <c r="A177" s="375" t="s">
        <v>260</v>
      </c>
      <c r="B177" s="149" t="s">
        <v>1113</v>
      </c>
      <c r="C177" s="148">
        <f>IFERROR(VLOOKUP($A177,'งบทดลอง รพ.'!$A$2:$C$550,3,0),0)</f>
        <v>222498.54545454547</v>
      </c>
      <c r="D177" s="27"/>
      <c r="E177" s="95" t="s">
        <v>996</v>
      </c>
      <c r="F177" s="95" t="s">
        <v>27</v>
      </c>
      <c r="G177" s="333" t="s">
        <v>1046</v>
      </c>
      <c r="H177" s="91"/>
    </row>
    <row r="178" spans="1:8" ht="27.75" hidden="1" x14ac:dyDescent="0.65">
      <c r="A178" s="375" t="s">
        <v>261</v>
      </c>
      <c r="B178" s="149" t="s">
        <v>262</v>
      </c>
      <c r="C178" s="148">
        <f>IFERROR(VLOOKUP($A178,'งบทดลอง รพ.'!$A$2:$C$550,3,0),0)</f>
        <v>0</v>
      </c>
      <c r="D178" s="27"/>
      <c r="E178" s="95" t="s">
        <v>996</v>
      </c>
      <c r="F178" s="95" t="s">
        <v>27</v>
      </c>
      <c r="G178" s="333" t="s">
        <v>1046</v>
      </c>
      <c r="H178" s="91"/>
    </row>
    <row r="179" spans="1:8" ht="27.75" hidden="1" x14ac:dyDescent="0.65">
      <c r="A179" s="375" t="s">
        <v>263</v>
      </c>
      <c r="B179" s="149" t="s">
        <v>264</v>
      </c>
      <c r="C179" s="148">
        <f>IFERROR(VLOOKUP($A179,'งบทดลอง รพ.'!$A$2:$C$550,3,0),0)</f>
        <v>0</v>
      </c>
      <c r="D179" s="27"/>
      <c r="E179" s="95" t="s">
        <v>998</v>
      </c>
      <c r="F179" s="95" t="s">
        <v>27</v>
      </c>
      <c r="G179" s="333" t="s">
        <v>1046</v>
      </c>
      <c r="H179" s="91"/>
    </row>
    <row r="180" spans="1:8" ht="27.75" hidden="1" x14ac:dyDescent="0.65">
      <c r="A180" s="375" t="s">
        <v>265</v>
      </c>
      <c r="B180" s="149" t="s">
        <v>607</v>
      </c>
      <c r="C180" s="148">
        <f>IFERROR(VLOOKUP($A180,'งบทดลอง รพ.'!$A$2:$C$550,3,0),0)</f>
        <v>0</v>
      </c>
      <c r="D180" s="27"/>
      <c r="E180" s="95" t="s">
        <v>998</v>
      </c>
      <c r="F180" s="95" t="s">
        <v>27</v>
      </c>
      <c r="G180" s="333" t="s">
        <v>1046</v>
      </c>
      <c r="H180" s="91"/>
    </row>
    <row r="181" spans="1:8" ht="27.75" hidden="1" x14ac:dyDescent="0.65">
      <c r="A181" s="375" t="s">
        <v>248</v>
      </c>
      <c r="B181" s="149" t="s">
        <v>1114</v>
      </c>
      <c r="C181" s="148">
        <f>IFERROR(VLOOKUP($A181,'งบทดลอง รพ.'!$A$2:$C$550,3,0),0)</f>
        <v>0</v>
      </c>
      <c r="D181" s="27"/>
      <c r="E181" s="95" t="s">
        <v>990</v>
      </c>
      <c r="F181" s="95" t="s">
        <v>25</v>
      </c>
      <c r="G181" s="333" t="s">
        <v>1046</v>
      </c>
      <c r="H181" s="91"/>
    </row>
    <row r="182" spans="1:8" ht="27.75" hidden="1" x14ac:dyDescent="0.65">
      <c r="A182" s="375" t="s">
        <v>249</v>
      </c>
      <c r="B182" s="149" t="s">
        <v>1115</v>
      </c>
      <c r="C182" s="148">
        <f>IFERROR(VLOOKUP($A182,'งบทดลอง รพ.'!$A$2:$C$550,3,0),0)</f>
        <v>432000</v>
      </c>
      <c r="D182" s="27"/>
      <c r="E182" s="95" t="s">
        <v>990</v>
      </c>
      <c r="F182" s="95" t="s">
        <v>25</v>
      </c>
      <c r="G182" s="333" t="s">
        <v>1046</v>
      </c>
      <c r="H182" s="91"/>
    </row>
    <row r="183" spans="1:8" ht="27.75" hidden="1" x14ac:dyDescent="0.65">
      <c r="A183" s="375" t="s">
        <v>250</v>
      </c>
      <c r="B183" s="149" t="s">
        <v>1116</v>
      </c>
      <c r="C183" s="148">
        <f>IFERROR(VLOOKUP($A183,'งบทดลอง รพ.'!$A$2:$C$550,3,0),0)</f>
        <v>0</v>
      </c>
      <c r="D183" s="27"/>
      <c r="E183" s="95" t="s">
        <v>990</v>
      </c>
      <c r="F183" s="95" t="s">
        <v>25</v>
      </c>
      <c r="G183" s="333" t="s">
        <v>1046</v>
      </c>
      <c r="H183" s="91"/>
    </row>
    <row r="184" spans="1:8" ht="27.75" hidden="1" x14ac:dyDescent="0.65">
      <c r="A184" s="375" t="s">
        <v>251</v>
      </c>
      <c r="B184" s="149" t="s">
        <v>1117</v>
      </c>
      <c r="C184" s="148">
        <f>IFERROR(VLOOKUP($A184,'งบทดลอง รพ.'!$A$2:$C$550,3,0),0)</f>
        <v>0</v>
      </c>
      <c r="D184" s="27"/>
      <c r="E184" s="95" t="s">
        <v>990</v>
      </c>
      <c r="F184" s="95" t="s">
        <v>25</v>
      </c>
      <c r="G184" s="333" t="s">
        <v>1046</v>
      </c>
      <c r="H184" s="91"/>
    </row>
    <row r="185" spans="1:8" ht="27.75" hidden="1" x14ac:dyDescent="0.65">
      <c r="A185" s="375" t="s">
        <v>252</v>
      </c>
      <c r="B185" s="149" t="s">
        <v>1118</v>
      </c>
      <c r="C185" s="148">
        <f>IFERROR(VLOOKUP($A185,'งบทดลอง รพ.'!$A$2:$C$550,3,0),0)</f>
        <v>0</v>
      </c>
      <c r="D185" s="27"/>
      <c r="E185" s="95" t="s">
        <v>990</v>
      </c>
      <c r="F185" s="95" t="s">
        <v>25</v>
      </c>
      <c r="G185" s="333" t="s">
        <v>1046</v>
      </c>
      <c r="H185" s="91"/>
    </row>
    <row r="186" spans="1:8" ht="27.75" hidden="1" x14ac:dyDescent="0.65">
      <c r="A186" s="375" t="s">
        <v>253</v>
      </c>
      <c r="B186" s="149" t="s">
        <v>1119</v>
      </c>
      <c r="C186" s="148">
        <f>IFERROR(VLOOKUP($A186,'งบทดลอง รพ.'!$A$2:$C$550,3,0),0)</f>
        <v>0</v>
      </c>
      <c r="D186" s="27"/>
      <c r="E186" s="95" t="s">
        <v>990</v>
      </c>
      <c r="F186" s="95" t="s">
        <v>25</v>
      </c>
      <c r="G186" s="333" t="s">
        <v>1046</v>
      </c>
      <c r="H186" s="91"/>
    </row>
    <row r="187" spans="1:8" ht="27.75" hidden="1" x14ac:dyDescent="0.65">
      <c r="A187" s="375" t="s">
        <v>254</v>
      </c>
      <c r="B187" s="149" t="s">
        <v>1120</v>
      </c>
      <c r="C187" s="148">
        <f>IFERROR(VLOOKUP($A187,'งบทดลอง รพ.'!$A$2:$C$550,3,0),0)</f>
        <v>0</v>
      </c>
      <c r="D187" s="27"/>
      <c r="E187" s="95" t="s">
        <v>990</v>
      </c>
      <c r="F187" s="95" t="s">
        <v>25</v>
      </c>
      <c r="G187" s="333" t="s">
        <v>1046</v>
      </c>
      <c r="H187" s="91"/>
    </row>
    <row r="188" spans="1:8" ht="27.75" hidden="1" x14ac:dyDescent="0.65">
      <c r="A188" s="375" t="s">
        <v>255</v>
      </c>
      <c r="B188" s="149" t="s">
        <v>1121</v>
      </c>
      <c r="C188" s="148">
        <f>IFERROR(VLOOKUP($A188,'งบทดลอง รพ.'!$A$2:$C$550,3,0),0)</f>
        <v>0</v>
      </c>
      <c r="D188" s="27"/>
      <c r="E188" s="95" t="s">
        <v>990</v>
      </c>
      <c r="F188" s="95" t="s">
        <v>25</v>
      </c>
      <c r="G188" s="333" t="s">
        <v>1046</v>
      </c>
      <c r="H188" s="91"/>
    </row>
    <row r="189" spans="1:8" ht="27.75" hidden="1" x14ac:dyDescent="0.65">
      <c r="A189" s="375" t="s">
        <v>854</v>
      </c>
      <c r="B189" s="149" t="s">
        <v>855</v>
      </c>
      <c r="C189" s="148">
        <f>IFERROR(VLOOKUP($A189,'งบทดลอง รพ.'!$A$2:$C$550,3,0),0)</f>
        <v>14597.02</v>
      </c>
      <c r="D189" s="27"/>
      <c r="E189" s="95" t="s">
        <v>990</v>
      </c>
      <c r="F189" s="95" t="s">
        <v>25</v>
      </c>
      <c r="G189" s="333" t="s">
        <v>1046</v>
      </c>
      <c r="H189" s="91"/>
    </row>
    <row r="190" spans="1:8" ht="27.75" hidden="1" x14ac:dyDescent="0.65">
      <c r="A190" s="375" t="s">
        <v>856</v>
      </c>
      <c r="B190" s="149" t="s">
        <v>857</v>
      </c>
      <c r="C190" s="148">
        <f>IFERROR(VLOOKUP($A190,'งบทดลอง รพ.'!$A$2:$C$550,3,0),0)</f>
        <v>0</v>
      </c>
      <c r="D190" s="27"/>
      <c r="E190" s="95" t="s">
        <v>990</v>
      </c>
      <c r="F190" s="95" t="s">
        <v>25</v>
      </c>
      <c r="G190" s="333" t="s">
        <v>1046</v>
      </c>
      <c r="H190" s="91"/>
    </row>
    <row r="191" spans="1:8" ht="27.75" x14ac:dyDescent="0.65">
      <c r="A191" s="375" t="s">
        <v>858</v>
      </c>
      <c r="B191" s="149" t="s">
        <v>1150</v>
      </c>
      <c r="C191" s="148">
        <f>IFERROR(VLOOKUP($A191,'งบทดลอง รพ.'!$A$2:$C$550,3,0),0)</f>
        <v>451620</v>
      </c>
      <c r="D191" s="27"/>
      <c r="E191" s="95" t="s">
        <v>992</v>
      </c>
      <c r="F191" s="95" t="s">
        <v>29</v>
      </c>
      <c r="G191" s="333" t="s">
        <v>1046</v>
      </c>
      <c r="H191" s="91"/>
    </row>
    <row r="192" spans="1:8" ht="27.75" hidden="1" x14ac:dyDescent="0.65">
      <c r="A192" s="375" t="s">
        <v>276</v>
      </c>
      <c r="B192" s="149" t="s">
        <v>277</v>
      </c>
      <c r="C192" s="148">
        <f>IFERROR(VLOOKUP($A192,'งบทดลอง รพ.'!$A$2:$C$550,3,0),0)</f>
        <v>0</v>
      </c>
      <c r="D192" s="27"/>
      <c r="E192" s="95" t="s">
        <v>1000</v>
      </c>
      <c r="F192" s="95" t="s">
        <v>31</v>
      </c>
      <c r="G192" s="333" t="s">
        <v>1046</v>
      </c>
      <c r="H192" s="91"/>
    </row>
    <row r="193" spans="1:8" ht="27.75" hidden="1" x14ac:dyDescent="0.65">
      <c r="A193" s="375" t="s">
        <v>278</v>
      </c>
      <c r="B193" s="149" t="s">
        <v>279</v>
      </c>
      <c r="C193" s="148">
        <f>IFERROR(VLOOKUP($A193,'งบทดลอง รพ.'!$A$2:$C$550,3,0),0)</f>
        <v>0</v>
      </c>
      <c r="D193" s="27"/>
      <c r="E193" s="95" t="s">
        <v>1000</v>
      </c>
      <c r="F193" s="95" t="s">
        <v>31</v>
      </c>
      <c r="G193" s="333" t="s">
        <v>1046</v>
      </c>
      <c r="H193" s="91"/>
    </row>
    <row r="194" spans="1:8" ht="27.75" hidden="1" x14ac:dyDescent="0.65">
      <c r="A194" s="375" t="s">
        <v>280</v>
      </c>
      <c r="B194" s="149" t="s">
        <v>281</v>
      </c>
      <c r="C194" s="148">
        <f>IFERROR(VLOOKUP($A194,'งบทดลอง รพ.'!$A$2:$C$550,3,0),0)</f>
        <v>143890.79999999999</v>
      </c>
      <c r="D194" s="27"/>
      <c r="E194" s="95" t="s">
        <v>1000</v>
      </c>
      <c r="F194" s="95" t="s">
        <v>31</v>
      </c>
      <c r="G194" s="333" t="s">
        <v>1046</v>
      </c>
      <c r="H194" s="91"/>
    </row>
    <row r="195" spans="1:8" ht="27.75" hidden="1" x14ac:dyDescent="0.65">
      <c r="A195" s="375" t="s">
        <v>282</v>
      </c>
      <c r="B195" s="149" t="s">
        <v>283</v>
      </c>
      <c r="C195" s="148">
        <f>IFERROR(VLOOKUP($A195,'งบทดลอง รพ.'!$A$2:$C$550,3,0),0)</f>
        <v>215836.22</v>
      </c>
      <c r="D195" s="27"/>
      <c r="E195" s="95" t="s">
        <v>1000</v>
      </c>
      <c r="F195" s="95" t="s">
        <v>31</v>
      </c>
      <c r="G195" s="333" t="s">
        <v>1046</v>
      </c>
      <c r="H195" s="91"/>
    </row>
    <row r="196" spans="1:8" ht="27.75" hidden="1" x14ac:dyDescent="0.65">
      <c r="A196" s="375" t="s">
        <v>284</v>
      </c>
      <c r="B196" s="149" t="s">
        <v>285</v>
      </c>
      <c r="C196" s="148">
        <f>IFERROR(VLOOKUP($A196,'งบทดลอง รพ.'!$A$2:$C$550,3,0),0)</f>
        <v>0</v>
      </c>
      <c r="D196" s="27"/>
      <c r="E196" s="95" t="s">
        <v>1000</v>
      </c>
      <c r="F196" s="95" t="s">
        <v>31</v>
      </c>
      <c r="G196" s="333" t="s">
        <v>1046</v>
      </c>
      <c r="H196" s="91"/>
    </row>
    <row r="197" spans="1:8" ht="27.75" hidden="1" x14ac:dyDescent="0.65">
      <c r="A197" s="375" t="s">
        <v>1335</v>
      </c>
      <c r="B197" s="149" t="s">
        <v>1293</v>
      </c>
      <c r="C197" s="148">
        <f>IFERROR(VLOOKUP($A197,'งบทดลอง รพ.'!$A$2:$C$550,3,0),0)</f>
        <v>0</v>
      </c>
      <c r="D197" s="27"/>
      <c r="E197" s="95" t="s">
        <v>1000</v>
      </c>
      <c r="F197" s="95" t="s">
        <v>31</v>
      </c>
      <c r="G197" s="333" t="s">
        <v>1046</v>
      </c>
      <c r="H197" s="91"/>
    </row>
    <row r="198" spans="1:8" ht="27.75" hidden="1" x14ac:dyDescent="0.65">
      <c r="A198" s="375" t="s">
        <v>1336</v>
      </c>
      <c r="B198" s="149" t="s">
        <v>1294</v>
      </c>
      <c r="C198" s="148">
        <f>IFERROR(VLOOKUP($A198,'งบทดลอง รพ.'!$A$2:$C$550,3,0),0)</f>
        <v>0</v>
      </c>
      <c r="D198" s="27"/>
      <c r="E198" s="95" t="s">
        <v>1000</v>
      </c>
      <c r="F198" s="95" t="s">
        <v>31</v>
      </c>
      <c r="G198" s="333" t="s">
        <v>1046</v>
      </c>
      <c r="H198" s="91"/>
    </row>
    <row r="199" spans="1:8" ht="27.75" hidden="1" x14ac:dyDescent="0.65">
      <c r="A199" s="375" t="s">
        <v>286</v>
      </c>
      <c r="B199" s="149" t="s">
        <v>287</v>
      </c>
      <c r="C199" s="148">
        <f>IFERROR(VLOOKUP($A199,'งบทดลอง รพ.'!$A$2:$C$550,3,0),0)</f>
        <v>0</v>
      </c>
      <c r="D199" s="27"/>
      <c r="E199" s="95" t="s">
        <v>1000</v>
      </c>
      <c r="F199" s="95" t="s">
        <v>31</v>
      </c>
      <c r="G199" s="333" t="s">
        <v>1046</v>
      </c>
      <c r="H199" s="91"/>
    </row>
    <row r="200" spans="1:8" ht="27.75" hidden="1" x14ac:dyDescent="0.65">
      <c r="A200" s="375" t="s">
        <v>288</v>
      </c>
      <c r="B200" s="149" t="s">
        <v>289</v>
      </c>
      <c r="C200" s="148">
        <f>IFERROR(VLOOKUP($A200,'งบทดลอง รพ.'!$A$2:$C$550,3,0),0)</f>
        <v>0</v>
      </c>
      <c r="D200" s="27"/>
      <c r="E200" s="95" t="s">
        <v>1000</v>
      </c>
      <c r="F200" s="95" t="s">
        <v>31</v>
      </c>
      <c r="G200" s="333" t="s">
        <v>1046</v>
      </c>
      <c r="H200" s="91"/>
    </row>
    <row r="201" spans="1:8" ht="27.75" x14ac:dyDescent="0.65">
      <c r="A201" s="375" t="s">
        <v>269</v>
      </c>
      <c r="B201" s="149" t="s">
        <v>270</v>
      </c>
      <c r="C201" s="148">
        <f>IFERROR(VLOOKUP($A201,'งบทดลอง รพ.'!$A$2:$C$550,3,0),0)</f>
        <v>561500</v>
      </c>
      <c r="D201" s="27"/>
      <c r="E201" s="95" t="s">
        <v>1004</v>
      </c>
      <c r="F201" s="95" t="s">
        <v>29</v>
      </c>
      <c r="G201" s="333" t="s">
        <v>1046</v>
      </c>
      <c r="H201" s="91"/>
    </row>
    <row r="202" spans="1:8" ht="27.75" x14ac:dyDescent="0.65">
      <c r="A202" s="375" t="s">
        <v>272</v>
      </c>
      <c r="B202" s="149" t="s">
        <v>273</v>
      </c>
      <c r="C202" s="148">
        <f>IFERROR(VLOOKUP($A202,'งบทดลอง รพ.'!$A$2:$C$550,3,0),0)</f>
        <v>50000</v>
      </c>
      <c r="D202" s="27"/>
      <c r="E202" s="95" t="s">
        <v>1004</v>
      </c>
      <c r="F202" s="95" t="s">
        <v>29</v>
      </c>
      <c r="G202" s="333" t="s">
        <v>1046</v>
      </c>
      <c r="H202" s="91"/>
    </row>
    <row r="203" spans="1:8" ht="27.75" x14ac:dyDescent="0.65">
      <c r="A203" s="375" t="s">
        <v>274</v>
      </c>
      <c r="B203" s="149" t="s">
        <v>1340</v>
      </c>
      <c r="C203" s="148">
        <f>IFERROR(VLOOKUP($A203,'งบทดลอง รพ.'!$A$2:$C$550,3,0),0)</f>
        <v>0</v>
      </c>
      <c r="D203" s="27"/>
      <c r="E203" s="95" t="s">
        <v>1006</v>
      </c>
      <c r="F203" s="95" t="s">
        <v>29</v>
      </c>
      <c r="G203" s="333" t="s">
        <v>1046</v>
      </c>
      <c r="H203" s="91"/>
    </row>
    <row r="204" spans="1:8" ht="27.75" x14ac:dyDescent="0.65">
      <c r="A204" s="375" t="s">
        <v>275</v>
      </c>
      <c r="B204" s="149" t="s">
        <v>1341</v>
      </c>
      <c r="C204" s="148">
        <f>IFERROR(VLOOKUP($A204,'งบทดลอง รพ.'!$A$2:$C$550,3,0),0)</f>
        <v>0</v>
      </c>
      <c r="D204" s="27"/>
      <c r="E204" s="95" t="s">
        <v>1006</v>
      </c>
      <c r="F204" s="95" t="s">
        <v>29</v>
      </c>
      <c r="G204" s="333" t="s">
        <v>1046</v>
      </c>
      <c r="H204" s="91"/>
    </row>
    <row r="205" spans="1:8" ht="27.75" x14ac:dyDescent="0.65">
      <c r="A205" s="375" t="s">
        <v>859</v>
      </c>
      <c r="B205" s="149" t="s">
        <v>1342</v>
      </c>
      <c r="C205" s="148">
        <f>IFERROR(VLOOKUP($A205,'งบทดลอง รพ.'!$A$2:$C$550,3,0),0)</f>
        <v>801717</v>
      </c>
      <c r="D205" s="27"/>
      <c r="E205" s="95" t="s">
        <v>1002</v>
      </c>
      <c r="F205" s="95" t="s">
        <v>29</v>
      </c>
      <c r="G205" s="333" t="s">
        <v>1046</v>
      </c>
      <c r="H205" s="91"/>
    </row>
    <row r="206" spans="1:8" ht="27.75" x14ac:dyDescent="0.65">
      <c r="A206" s="375" t="s">
        <v>860</v>
      </c>
      <c r="B206" s="149" t="s">
        <v>1343</v>
      </c>
      <c r="C206" s="148">
        <f>IFERROR(VLOOKUP($A206,'งบทดลอง รพ.'!$A$2:$C$550,3,0),0)</f>
        <v>0</v>
      </c>
      <c r="D206" s="27"/>
      <c r="E206" s="95" t="s">
        <v>1002</v>
      </c>
      <c r="F206" s="95" t="s">
        <v>29</v>
      </c>
      <c r="G206" s="333" t="s">
        <v>1046</v>
      </c>
      <c r="H206" s="91"/>
    </row>
    <row r="207" spans="1:8" ht="27.75" x14ac:dyDescent="0.65">
      <c r="A207" s="375" t="s">
        <v>1299</v>
      </c>
      <c r="B207" s="149" t="s">
        <v>1344</v>
      </c>
      <c r="C207" s="148">
        <f>IFERROR(VLOOKUP($A207,'งบทดลอง รพ.'!$A$2:$C$550,3,0),0)</f>
        <v>0</v>
      </c>
      <c r="D207" s="27"/>
      <c r="E207" s="95" t="s">
        <v>1006</v>
      </c>
      <c r="F207" s="95" t="s">
        <v>29</v>
      </c>
      <c r="G207" s="333" t="s">
        <v>1046</v>
      </c>
      <c r="H207" s="91"/>
    </row>
    <row r="208" spans="1:8" ht="27.75" x14ac:dyDescent="0.65">
      <c r="A208" s="375" t="s">
        <v>1300</v>
      </c>
      <c r="B208" s="149" t="s">
        <v>1345</v>
      </c>
      <c r="C208" s="148">
        <f>IFERROR(VLOOKUP($A208,'งบทดลอง รพ.'!$A$2:$C$550,3,0),0)</f>
        <v>0</v>
      </c>
      <c r="D208" s="27"/>
      <c r="E208" s="95" t="s">
        <v>1006</v>
      </c>
      <c r="F208" s="95" t="s">
        <v>29</v>
      </c>
      <c r="G208" s="333" t="s">
        <v>1046</v>
      </c>
      <c r="H208" s="91"/>
    </row>
    <row r="209" spans="1:8" ht="27.75" x14ac:dyDescent="0.65">
      <c r="A209" s="375" t="s">
        <v>1301</v>
      </c>
      <c r="B209" s="149" t="s">
        <v>1346</v>
      </c>
      <c r="C209" s="148">
        <f>IFERROR(VLOOKUP($A209,'งบทดลอง รพ.'!$A$2:$C$550,3,0),0)</f>
        <v>0</v>
      </c>
      <c r="D209" s="27"/>
      <c r="E209" s="95" t="s">
        <v>1002</v>
      </c>
      <c r="F209" s="95" t="s">
        <v>29</v>
      </c>
      <c r="G209" s="333" t="s">
        <v>1046</v>
      </c>
      <c r="H209" s="91"/>
    </row>
    <row r="210" spans="1:8" ht="27.75" x14ac:dyDescent="0.65">
      <c r="A210" s="375" t="s">
        <v>1304</v>
      </c>
      <c r="B210" s="149" t="s">
        <v>1347</v>
      </c>
      <c r="C210" s="148">
        <f>IFERROR(VLOOKUP($A210,'งบทดลอง รพ.'!$A$2:$C$550,3,0),0)</f>
        <v>0</v>
      </c>
      <c r="D210" s="27"/>
      <c r="E210" s="95" t="s">
        <v>1002</v>
      </c>
      <c r="F210" s="95" t="s">
        <v>29</v>
      </c>
      <c r="G210" s="333" t="s">
        <v>1046</v>
      </c>
      <c r="H210" s="91"/>
    </row>
    <row r="211" spans="1:8" ht="27.75" x14ac:dyDescent="0.65">
      <c r="A211" s="375" t="s">
        <v>861</v>
      </c>
      <c r="B211" s="149" t="s">
        <v>862</v>
      </c>
      <c r="C211" s="148">
        <f>IFERROR(VLOOKUP($A211,'งบทดลอง รพ.'!$A$2:$C$550,3,0),0)</f>
        <v>0</v>
      </c>
      <c r="D211" s="27"/>
      <c r="E211" s="95" t="s">
        <v>1006</v>
      </c>
      <c r="F211" s="95" t="s">
        <v>29</v>
      </c>
      <c r="G211" s="333" t="s">
        <v>1046</v>
      </c>
      <c r="H211" s="91"/>
    </row>
    <row r="212" spans="1:8" ht="27.75" x14ac:dyDescent="0.65">
      <c r="A212" s="375" t="s">
        <v>863</v>
      </c>
      <c r="B212" s="149" t="s">
        <v>864</v>
      </c>
      <c r="C212" s="148">
        <f>IFERROR(VLOOKUP($A212,'งบทดลอง รพ.'!$A$2:$C$550,3,0),0)</f>
        <v>0</v>
      </c>
      <c r="D212" s="27"/>
      <c r="E212" s="95" t="s">
        <v>1006</v>
      </c>
      <c r="F212" s="95" t="s">
        <v>29</v>
      </c>
      <c r="G212" s="333" t="s">
        <v>1046</v>
      </c>
      <c r="H212" s="91"/>
    </row>
    <row r="213" spans="1:8" ht="27.75" x14ac:dyDescent="0.65">
      <c r="A213" s="375" t="s">
        <v>865</v>
      </c>
      <c r="B213" s="149" t="s">
        <v>866</v>
      </c>
      <c r="C213" s="148">
        <f>IFERROR(VLOOKUP($A213,'งบทดลอง รพ.'!$A$2:$C$550,3,0),0)</f>
        <v>0</v>
      </c>
      <c r="D213" s="27"/>
      <c r="E213" s="95" t="s">
        <v>1006</v>
      </c>
      <c r="F213" s="95" t="s">
        <v>29</v>
      </c>
      <c r="G213" s="333" t="s">
        <v>1046</v>
      </c>
      <c r="H213" s="91"/>
    </row>
    <row r="214" spans="1:8" ht="27.75" hidden="1" x14ac:dyDescent="0.65">
      <c r="A214" s="375" t="s">
        <v>290</v>
      </c>
      <c r="B214" s="149" t="s">
        <v>291</v>
      </c>
      <c r="C214" s="148">
        <f>IFERROR(VLOOKUP($A214,'งบทดลอง รพ.'!$A$2:$C$550,3,0),0)</f>
        <v>0</v>
      </c>
      <c r="D214" s="27"/>
      <c r="E214" s="95" t="s">
        <v>1000</v>
      </c>
      <c r="F214" s="95" t="s">
        <v>31</v>
      </c>
      <c r="G214" s="333" t="s">
        <v>1046</v>
      </c>
      <c r="H214" s="91"/>
    </row>
    <row r="215" spans="1:8" ht="27.75" hidden="1" x14ac:dyDescent="0.65">
      <c r="A215" s="375" t="s">
        <v>292</v>
      </c>
      <c r="B215" s="149" t="s">
        <v>293</v>
      </c>
      <c r="C215" s="148">
        <f>IFERROR(VLOOKUP($A215,'งบทดลอง รพ.'!$A$2:$C$550,3,0),0)</f>
        <v>178227</v>
      </c>
      <c r="D215" s="27"/>
      <c r="E215" s="95" t="s">
        <v>1000</v>
      </c>
      <c r="F215" s="95" t="s">
        <v>31</v>
      </c>
      <c r="G215" s="333" t="s">
        <v>1046</v>
      </c>
      <c r="H215" s="91"/>
    </row>
    <row r="216" spans="1:8" ht="27.75" hidden="1" x14ac:dyDescent="0.65">
      <c r="A216" s="375" t="s">
        <v>867</v>
      </c>
      <c r="B216" s="149" t="s">
        <v>868</v>
      </c>
      <c r="C216" s="148">
        <f>IFERROR(VLOOKUP($A216,'งบทดลอง รพ.'!$A$2:$C$550,3,0),0)</f>
        <v>0</v>
      </c>
      <c r="D216" s="27"/>
      <c r="E216" s="95" t="s">
        <v>1000</v>
      </c>
      <c r="F216" s="95" t="s">
        <v>31</v>
      </c>
      <c r="G216" s="333" t="s">
        <v>1046</v>
      </c>
      <c r="H216" s="91"/>
    </row>
    <row r="217" spans="1:8" ht="27.75" hidden="1" x14ac:dyDescent="0.65">
      <c r="A217" s="375" t="s">
        <v>294</v>
      </c>
      <c r="B217" s="149" t="s">
        <v>295</v>
      </c>
      <c r="C217" s="148">
        <f>IFERROR(VLOOKUP($A217,'งบทดลอง รพ.'!$A$2:$C$550,3,0),0)</f>
        <v>0</v>
      </c>
      <c r="D217" s="27"/>
      <c r="E217" s="95" t="s">
        <v>1000</v>
      </c>
      <c r="F217" s="95" t="s">
        <v>31</v>
      </c>
      <c r="G217" s="333" t="s">
        <v>1046</v>
      </c>
      <c r="H217" s="91"/>
    </row>
    <row r="218" spans="1:8" ht="27.75" hidden="1" x14ac:dyDescent="0.65">
      <c r="A218" s="375" t="s">
        <v>296</v>
      </c>
      <c r="B218" s="149" t="s">
        <v>297</v>
      </c>
      <c r="C218" s="148">
        <f>IFERROR(VLOOKUP($A218,'งบทดลอง รพ.'!$A$2:$C$550,3,0),0)</f>
        <v>0</v>
      </c>
      <c r="D218" s="27"/>
      <c r="E218" s="95" t="s">
        <v>1000</v>
      </c>
      <c r="F218" s="95" t="s">
        <v>31</v>
      </c>
      <c r="G218" s="333" t="s">
        <v>1046</v>
      </c>
      <c r="H218" s="91"/>
    </row>
    <row r="219" spans="1:8" ht="27.75" hidden="1" x14ac:dyDescent="0.65">
      <c r="A219" s="375" t="s">
        <v>298</v>
      </c>
      <c r="B219" s="149" t="s">
        <v>1122</v>
      </c>
      <c r="C219" s="148">
        <f>IFERROR(VLOOKUP($A219,'งบทดลอง รพ.'!$A$2:$C$550,3,0),0)</f>
        <v>0</v>
      </c>
      <c r="D219" s="27"/>
      <c r="E219" s="95" t="s">
        <v>1000</v>
      </c>
      <c r="F219" s="95" t="s">
        <v>31</v>
      </c>
      <c r="G219" s="333" t="s">
        <v>1046</v>
      </c>
      <c r="H219" s="91"/>
    </row>
    <row r="220" spans="1:8" ht="27.75" hidden="1" x14ac:dyDescent="0.65">
      <c r="A220" s="375" t="s">
        <v>299</v>
      </c>
      <c r="B220" s="149" t="s">
        <v>300</v>
      </c>
      <c r="C220" s="148">
        <f>IFERROR(VLOOKUP($A220,'งบทดลอง รพ.'!$A$2:$C$550,3,0),0)</f>
        <v>0</v>
      </c>
      <c r="D220" s="27"/>
      <c r="E220" s="95" t="s">
        <v>1000</v>
      </c>
      <c r="F220" s="95" t="s">
        <v>31</v>
      </c>
      <c r="G220" s="333" t="s">
        <v>1046</v>
      </c>
      <c r="H220" s="91"/>
    </row>
    <row r="221" spans="1:8" ht="27.75" hidden="1" x14ac:dyDescent="0.65">
      <c r="A221" s="375" t="s">
        <v>301</v>
      </c>
      <c r="B221" s="149" t="s">
        <v>302</v>
      </c>
      <c r="C221" s="148">
        <f>IFERROR(VLOOKUP($A221,'งบทดลอง รพ.'!$A$2:$C$550,3,0),0)</f>
        <v>0</v>
      </c>
      <c r="D221" s="27"/>
      <c r="E221" s="95" t="s">
        <v>1000</v>
      </c>
      <c r="F221" s="95" t="s">
        <v>31</v>
      </c>
      <c r="G221" s="333" t="s">
        <v>1046</v>
      </c>
      <c r="H221" s="91"/>
    </row>
    <row r="222" spans="1:8" ht="27.75" hidden="1" x14ac:dyDescent="0.65">
      <c r="A222" s="375" t="s">
        <v>303</v>
      </c>
      <c r="B222" s="149" t="s">
        <v>304</v>
      </c>
      <c r="C222" s="148">
        <f>IFERROR(VLOOKUP($A222,'งบทดลอง รพ.'!$A$2:$C$550,3,0),0)</f>
        <v>0</v>
      </c>
      <c r="D222" s="27"/>
      <c r="E222" s="95" t="s">
        <v>1000</v>
      </c>
      <c r="F222" s="95" t="s">
        <v>31</v>
      </c>
      <c r="G222" s="333" t="s">
        <v>1046</v>
      </c>
      <c r="H222" s="91"/>
    </row>
    <row r="223" spans="1:8" ht="27.75" hidden="1" x14ac:dyDescent="0.65">
      <c r="A223" s="375" t="s">
        <v>305</v>
      </c>
      <c r="B223" s="149" t="s">
        <v>291</v>
      </c>
      <c r="C223" s="148">
        <f>IFERROR(VLOOKUP($A223,'งบทดลอง รพ.'!$A$2:$C$550,3,0),0)</f>
        <v>3200</v>
      </c>
      <c r="D223" s="27"/>
      <c r="E223" s="95" t="s">
        <v>1000</v>
      </c>
      <c r="F223" s="95" t="s">
        <v>31</v>
      </c>
      <c r="G223" s="333" t="s">
        <v>1046</v>
      </c>
      <c r="H223" s="91"/>
    </row>
    <row r="224" spans="1:8" ht="27.75" hidden="1" x14ac:dyDescent="0.65">
      <c r="A224" s="375" t="s">
        <v>306</v>
      </c>
      <c r="B224" s="149" t="s">
        <v>307</v>
      </c>
      <c r="C224" s="148">
        <f>IFERROR(VLOOKUP($A224,'งบทดลอง รพ.'!$A$2:$C$550,3,0),0)</f>
        <v>0</v>
      </c>
      <c r="D224" s="27"/>
      <c r="E224" s="95" t="s">
        <v>1000</v>
      </c>
      <c r="F224" s="95" t="s">
        <v>31</v>
      </c>
      <c r="G224" s="333" t="s">
        <v>1046</v>
      </c>
      <c r="H224" s="91"/>
    </row>
    <row r="225" spans="1:8" ht="27.75" hidden="1" x14ac:dyDescent="0.65">
      <c r="A225" s="375" t="s">
        <v>869</v>
      </c>
      <c r="B225" s="149" t="s">
        <v>870</v>
      </c>
      <c r="C225" s="148">
        <f>IFERROR(VLOOKUP($A225,'งบทดลอง รพ.'!$A$2:$C$550,3,0),0)</f>
        <v>0</v>
      </c>
      <c r="D225" s="27"/>
      <c r="E225" s="95" t="s">
        <v>1000</v>
      </c>
      <c r="F225" s="95" t="s">
        <v>31</v>
      </c>
      <c r="G225" s="333" t="s">
        <v>1046</v>
      </c>
      <c r="H225" s="91"/>
    </row>
    <row r="226" spans="1:8" ht="27.75" hidden="1" x14ac:dyDescent="0.65">
      <c r="A226" s="375" t="s">
        <v>308</v>
      </c>
      <c r="B226" s="149" t="s">
        <v>309</v>
      </c>
      <c r="C226" s="148">
        <f>IFERROR(VLOOKUP($A226,'งบทดลอง รพ.'!$A$2:$C$550,3,0),0)</f>
        <v>0</v>
      </c>
      <c r="D226" s="27"/>
      <c r="E226" s="95" t="s">
        <v>1000</v>
      </c>
      <c r="F226" s="95" t="s">
        <v>31</v>
      </c>
      <c r="G226" s="333" t="s">
        <v>1046</v>
      </c>
      <c r="H226" s="91"/>
    </row>
    <row r="227" spans="1:8" ht="27.75" hidden="1" x14ac:dyDescent="0.65">
      <c r="A227" s="375" t="s">
        <v>310</v>
      </c>
      <c r="B227" s="149" t="s">
        <v>311</v>
      </c>
      <c r="C227" s="148">
        <f>IFERROR(VLOOKUP($A227,'งบทดลอง รพ.'!$A$2:$C$550,3,0),0)</f>
        <v>0</v>
      </c>
      <c r="D227" s="27"/>
      <c r="E227" s="95" t="s">
        <v>1000</v>
      </c>
      <c r="F227" s="95" t="s">
        <v>31</v>
      </c>
      <c r="G227" s="333" t="s">
        <v>1046</v>
      </c>
      <c r="H227" s="91"/>
    </row>
    <row r="228" spans="1:8" ht="27.75" hidden="1" x14ac:dyDescent="0.65">
      <c r="A228" s="375" t="s">
        <v>312</v>
      </c>
      <c r="B228" s="149" t="s">
        <v>313</v>
      </c>
      <c r="C228" s="148">
        <f>IFERROR(VLOOKUP($A228,'งบทดลอง รพ.'!$A$2:$C$550,3,0),0)</f>
        <v>0</v>
      </c>
      <c r="D228" s="27"/>
      <c r="E228" s="95" t="s">
        <v>1000</v>
      </c>
      <c r="F228" s="95" t="s">
        <v>31</v>
      </c>
      <c r="G228" s="333" t="s">
        <v>1046</v>
      </c>
      <c r="H228" s="91"/>
    </row>
    <row r="229" spans="1:8" ht="27.75" hidden="1" x14ac:dyDescent="0.65">
      <c r="A229" s="375" t="s">
        <v>314</v>
      </c>
      <c r="B229" s="149" t="s">
        <v>1312</v>
      </c>
      <c r="C229" s="148">
        <f>IFERROR(VLOOKUP($A229,'งบทดลอง รพ.'!$A$2:$C$550,3,0),0)</f>
        <v>142807</v>
      </c>
      <c r="D229" s="27"/>
      <c r="E229" s="95" t="s">
        <v>1000</v>
      </c>
      <c r="F229" s="95" t="s">
        <v>31</v>
      </c>
      <c r="G229" s="333" t="s">
        <v>1046</v>
      </c>
      <c r="H229" s="91"/>
    </row>
    <row r="230" spans="1:8" ht="27.75" hidden="1" x14ac:dyDescent="0.65">
      <c r="A230" s="375" t="s">
        <v>1307</v>
      </c>
      <c r="B230" s="149" t="s">
        <v>1310</v>
      </c>
      <c r="C230" s="148">
        <f>IFERROR(VLOOKUP($A230,'งบทดลอง รพ.'!$A$2:$C$550,3,0),0)</f>
        <v>0</v>
      </c>
      <c r="D230" s="27"/>
      <c r="E230" s="95" t="s">
        <v>1000</v>
      </c>
      <c r="F230" s="95" t="s">
        <v>31</v>
      </c>
      <c r="G230" s="333" t="s">
        <v>1046</v>
      </c>
      <c r="H230" s="91"/>
    </row>
    <row r="231" spans="1:8" ht="27.75" hidden="1" x14ac:dyDescent="0.65">
      <c r="A231" s="375" t="s">
        <v>315</v>
      </c>
      <c r="B231" s="149" t="s">
        <v>1311</v>
      </c>
      <c r="C231" s="148">
        <f>IFERROR(VLOOKUP($A231,'งบทดลอง รพ.'!$A$2:$C$550,3,0),0)</f>
        <v>0</v>
      </c>
      <c r="D231" s="27"/>
      <c r="E231" s="95" t="s">
        <v>1000</v>
      </c>
      <c r="F231" s="95" t="s">
        <v>31</v>
      </c>
      <c r="G231" s="333" t="s">
        <v>1046</v>
      </c>
      <c r="H231" s="91"/>
    </row>
    <row r="232" spans="1:8" ht="27.75" hidden="1" x14ac:dyDescent="0.65">
      <c r="A232" s="375" t="s">
        <v>1308</v>
      </c>
      <c r="B232" s="149" t="s">
        <v>1313</v>
      </c>
      <c r="C232" s="148">
        <f>IFERROR(VLOOKUP($A232,'งบทดลอง รพ.'!$A$2:$C$550,3,0),0)</f>
        <v>0</v>
      </c>
      <c r="D232" s="27"/>
      <c r="E232" s="95" t="s">
        <v>1000</v>
      </c>
      <c r="F232" s="95" t="s">
        <v>31</v>
      </c>
      <c r="G232" s="333" t="s">
        <v>1046</v>
      </c>
      <c r="H232" s="91"/>
    </row>
    <row r="233" spans="1:8" ht="27.75" hidden="1" x14ac:dyDescent="0.65">
      <c r="A233" s="375" t="s">
        <v>316</v>
      </c>
      <c r="B233" s="149" t="s">
        <v>1316</v>
      </c>
      <c r="C233" s="148">
        <f>IFERROR(VLOOKUP($A233,'งบทดลอง รพ.'!$A$2:$C$550,3,0),0)</f>
        <v>9338.181818181818</v>
      </c>
      <c r="D233" s="27"/>
      <c r="E233" s="95" t="s">
        <v>1008</v>
      </c>
      <c r="F233" s="95" t="s">
        <v>33</v>
      </c>
      <c r="G233" s="333" t="s">
        <v>1046</v>
      </c>
      <c r="H233" s="91"/>
    </row>
    <row r="234" spans="1:8" ht="27.75" hidden="1" x14ac:dyDescent="0.65">
      <c r="A234" s="375" t="s">
        <v>1309</v>
      </c>
      <c r="B234" s="149" t="s">
        <v>1317</v>
      </c>
      <c r="C234" s="148">
        <f>IFERROR(VLOOKUP($A234,'งบทดลอง รพ.'!$A$2:$C$550,3,0),0)</f>
        <v>0</v>
      </c>
      <c r="D234" s="27"/>
      <c r="E234" s="95" t="s">
        <v>1008</v>
      </c>
      <c r="F234" s="95" t="s">
        <v>33</v>
      </c>
      <c r="G234" s="333" t="s">
        <v>1046</v>
      </c>
      <c r="H234" s="91"/>
    </row>
    <row r="235" spans="1:8" ht="27.75" hidden="1" x14ac:dyDescent="0.65">
      <c r="A235" s="375" t="s">
        <v>317</v>
      </c>
      <c r="B235" s="149" t="s">
        <v>1318</v>
      </c>
      <c r="C235" s="148">
        <f>IFERROR(VLOOKUP($A235,'งบทดลอง รพ.'!$A$2:$C$550,3,0),0)</f>
        <v>63840</v>
      </c>
      <c r="D235" s="27"/>
      <c r="E235" s="95" t="s">
        <v>1008</v>
      </c>
      <c r="F235" s="95" t="s">
        <v>33</v>
      </c>
      <c r="G235" s="333" t="s">
        <v>1046</v>
      </c>
      <c r="H235" s="91"/>
    </row>
    <row r="236" spans="1:8" ht="27.75" hidden="1" x14ac:dyDescent="0.65">
      <c r="A236" s="375" t="s">
        <v>1314</v>
      </c>
      <c r="B236" s="149" t="s">
        <v>1319</v>
      </c>
      <c r="C236" s="148">
        <f>IFERROR(VLOOKUP($A236,'งบทดลอง รพ.'!$A$2:$C$550,3,0),0)</f>
        <v>0</v>
      </c>
      <c r="D236" s="27"/>
      <c r="E236" s="95" t="s">
        <v>1008</v>
      </c>
      <c r="F236" s="95" t="s">
        <v>33</v>
      </c>
      <c r="G236" s="333" t="s">
        <v>1046</v>
      </c>
      <c r="H236" s="91"/>
    </row>
    <row r="237" spans="1:8" ht="27.75" hidden="1" x14ac:dyDescent="0.65">
      <c r="A237" s="375" t="s">
        <v>318</v>
      </c>
      <c r="B237" s="149" t="s">
        <v>1320</v>
      </c>
      <c r="C237" s="148">
        <f>IFERROR(VLOOKUP($A237,'งบทดลอง รพ.'!$A$2:$C$550,3,0),0)</f>
        <v>42594.545454545456</v>
      </c>
      <c r="D237" s="27"/>
      <c r="E237" s="95" t="s">
        <v>1008</v>
      </c>
      <c r="F237" s="95" t="s">
        <v>33</v>
      </c>
      <c r="G237" s="333" t="s">
        <v>1046</v>
      </c>
      <c r="H237" s="91"/>
    </row>
    <row r="238" spans="1:8" ht="27.75" hidden="1" x14ac:dyDescent="0.65">
      <c r="A238" s="375" t="s">
        <v>1315</v>
      </c>
      <c r="B238" s="149" t="s">
        <v>1321</v>
      </c>
      <c r="C238" s="148">
        <f>IFERROR(VLOOKUP($A238,'งบทดลอง รพ.'!$A$2:$C$550,3,0),0)</f>
        <v>0</v>
      </c>
      <c r="D238" s="27"/>
      <c r="E238" s="95" t="s">
        <v>1008</v>
      </c>
      <c r="F238" s="95" t="s">
        <v>33</v>
      </c>
      <c r="G238" s="333" t="s">
        <v>1046</v>
      </c>
      <c r="H238" s="91"/>
    </row>
    <row r="239" spans="1:8" ht="27.75" hidden="1" x14ac:dyDescent="0.65">
      <c r="A239" s="375" t="s">
        <v>871</v>
      </c>
      <c r="B239" s="149" t="s">
        <v>384</v>
      </c>
      <c r="C239" s="148">
        <f>IFERROR(VLOOKUP($A239,'งบทดลอง รพ.'!$A$2:$C$550,3,0),0)</f>
        <v>147568</v>
      </c>
      <c r="D239" s="27"/>
      <c r="E239" s="95" t="s">
        <v>1020</v>
      </c>
      <c r="F239" s="95" t="s">
        <v>37</v>
      </c>
      <c r="G239" s="333" t="s">
        <v>1046</v>
      </c>
      <c r="H239" s="91"/>
    </row>
    <row r="240" spans="1:8" ht="27.75" hidden="1" x14ac:dyDescent="0.65">
      <c r="A240" s="375" t="s">
        <v>872</v>
      </c>
      <c r="B240" s="149" t="s">
        <v>385</v>
      </c>
      <c r="C240" s="148">
        <f>IFERROR(VLOOKUP($A240,'งบทดลอง รพ.'!$A$2:$C$550,3,0),0)</f>
        <v>153830</v>
      </c>
      <c r="D240" s="27"/>
      <c r="E240" s="95" t="s">
        <v>1020</v>
      </c>
      <c r="F240" s="95" t="s">
        <v>37</v>
      </c>
      <c r="G240" s="333" t="s">
        <v>1046</v>
      </c>
      <c r="H240" s="91"/>
    </row>
    <row r="241" spans="1:8" ht="27.75" hidden="1" x14ac:dyDescent="0.65">
      <c r="A241" s="375" t="s">
        <v>873</v>
      </c>
      <c r="B241" s="149" t="s">
        <v>386</v>
      </c>
      <c r="C241" s="148">
        <f>IFERROR(VLOOKUP($A241,'งบทดลอง รพ.'!$A$2:$C$550,3,0),0)</f>
        <v>123021.66347107438</v>
      </c>
      <c r="D241" s="27"/>
      <c r="E241" s="95" t="s">
        <v>1020</v>
      </c>
      <c r="F241" s="95" t="s">
        <v>37</v>
      </c>
      <c r="G241" s="333" t="s">
        <v>1046</v>
      </c>
      <c r="H241" s="91"/>
    </row>
    <row r="242" spans="1:8" ht="27.75" hidden="1" x14ac:dyDescent="0.65">
      <c r="A242" s="375" t="s">
        <v>874</v>
      </c>
      <c r="B242" s="149" t="s">
        <v>387</v>
      </c>
      <c r="C242" s="148">
        <f>IFERROR(VLOOKUP($A242,'งบทดลอง รพ.'!$A$2:$C$550,3,0),0)</f>
        <v>48388.760330578516</v>
      </c>
      <c r="D242" s="27"/>
      <c r="E242" s="95" t="s">
        <v>1020</v>
      </c>
      <c r="F242" s="95" t="s">
        <v>37</v>
      </c>
      <c r="G242" s="333" t="s">
        <v>1046</v>
      </c>
      <c r="H242" s="91"/>
    </row>
    <row r="243" spans="1:8" ht="27.75" hidden="1" x14ac:dyDescent="0.65">
      <c r="A243" s="375" t="s">
        <v>875</v>
      </c>
      <c r="B243" s="149" t="s">
        <v>388</v>
      </c>
      <c r="C243" s="148">
        <f>IFERROR(VLOOKUP($A243,'งบทดลอง รพ.'!$A$2:$C$550,3,0),0)</f>
        <v>253500</v>
      </c>
      <c r="D243" s="27"/>
      <c r="E243" s="95" t="s">
        <v>1020</v>
      </c>
      <c r="F243" s="95" t="s">
        <v>37</v>
      </c>
      <c r="G243" s="333" t="s">
        <v>1046</v>
      </c>
      <c r="H243" s="91"/>
    </row>
    <row r="244" spans="1:8" ht="27.75" hidden="1" x14ac:dyDescent="0.65">
      <c r="A244" s="375" t="s">
        <v>876</v>
      </c>
      <c r="B244" s="149" t="s">
        <v>389</v>
      </c>
      <c r="C244" s="148">
        <f>IFERROR(VLOOKUP($A244,'งบทดลอง รพ.'!$A$2:$C$550,3,0),0)</f>
        <v>190413.22314049589</v>
      </c>
      <c r="D244" s="27"/>
      <c r="E244" s="95" t="s">
        <v>1020</v>
      </c>
      <c r="F244" s="95" t="s">
        <v>37</v>
      </c>
      <c r="G244" s="333" t="s">
        <v>1046</v>
      </c>
      <c r="H244" s="91"/>
    </row>
    <row r="245" spans="1:8" ht="27.75" hidden="1" x14ac:dyDescent="0.65">
      <c r="A245" s="375" t="s">
        <v>877</v>
      </c>
      <c r="B245" s="149" t="s">
        <v>394</v>
      </c>
      <c r="C245" s="148">
        <f>IFERROR(VLOOKUP($A245,'งบทดลอง รพ.'!$A$2:$C$550,3,0),0)</f>
        <v>10187.107438016528</v>
      </c>
      <c r="D245" s="27"/>
      <c r="E245" s="95" t="s">
        <v>1020</v>
      </c>
      <c r="F245" s="95" t="s">
        <v>37</v>
      </c>
      <c r="G245" s="333" t="s">
        <v>1046</v>
      </c>
      <c r="H245" s="91"/>
    </row>
    <row r="246" spans="1:8" ht="27.75" hidden="1" x14ac:dyDescent="0.65">
      <c r="A246" s="375" t="s">
        <v>878</v>
      </c>
      <c r="B246" s="149" t="s">
        <v>395</v>
      </c>
      <c r="C246" s="148">
        <f>IFERROR(VLOOKUP($A246,'งบทดลอง รพ.'!$A$2:$C$550,3,0),0)</f>
        <v>69643.636363636368</v>
      </c>
      <c r="D246" s="27"/>
      <c r="E246" s="95" t="s">
        <v>1020</v>
      </c>
      <c r="F246" s="95" t="s">
        <v>37</v>
      </c>
      <c r="G246" s="333" t="s">
        <v>1046</v>
      </c>
      <c r="H246" s="91"/>
    </row>
    <row r="247" spans="1:8" ht="27.75" hidden="1" x14ac:dyDescent="0.65">
      <c r="A247" s="375" t="s">
        <v>879</v>
      </c>
      <c r="B247" s="149" t="s">
        <v>396</v>
      </c>
      <c r="C247" s="148">
        <f>IFERROR(VLOOKUP($A247,'งบทดลอง รพ.'!$A$2:$C$550,3,0),0)</f>
        <v>46466.776859504134</v>
      </c>
      <c r="D247" s="27"/>
      <c r="E247" s="95" t="s">
        <v>1020</v>
      </c>
      <c r="F247" s="95" t="s">
        <v>37</v>
      </c>
      <c r="G247" s="333" t="s">
        <v>1046</v>
      </c>
      <c r="H247" s="91"/>
    </row>
    <row r="248" spans="1:8" ht="27.75" hidden="1" x14ac:dyDescent="0.65">
      <c r="A248" s="375" t="s">
        <v>319</v>
      </c>
      <c r="B248" s="149" t="s">
        <v>320</v>
      </c>
      <c r="C248" s="148">
        <f>IFERROR(VLOOKUP($A248,'งบทดลอง รพ.'!$A$2:$C$550,3,0),0)</f>
        <v>296967.27272727271</v>
      </c>
      <c r="D248" s="27"/>
      <c r="E248" s="95" t="s">
        <v>1010</v>
      </c>
      <c r="F248" s="95" t="s">
        <v>33</v>
      </c>
      <c r="G248" s="333" t="s">
        <v>1046</v>
      </c>
      <c r="H248" s="91"/>
    </row>
    <row r="249" spans="1:8" ht="27.75" hidden="1" x14ac:dyDescent="0.65">
      <c r="A249" s="375" t="s">
        <v>321</v>
      </c>
      <c r="B249" s="149" t="s">
        <v>322</v>
      </c>
      <c r="C249" s="148">
        <f>IFERROR(VLOOKUP($A249,'งบทดลอง รพ.'!$A$2:$C$550,3,0),0)</f>
        <v>0</v>
      </c>
      <c r="D249" s="27"/>
      <c r="E249" s="95" t="s">
        <v>1010</v>
      </c>
      <c r="F249" s="95" t="s">
        <v>33</v>
      </c>
      <c r="G249" s="333" t="s">
        <v>1046</v>
      </c>
      <c r="H249" s="91"/>
    </row>
    <row r="250" spans="1:8" ht="27.75" hidden="1" x14ac:dyDescent="0.65">
      <c r="A250" s="375" t="s">
        <v>323</v>
      </c>
      <c r="B250" s="149" t="s">
        <v>324</v>
      </c>
      <c r="C250" s="148">
        <f>IFERROR(VLOOKUP($A250,'งบทดลอง รพ.'!$A$2:$C$550,3,0),0)</f>
        <v>112769.85818181818</v>
      </c>
      <c r="D250" s="27"/>
      <c r="E250" s="95" t="s">
        <v>1010</v>
      </c>
      <c r="F250" s="95" t="s">
        <v>33</v>
      </c>
      <c r="G250" s="333" t="s">
        <v>1046</v>
      </c>
      <c r="H250" s="91"/>
    </row>
    <row r="251" spans="1:8" ht="27.75" hidden="1" x14ac:dyDescent="0.65">
      <c r="A251" s="375" t="s">
        <v>325</v>
      </c>
      <c r="B251" s="149" t="s">
        <v>326</v>
      </c>
      <c r="C251" s="148">
        <f>IFERROR(VLOOKUP($A251,'งบทดลอง รพ.'!$A$2:$C$550,3,0),0)</f>
        <v>44356.36363636364</v>
      </c>
      <c r="D251" s="27"/>
      <c r="E251" s="95" t="s">
        <v>1010</v>
      </c>
      <c r="F251" s="95" t="s">
        <v>33</v>
      </c>
      <c r="G251" s="333" t="s">
        <v>1046</v>
      </c>
      <c r="H251" s="91"/>
    </row>
    <row r="252" spans="1:8" ht="27.75" hidden="1" x14ac:dyDescent="0.65">
      <c r="A252" s="375" t="s">
        <v>327</v>
      </c>
      <c r="B252" s="149" t="s">
        <v>328</v>
      </c>
      <c r="C252" s="148">
        <f>IFERROR(VLOOKUP($A252,'งบทดลอง รพ.'!$A$2:$C$550,3,0),0)</f>
        <v>0</v>
      </c>
      <c r="D252" s="27"/>
      <c r="E252" s="95" t="s">
        <v>1010</v>
      </c>
      <c r="F252" s="95" t="s">
        <v>33</v>
      </c>
      <c r="G252" s="333" t="s">
        <v>1046</v>
      </c>
      <c r="H252" s="91"/>
    </row>
    <row r="253" spans="1:8" ht="27.75" hidden="1" x14ac:dyDescent="0.65">
      <c r="A253" s="375" t="s">
        <v>329</v>
      </c>
      <c r="B253" s="149" t="s">
        <v>330</v>
      </c>
      <c r="C253" s="148">
        <f>IFERROR(VLOOKUP($A253,'งบทดลอง รพ.'!$A$2:$C$550,3,0),0)</f>
        <v>174545.45454545456</v>
      </c>
      <c r="D253" s="27"/>
      <c r="E253" s="95" t="s">
        <v>1010</v>
      </c>
      <c r="F253" s="95" t="s">
        <v>33</v>
      </c>
      <c r="G253" s="333" t="s">
        <v>1046</v>
      </c>
      <c r="H253" s="91"/>
    </row>
    <row r="254" spans="1:8" ht="27.75" hidden="1" x14ac:dyDescent="0.65">
      <c r="A254" s="375" t="s">
        <v>331</v>
      </c>
      <c r="B254" s="149" t="s">
        <v>332</v>
      </c>
      <c r="C254" s="148">
        <f>IFERROR(VLOOKUP($A254,'งบทดลอง รพ.'!$A$2:$C$550,3,0),0)</f>
        <v>0</v>
      </c>
      <c r="D254" s="27"/>
      <c r="E254" s="95" t="s">
        <v>1010</v>
      </c>
      <c r="F254" s="95" t="s">
        <v>33</v>
      </c>
      <c r="G254" s="333" t="s">
        <v>1046</v>
      </c>
      <c r="H254" s="91"/>
    </row>
    <row r="255" spans="1:8" ht="27.75" hidden="1" x14ac:dyDescent="0.65">
      <c r="A255" s="375" t="s">
        <v>333</v>
      </c>
      <c r="B255" s="149" t="s">
        <v>334</v>
      </c>
      <c r="C255" s="148">
        <f>IFERROR(VLOOKUP($A255,'งบทดลอง รพ.'!$A$2:$C$550,3,0),0)</f>
        <v>0</v>
      </c>
      <c r="D255" s="27"/>
      <c r="E255" s="95" t="s">
        <v>1010</v>
      </c>
      <c r="F255" s="95" t="s">
        <v>33</v>
      </c>
      <c r="G255" s="333" t="s">
        <v>1046</v>
      </c>
      <c r="H255" s="91"/>
    </row>
    <row r="256" spans="1:8" ht="27.75" hidden="1" x14ac:dyDescent="0.65">
      <c r="A256" s="375" t="s">
        <v>335</v>
      </c>
      <c r="B256" s="149" t="s">
        <v>336</v>
      </c>
      <c r="C256" s="148">
        <f>IFERROR(VLOOKUP($A256,'งบทดลอง รพ.'!$A$2:$C$550,3,0),0)</f>
        <v>0</v>
      </c>
      <c r="D256" s="27"/>
      <c r="E256" s="95" t="s">
        <v>1012</v>
      </c>
      <c r="F256" s="95" t="s">
        <v>33</v>
      </c>
      <c r="G256" s="333" t="s">
        <v>1046</v>
      </c>
      <c r="H256" s="91"/>
    </row>
    <row r="257" spans="1:8" ht="27.75" hidden="1" x14ac:dyDescent="0.65">
      <c r="A257" s="375" t="s">
        <v>337</v>
      </c>
      <c r="B257" s="149" t="s">
        <v>338</v>
      </c>
      <c r="C257" s="148">
        <f>IFERROR(VLOOKUP($A257,'งบทดลอง รพ.'!$A$2:$C$550,3,0),0)</f>
        <v>0</v>
      </c>
      <c r="D257" s="27"/>
      <c r="E257" s="95" t="s">
        <v>1012</v>
      </c>
      <c r="F257" s="95" t="s">
        <v>33</v>
      </c>
      <c r="G257" s="333" t="s">
        <v>1046</v>
      </c>
      <c r="H257" s="91"/>
    </row>
    <row r="258" spans="1:8" ht="27.75" hidden="1" x14ac:dyDescent="0.65">
      <c r="A258" s="375" t="s">
        <v>339</v>
      </c>
      <c r="B258" s="149" t="s">
        <v>1123</v>
      </c>
      <c r="C258" s="148">
        <f>IFERROR(VLOOKUP($A258,'งบทดลอง รพ.'!$A$2:$C$550,3,0),0)</f>
        <v>0</v>
      </c>
      <c r="D258" s="27"/>
      <c r="E258" s="95" t="s">
        <v>1012</v>
      </c>
      <c r="F258" s="95" t="s">
        <v>33</v>
      </c>
      <c r="G258" s="333" t="s">
        <v>1046</v>
      </c>
      <c r="H258" s="91"/>
    </row>
    <row r="259" spans="1:8" ht="27.75" hidden="1" x14ac:dyDescent="0.65">
      <c r="A259" s="375" t="s">
        <v>340</v>
      </c>
      <c r="B259" s="149" t="s">
        <v>341</v>
      </c>
      <c r="C259" s="148">
        <f>IFERROR(VLOOKUP($A259,'งบทดลอง รพ.'!$A$2:$C$550,3,0),0)</f>
        <v>0</v>
      </c>
      <c r="D259" s="27"/>
      <c r="E259" s="95" t="s">
        <v>1012</v>
      </c>
      <c r="F259" s="95" t="s">
        <v>33</v>
      </c>
      <c r="G259" s="333" t="s">
        <v>1046</v>
      </c>
      <c r="H259" s="91"/>
    </row>
    <row r="260" spans="1:8" ht="27.75" hidden="1" x14ac:dyDescent="0.65">
      <c r="A260" s="375" t="s">
        <v>342</v>
      </c>
      <c r="B260" s="149" t="s">
        <v>343</v>
      </c>
      <c r="C260" s="148">
        <f>IFERROR(VLOOKUP($A260,'งบทดลอง รพ.'!$A$2:$C$550,3,0),0)</f>
        <v>0</v>
      </c>
      <c r="D260" s="27"/>
      <c r="E260" s="95" t="s">
        <v>1012</v>
      </c>
      <c r="F260" s="95" t="s">
        <v>33</v>
      </c>
      <c r="G260" s="333" t="s">
        <v>1046</v>
      </c>
      <c r="H260" s="91"/>
    </row>
    <row r="261" spans="1:8" ht="27.75" hidden="1" x14ac:dyDescent="0.65">
      <c r="A261" s="375" t="s">
        <v>880</v>
      </c>
      <c r="B261" s="149" t="s">
        <v>881</v>
      </c>
      <c r="C261" s="148">
        <f>IFERROR(VLOOKUP($A261,'งบทดลอง รพ.'!$A$2:$C$550,3,0),0)</f>
        <v>296967.27272727271</v>
      </c>
      <c r="D261" s="27"/>
      <c r="E261" s="95" t="s">
        <v>1020</v>
      </c>
      <c r="F261" s="95" t="s">
        <v>37</v>
      </c>
      <c r="G261" s="333" t="s">
        <v>1046</v>
      </c>
      <c r="H261" s="91"/>
    </row>
    <row r="262" spans="1:8" ht="27.75" hidden="1" x14ac:dyDescent="0.65">
      <c r="A262" s="375" t="s">
        <v>344</v>
      </c>
      <c r="B262" s="149" t="s">
        <v>345</v>
      </c>
      <c r="C262" s="148">
        <f>IFERROR(VLOOKUP($A262,'งบทดลอง รพ.'!$A$2:$C$550,3,0),0)</f>
        <v>0</v>
      </c>
      <c r="D262" s="27"/>
      <c r="E262" s="95" t="s">
        <v>1014</v>
      </c>
      <c r="F262" s="95" t="s">
        <v>33</v>
      </c>
      <c r="G262" s="333" t="s">
        <v>1046</v>
      </c>
      <c r="H262" s="91"/>
    </row>
    <row r="263" spans="1:8" ht="27.75" hidden="1" x14ac:dyDescent="0.65">
      <c r="A263" s="375" t="s">
        <v>346</v>
      </c>
      <c r="B263" s="149" t="s">
        <v>347</v>
      </c>
      <c r="C263" s="148">
        <f>IFERROR(VLOOKUP($A263,'งบทดลอง รพ.'!$A$2:$C$550,3,0),0)</f>
        <v>0</v>
      </c>
      <c r="D263" s="27"/>
      <c r="E263" s="95" t="s">
        <v>1014</v>
      </c>
      <c r="F263" s="95" t="s">
        <v>33</v>
      </c>
      <c r="G263" s="333" t="s">
        <v>1046</v>
      </c>
      <c r="H263" s="91"/>
    </row>
    <row r="264" spans="1:8" ht="27.75" hidden="1" x14ac:dyDescent="0.65">
      <c r="A264" s="375" t="s">
        <v>348</v>
      </c>
      <c r="B264" s="149" t="s">
        <v>349</v>
      </c>
      <c r="C264" s="148">
        <f>IFERROR(VLOOKUP($A264,'งบทดลอง รพ.'!$A$2:$C$550,3,0),0)</f>
        <v>0</v>
      </c>
      <c r="D264" s="27"/>
      <c r="E264" s="95" t="s">
        <v>1014</v>
      </c>
      <c r="F264" s="95" t="s">
        <v>33</v>
      </c>
      <c r="G264" s="333" t="s">
        <v>1046</v>
      </c>
      <c r="H264" s="91"/>
    </row>
    <row r="265" spans="1:8" ht="27.75" hidden="1" x14ac:dyDescent="0.65">
      <c r="A265" s="375" t="s">
        <v>350</v>
      </c>
      <c r="B265" s="149" t="s">
        <v>351</v>
      </c>
      <c r="C265" s="148">
        <f>IFERROR(VLOOKUP($A265,'งบทดลอง รพ.'!$A$2:$C$550,3,0),0)</f>
        <v>0</v>
      </c>
      <c r="D265" s="27"/>
      <c r="E265" s="95" t="s">
        <v>1014</v>
      </c>
      <c r="F265" s="95" t="s">
        <v>33</v>
      </c>
      <c r="G265" s="333" t="s">
        <v>1046</v>
      </c>
      <c r="H265" s="91"/>
    </row>
    <row r="266" spans="1:8" ht="27.75" hidden="1" x14ac:dyDescent="0.65">
      <c r="A266" s="375" t="s">
        <v>352</v>
      </c>
      <c r="B266" s="149" t="s">
        <v>353</v>
      </c>
      <c r="C266" s="148">
        <f>IFERROR(VLOOKUP($A266,'งบทดลอง รพ.'!$A$2:$C$550,3,0),0)</f>
        <v>0</v>
      </c>
      <c r="D266" s="27"/>
      <c r="E266" s="95" t="s">
        <v>1014</v>
      </c>
      <c r="F266" s="95" t="s">
        <v>33</v>
      </c>
      <c r="G266" s="333" t="s">
        <v>1046</v>
      </c>
      <c r="H266" s="91"/>
    </row>
    <row r="267" spans="1:8" ht="27.75" hidden="1" x14ac:dyDescent="0.65">
      <c r="A267" s="375" t="s">
        <v>354</v>
      </c>
      <c r="B267" s="149" t="s">
        <v>355</v>
      </c>
      <c r="C267" s="148">
        <f>IFERROR(VLOOKUP($A267,'งบทดลอง รพ.'!$A$2:$C$550,3,0),0)</f>
        <v>85254</v>
      </c>
      <c r="D267" s="27"/>
      <c r="E267" s="95" t="s">
        <v>1014</v>
      </c>
      <c r="F267" s="95" t="s">
        <v>33</v>
      </c>
      <c r="G267" s="333" t="s">
        <v>1046</v>
      </c>
      <c r="H267" s="91"/>
    </row>
    <row r="268" spans="1:8" ht="27.75" hidden="1" x14ac:dyDescent="0.65">
      <c r="A268" s="375" t="s">
        <v>356</v>
      </c>
      <c r="B268" s="149" t="s">
        <v>1124</v>
      </c>
      <c r="C268" s="148">
        <f>IFERROR(VLOOKUP($A268,'งบทดลอง รพ.'!$A$2:$C$550,3,0),0)</f>
        <v>0</v>
      </c>
      <c r="D268" s="27"/>
      <c r="E268" s="95" t="s">
        <v>1016</v>
      </c>
      <c r="F268" s="95" t="s">
        <v>33</v>
      </c>
      <c r="G268" s="333" t="s">
        <v>1046</v>
      </c>
      <c r="H268" s="91"/>
    </row>
    <row r="269" spans="1:8" ht="27.75" hidden="1" x14ac:dyDescent="0.65">
      <c r="A269" s="375" t="s">
        <v>358</v>
      </c>
      <c r="B269" s="149" t="s">
        <v>1125</v>
      </c>
      <c r="C269" s="148">
        <f>IFERROR(VLOOKUP($A269,'งบทดลอง รพ.'!$A$2:$C$550,3,0),0)</f>
        <v>335763.03272727277</v>
      </c>
      <c r="D269" s="27"/>
      <c r="E269" s="95" t="s">
        <v>1014</v>
      </c>
      <c r="F269" s="95" t="s">
        <v>33</v>
      </c>
      <c r="G269" s="333" t="s">
        <v>1046</v>
      </c>
      <c r="H269" s="91"/>
    </row>
    <row r="270" spans="1:8" ht="27.75" hidden="1" x14ac:dyDescent="0.65">
      <c r="A270" s="375" t="s">
        <v>359</v>
      </c>
      <c r="B270" s="149" t="s">
        <v>360</v>
      </c>
      <c r="C270" s="148">
        <f>IFERROR(VLOOKUP($A270,'งบทดลอง รพ.'!$A$2:$C$550,3,0),0)</f>
        <v>250056.87272727271</v>
      </c>
      <c r="D270" s="27"/>
      <c r="E270" s="95" t="s">
        <v>1016</v>
      </c>
      <c r="F270" s="95" t="s">
        <v>33</v>
      </c>
      <c r="G270" s="333" t="s">
        <v>1046</v>
      </c>
      <c r="H270" s="91"/>
    </row>
    <row r="271" spans="1:8" ht="27.75" hidden="1" x14ac:dyDescent="0.65">
      <c r="A271" s="375" t="s">
        <v>361</v>
      </c>
      <c r="B271" s="149" t="s">
        <v>362</v>
      </c>
      <c r="C271" s="148">
        <f>IFERROR(VLOOKUP($A271,'งบทดลอง รพ.'!$A$2:$C$550,3,0),0)</f>
        <v>245040</v>
      </c>
      <c r="D271" s="27"/>
      <c r="E271" s="95" t="s">
        <v>1016</v>
      </c>
      <c r="F271" s="95" t="s">
        <v>33</v>
      </c>
      <c r="G271" s="333" t="s">
        <v>1046</v>
      </c>
      <c r="H271" s="91"/>
    </row>
    <row r="272" spans="1:8" ht="27.75" hidden="1" x14ac:dyDescent="0.65">
      <c r="A272" s="375" t="s">
        <v>363</v>
      </c>
      <c r="B272" s="149" t="s">
        <v>364</v>
      </c>
      <c r="C272" s="148">
        <f>IFERROR(VLOOKUP($A272,'งบทดลอง รพ.'!$A$2:$C$550,3,0),0)</f>
        <v>0</v>
      </c>
      <c r="D272" s="27"/>
      <c r="E272" s="95" t="s">
        <v>1008</v>
      </c>
      <c r="F272" s="95" t="s">
        <v>33</v>
      </c>
      <c r="G272" s="333" t="s">
        <v>1046</v>
      </c>
      <c r="H272" s="91"/>
    </row>
    <row r="273" spans="1:8" ht="27.75" hidden="1" x14ac:dyDescent="0.65">
      <c r="A273" s="375" t="s">
        <v>365</v>
      </c>
      <c r="B273" s="149" t="s">
        <v>366</v>
      </c>
      <c r="C273" s="148">
        <f>IFERROR(VLOOKUP($A273,'งบทดลอง รพ.'!$A$2:$C$550,3,0),0)</f>
        <v>0</v>
      </c>
      <c r="D273" s="27"/>
      <c r="E273" s="95" t="s">
        <v>1008</v>
      </c>
      <c r="F273" s="95" t="s">
        <v>33</v>
      </c>
      <c r="G273" s="333" t="s">
        <v>1046</v>
      </c>
      <c r="H273" s="91"/>
    </row>
    <row r="274" spans="1:8" ht="27.75" hidden="1" x14ac:dyDescent="0.65">
      <c r="A274" s="375" t="s">
        <v>375</v>
      </c>
      <c r="B274" s="149" t="s">
        <v>376</v>
      </c>
      <c r="C274" s="148">
        <f>IFERROR(VLOOKUP($A274,'งบทดลอง รพ.'!$A$2:$C$550,3,0),0)</f>
        <v>955935.84</v>
      </c>
      <c r="D274" s="27"/>
      <c r="E274" s="95" t="s">
        <v>1018</v>
      </c>
      <c r="F274" s="95" t="s">
        <v>35</v>
      </c>
      <c r="G274" s="333" t="s">
        <v>1046</v>
      </c>
      <c r="H274" s="91"/>
    </row>
    <row r="275" spans="1:8" ht="27.75" hidden="1" x14ac:dyDescent="0.65">
      <c r="A275" s="375" t="s">
        <v>377</v>
      </c>
      <c r="B275" s="149" t="s">
        <v>1126</v>
      </c>
      <c r="C275" s="148">
        <f>IFERROR(VLOOKUP($A275,'งบทดลอง รพ.'!$A$2:$C$550,3,0),0)</f>
        <v>0</v>
      </c>
      <c r="D275" s="27"/>
      <c r="E275" s="95" t="s">
        <v>1018</v>
      </c>
      <c r="F275" s="95" t="s">
        <v>35</v>
      </c>
      <c r="G275" s="333" t="s">
        <v>1046</v>
      </c>
      <c r="H275" s="91"/>
    </row>
    <row r="276" spans="1:8" ht="27.75" hidden="1" x14ac:dyDescent="0.65">
      <c r="A276" s="375" t="s">
        <v>378</v>
      </c>
      <c r="B276" s="149" t="s">
        <v>379</v>
      </c>
      <c r="C276" s="148">
        <f>IFERROR(VLOOKUP($A276,'งบทดลอง รพ.'!$A$2:$C$550,3,0),0)</f>
        <v>2003.04</v>
      </c>
      <c r="D276" s="27"/>
      <c r="E276" s="95" t="s">
        <v>1018</v>
      </c>
      <c r="F276" s="95" t="s">
        <v>35</v>
      </c>
      <c r="G276" s="333" t="s">
        <v>1046</v>
      </c>
      <c r="H276" s="91"/>
    </row>
    <row r="277" spans="1:8" ht="27.75" hidden="1" x14ac:dyDescent="0.65">
      <c r="A277" s="375" t="s">
        <v>380</v>
      </c>
      <c r="B277" s="149" t="s">
        <v>381</v>
      </c>
      <c r="C277" s="148">
        <f>IFERROR(VLOOKUP($A277,'งบทดลอง รพ.'!$A$2:$C$550,3,0),0)</f>
        <v>31916.574545454547</v>
      </c>
      <c r="D277" s="27"/>
      <c r="E277" s="95" t="s">
        <v>1018</v>
      </c>
      <c r="F277" s="95" t="s">
        <v>35</v>
      </c>
      <c r="G277" s="333" t="s">
        <v>1046</v>
      </c>
      <c r="H277" s="91"/>
    </row>
    <row r="278" spans="1:8" ht="27.75" hidden="1" x14ac:dyDescent="0.65">
      <c r="A278" s="375" t="s">
        <v>382</v>
      </c>
      <c r="B278" s="149" t="s">
        <v>383</v>
      </c>
      <c r="C278" s="148">
        <f>IFERROR(VLOOKUP($A278,'งบทดลอง รพ.'!$A$2:$C$550,3,0),0)</f>
        <v>0</v>
      </c>
      <c r="D278" s="27"/>
      <c r="E278" s="95" t="s">
        <v>1018</v>
      </c>
      <c r="F278" s="95" t="s">
        <v>35</v>
      </c>
      <c r="G278" s="333" t="s">
        <v>1046</v>
      </c>
      <c r="H278" s="91"/>
    </row>
    <row r="279" spans="1:8" ht="27.75" hidden="1" x14ac:dyDescent="0.65">
      <c r="A279" s="375" t="s">
        <v>367</v>
      </c>
      <c r="B279" s="149" t="s">
        <v>368</v>
      </c>
      <c r="C279" s="148">
        <f>IFERROR(VLOOKUP($A279,'งบทดลอง รพ.'!$A$2:$C$550,3,0),0)</f>
        <v>0</v>
      </c>
      <c r="D279" s="27"/>
      <c r="E279" s="95" t="s">
        <v>1008</v>
      </c>
      <c r="F279" s="95" t="s">
        <v>33</v>
      </c>
      <c r="G279" s="333" t="s">
        <v>1046</v>
      </c>
      <c r="H279" s="91"/>
    </row>
    <row r="280" spans="1:8" ht="27.75" hidden="1" x14ac:dyDescent="0.65">
      <c r="A280" s="375" t="s">
        <v>369</v>
      </c>
      <c r="B280" s="149" t="s">
        <v>370</v>
      </c>
      <c r="C280" s="148">
        <f>IFERROR(VLOOKUP($A280,'งบทดลอง รพ.'!$A$2:$C$550,3,0),0)</f>
        <v>25817.705454545452</v>
      </c>
      <c r="D280" s="27"/>
      <c r="E280" s="95" t="s">
        <v>1008</v>
      </c>
      <c r="F280" s="95" t="s">
        <v>33</v>
      </c>
      <c r="G280" s="333" t="s">
        <v>1046</v>
      </c>
      <c r="H280" s="91"/>
    </row>
    <row r="281" spans="1:8" ht="27.75" hidden="1" x14ac:dyDescent="0.65">
      <c r="A281" s="375" t="s">
        <v>215</v>
      </c>
      <c r="B281" s="149" t="s">
        <v>216</v>
      </c>
      <c r="C281" s="148">
        <f>IFERROR(VLOOKUP($A281,'งบทดลอง รพ.'!$A$2:$C$550,3,0),0)</f>
        <v>3376578.31</v>
      </c>
      <c r="D281" s="27"/>
      <c r="E281" s="95" t="s">
        <v>980</v>
      </c>
      <c r="F281" s="95" t="s">
        <v>19</v>
      </c>
      <c r="G281" s="333" t="s">
        <v>1046</v>
      </c>
      <c r="H281" s="91"/>
    </row>
    <row r="282" spans="1:8" ht="27.75" hidden="1" x14ac:dyDescent="0.65">
      <c r="A282" s="375" t="s">
        <v>217</v>
      </c>
      <c r="B282" s="149" t="s">
        <v>1127</v>
      </c>
      <c r="C282" s="148">
        <f>IFERROR(VLOOKUP($A282,'งบทดลอง รพ.'!$A$2:$C$550,3,0),0)</f>
        <v>205120</v>
      </c>
      <c r="D282" s="27"/>
      <c r="E282" s="95" t="s">
        <v>982</v>
      </c>
      <c r="F282" s="95" t="s">
        <v>21</v>
      </c>
      <c r="G282" s="333" t="s">
        <v>1046</v>
      </c>
      <c r="H282" s="91"/>
    </row>
    <row r="283" spans="1:8" ht="27.75" hidden="1" x14ac:dyDescent="0.65">
      <c r="A283" s="375" t="s">
        <v>219</v>
      </c>
      <c r="B283" s="149" t="s">
        <v>1128</v>
      </c>
      <c r="C283" s="148">
        <f>IFERROR(VLOOKUP($A283,'งบทดลอง รพ.'!$A$2:$C$550,3,0),0)</f>
        <v>1579426.82</v>
      </c>
      <c r="D283" s="27"/>
      <c r="E283" s="95" t="s">
        <v>984</v>
      </c>
      <c r="F283" s="95" t="s">
        <v>21</v>
      </c>
      <c r="G283" s="333" t="s">
        <v>1046</v>
      </c>
      <c r="H283" s="91"/>
    </row>
    <row r="284" spans="1:8" ht="27.75" hidden="1" x14ac:dyDescent="0.65">
      <c r="A284" s="375" t="s">
        <v>222</v>
      </c>
      <c r="B284" s="149" t="s">
        <v>223</v>
      </c>
      <c r="C284" s="148">
        <f>IFERROR(VLOOKUP($A284,'งบทดลอง รพ.'!$A$2:$C$550,3,0),0)</f>
        <v>1956180.75</v>
      </c>
      <c r="D284" s="27"/>
      <c r="E284" s="95" t="s">
        <v>988</v>
      </c>
      <c r="F284" s="95" t="s">
        <v>23</v>
      </c>
      <c r="G284" s="333" t="s">
        <v>1046</v>
      </c>
      <c r="H284" s="91"/>
    </row>
    <row r="285" spans="1:8" ht="27.75" hidden="1" x14ac:dyDescent="0.65">
      <c r="A285" s="375" t="s">
        <v>390</v>
      </c>
      <c r="B285" s="149" t="s">
        <v>391</v>
      </c>
      <c r="C285" s="148">
        <f>IFERROR(VLOOKUP($A285,'งบทดลอง รพ.'!$A$2:$C$550,3,0),0)</f>
        <v>0</v>
      </c>
      <c r="D285" s="27"/>
      <c r="E285" s="95" t="s">
        <v>1020</v>
      </c>
      <c r="F285" s="95" t="s">
        <v>37</v>
      </c>
      <c r="G285" s="333" t="s">
        <v>1046</v>
      </c>
      <c r="H285" s="91"/>
    </row>
    <row r="286" spans="1:8" ht="27.75" hidden="1" x14ac:dyDescent="0.65">
      <c r="A286" s="375" t="s">
        <v>392</v>
      </c>
      <c r="B286" s="149" t="s">
        <v>393</v>
      </c>
      <c r="C286" s="148">
        <f>IFERROR(VLOOKUP($A286,'งบทดลอง รพ.'!$A$2:$C$550,3,0),0)</f>
        <v>400000</v>
      </c>
      <c r="D286" s="27"/>
      <c r="E286" s="95" t="s">
        <v>1020</v>
      </c>
      <c r="F286" s="95" t="s">
        <v>37</v>
      </c>
      <c r="G286" s="333" t="s">
        <v>1046</v>
      </c>
      <c r="H286" s="91"/>
    </row>
    <row r="287" spans="1:8" ht="27.75" hidden="1" x14ac:dyDescent="0.65">
      <c r="A287" s="375" t="s">
        <v>220</v>
      </c>
      <c r="B287" s="149" t="s">
        <v>221</v>
      </c>
      <c r="C287" s="148">
        <f>IFERROR(VLOOKUP($A287,'งบทดลอง รพ.'!$A$2:$C$550,3,0),0)</f>
        <v>269499</v>
      </c>
      <c r="D287" s="27"/>
      <c r="E287" s="95" t="s">
        <v>986</v>
      </c>
      <c r="F287" s="95" t="s">
        <v>703</v>
      </c>
      <c r="G287" s="333" t="s">
        <v>1046</v>
      </c>
      <c r="H287" s="91"/>
    </row>
    <row r="288" spans="1:8" ht="27.75" hidden="1" x14ac:dyDescent="0.65">
      <c r="A288" s="375" t="s">
        <v>882</v>
      </c>
      <c r="B288" s="149" t="s">
        <v>883</v>
      </c>
      <c r="C288" s="148">
        <f>IFERROR(VLOOKUP($A288,'งบทดลอง รพ.'!$A$2:$C$550,3,0),0)</f>
        <v>0</v>
      </c>
      <c r="D288" s="27"/>
      <c r="E288" s="95" t="s">
        <v>982</v>
      </c>
      <c r="F288" s="95" t="s">
        <v>21</v>
      </c>
      <c r="G288" s="333" t="s">
        <v>1046</v>
      </c>
      <c r="H288" s="91"/>
    </row>
    <row r="289" spans="1:8" ht="27.75" hidden="1" x14ac:dyDescent="0.65">
      <c r="A289" s="376" t="s">
        <v>397</v>
      </c>
      <c r="B289" s="150" t="s">
        <v>1129</v>
      </c>
      <c r="C289" s="148">
        <f>IFERROR(VLOOKUP($A289,'งบทดลอง รพ.'!$A$2:$C$550,3,0),0)</f>
        <v>0</v>
      </c>
      <c r="D289" s="27"/>
      <c r="E289" s="95" t="s">
        <v>1020</v>
      </c>
      <c r="F289" s="95" t="s">
        <v>37</v>
      </c>
      <c r="G289" s="333" t="s">
        <v>1046</v>
      </c>
      <c r="H289" s="91"/>
    </row>
    <row r="290" spans="1:8" ht="27.75" hidden="1" x14ac:dyDescent="0.65">
      <c r="A290" s="375" t="s">
        <v>371</v>
      </c>
      <c r="B290" s="149" t="s">
        <v>372</v>
      </c>
      <c r="C290" s="148">
        <f>IFERROR(VLOOKUP($A290,'งบทดลอง รพ.'!$A$2:$C$550,3,0),0)</f>
        <v>5550</v>
      </c>
      <c r="D290" s="27"/>
      <c r="E290" s="95" t="s">
        <v>1008</v>
      </c>
      <c r="F290" s="95" t="s">
        <v>33</v>
      </c>
      <c r="G290" s="333" t="s">
        <v>1046</v>
      </c>
      <c r="H290" s="91"/>
    </row>
    <row r="291" spans="1:8" ht="27.75" hidden="1" x14ac:dyDescent="0.65">
      <c r="A291" s="375" t="s">
        <v>373</v>
      </c>
      <c r="B291" s="149" t="s">
        <v>374</v>
      </c>
      <c r="C291" s="148">
        <f>IFERROR(VLOOKUP($A291,'งบทดลอง รพ.'!$A$2:$C$550,3,0),0)</f>
        <v>0</v>
      </c>
      <c r="D291" s="27"/>
      <c r="E291" s="95" t="s">
        <v>1008</v>
      </c>
      <c r="F291" s="95" t="s">
        <v>33</v>
      </c>
      <c r="G291" s="333" t="s">
        <v>1046</v>
      </c>
      <c r="H291" s="91"/>
    </row>
    <row r="292" spans="1:8" ht="27.75" hidden="1" x14ac:dyDescent="0.65">
      <c r="A292" s="375" t="s">
        <v>488</v>
      </c>
      <c r="B292" s="149" t="s">
        <v>1130</v>
      </c>
      <c r="C292" s="148">
        <f>IFERROR(VLOOKUP($A292,'งบทดลอง รพ.'!$A$2:$C$550,3,0),0)</f>
        <v>0</v>
      </c>
      <c r="D292" s="27"/>
      <c r="E292" s="95" t="s">
        <v>1008</v>
      </c>
      <c r="F292" s="95" t="s">
        <v>33</v>
      </c>
      <c r="G292" s="333" t="s">
        <v>1046</v>
      </c>
      <c r="H292" s="91"/>
    </row>
    <row r="293" spans="1:8" ht="27.75" hidden="1" x14ac:dyDescent="0.65">
      <c r="A293" s="375" t="s">
        <v>884</v>
      </c>
      <c r="B293" s="149" t="s">
        <v>885</v>
      </c>
      <c r="C293" s="148">
        <f>IFERROR(VLOOKUP($A293,'งบทดลอง รพ.'!$A$2:$C$550,3,0),0)</f>
        <v>0</v>
      </c>
      <c r="D293" s="27"/>
      <c r="E293" s="95" t="s">
        <v>1008</v>
      </c>
      <c r="F293" s="95" t="s">
        <v>33</v>
      </c>
      <c r="G293" s="333" t="s">
        <v>1046</v>
      </c>
      <c r="H293" s="91"/>
    </row>
    <row r="294" spans="1:8" ht="27.75" hidden="1" x14ac:dyDescent="0.65">
      <c r="A294" s="375" t="s">
        <v>489</v>
      </c>
      <c r="B294" s="149" t="s">
        <v>490</v>
      </c>
      <c r="C294" s="148">
        <f>IFERROR(VLOOKUP($A294,'งบทดลอง รพ.'!$A$2:$C$550,3,0),0)</f>
        <v>0</v>
      </c>
      <c r="D294" s="27"/>
      <c r="E294" s="95" t="s">
        <v>1008</v>
      </c>
      <c r="F294" s="95" t="s">
        <v>33</v>
      </c>
      <c r="G294" s="333" t="s">
        <v>1046</v>
      </c>
      <c r="H294" s="91"/>
    </row>
    <row r="295" spans="1:8" ht="27.75" hidden="1" x14ac:dyDescent="0.65">
      <c r="A295" s="375" t="s">
        <v>886</v>
      </c>
      <c r="B295" s="149" t="s">
        <v>887</v>
      </c>
      <c r="C295" s="148">
        <f>IFERROR(VLOOKUP($A295,'งบทดลอง รพ.'!$A$2:$C$550,3,0),0)</f>
        <v>0</v>
      </c>
      <c r="D295" s="27"/>
      <c r="E295" s="95" t="s">
        <v>1034</v>
      </c>
      <c r="F295" s="95" t="s">
        <v>41</v>
      </c>
      <c r="G295" s="333" t="s">
        <v>1046</v>
      </c>
      <c r="H295" s="91"/>
    </row>
    <row r="296" spans="1:8" ht="27.75" hidden="1" x14ac:dyDescent="0.65">
      <c r="A296" s="375" t="s">
        <v>491</v>
      </c>
      <c r="B296" s="149" t="s">
        <v>492</v>
      </c>
      <c r="C296" s="148">
        <f>IFERROR(VLOOKUP($A296,'งบทดลอง รพ.'!$A$2:$C$550,3,0),0)</f>
        <v>0</v>
      </c>
      <c r="D296" s="27"/>
      <c r="E296" s="95" t="s">
        <v>1008</v>
      </c>
      <c r="F296" s="95" t="s">
        <v>33</v>
      </c>
      <c r="G296" s="333" t="s">
        <v>1046</v>
      </c>
      <c r="H296" s="91"/>
    </row>
    <row r="297" spans="1:8" ht="27.75" hidden="1" x14ac:dyDescent="0.65">
      <c r="A297" s="376" t="s">
        <v>493</v>
      </c>
      <c r="B297" s="150" t="s">
        <v>494</v>
      </c>
      <c r="C297" s="148">
        <f>IFERROR(VLOOKUP($A297,'งบทดลอง รพ.'!$A$2:$C$550,3,0),0)</f>
        <v>0</v>
      </c>
      <c r="D297" s="27"/>
      <c r="E297" s="95" t="s">
        <v>1008</v>
      </c>
      <c r="F297" s="95" t="s">
        <v>33</v>
      </c>
      <c r="G297" s="333" t="s">
        <v>1046</v>
      </c>
      <c r="H297" s="91"/>
    </row>
    <row r="298" spans="1:8" ht="27.75" hidden="1" x14ac:dyDescent="0.65">
      <c r="A298" s="375" t="s">
        <v>495</v>
      </c>
      <c r="B298" s="149" t="s">
        <v>1322</v>
      </c>
      <c r="C298" s="148">
        <f>IFERROR(VLOOKUP($A298,'งบทดลอง รพ.'!$A$2:$C$550,3,0),0)</f>
        <v>201730.90909090912</v>
      </c>
      <c r="D298" s="27"/>
      <c r="E298" s="95" t="s">
        <v>1028</v>
      </c>
      <c r="F298" s="95" t="s">
        <v>41</v>
      </c>
      <c r="G298" s="333" t="s">
        <v>1046</v>
      </c>
      <c r="H298" s="91"/>
    </row>
    <row r="299" spans="1:8" ht="27.75" hidden="1" x14ac:dyDescent="0.65">
      <c r="A299" s="375" t="s">
        <v>496</v>
      </c>
      <c r="B299" s="149" t="s">
        <v>1323</v>
      </c>
      <c r="C299" s="148">
        <f>IFERROR(VLOOKUP($A299,'งบทดลอง รพ.'!$A$2:$C$550,3,0),0)</f>
        <v>397447.63636363635</v>
      </c>
      <c r="D299" s="27"/>
      <c r="E299" s="95" t="s">
        <v>1030</v>
      </c>
      <c r="F299" s="95" t="s">
        <v>41</v>
      </c>
      <c r="G299" s="333" t="s">
        <v>1046</v>
      </c>
      <c r="H299" s="91"/>
    </row>
    <row r="300" spans="1:8" ht="27.75" hidden="1" x14ac:dyDescent="0.65">
      <c r="A300" s="375" t="s">
        <v>888</v>
      </c>
      <c r="B300" s="149" t="s">
        <v>889</v>
      </c>
      <c r="C300" s="148">
        <f>IFERROR(VLOOKUP($A300,'งบทดลอง รพ.'!$A$2:$C$550,3,0),0)</f>
        <v>0</v>
      </c>
      <c r="D300" s="27"/>
      <c r="E300" s="95" t="s">
        <v>1008</v>
      </c>
      <c r="F300" s="95" t="s">
        <v>33</v>
      </c>
      <c r="G300" s="333" t="s">
        <v>1046</v>
      </c>
      <c r="H300" s="91"/>
    </row>
    <row r="301" spans="1:8" ht="27.75" hidden="1" x14ac:dyDescent="0.65">
      <c r="A301" s="376" t="s">
        <v>1324</v>
      </c>
      <c r="B301" s="150" t="s">
        <v>1325</v>
      </c>
      <c r="C301" s="148">
        <f>IFERROR(VLOOKUP($A301,'งบทดลอง รพ.'!$A$2:$C$550,3,0),0)</f>
        <v>0</v>
      </c>
      <c r="D301" s="27"/>
      <c r="E301" s="95" t="s">
        <v>1030</v>
      </c>
      <c r="F301" s="95" t="s">
        <v>41</v>
      </c>
      <c r="G301" s="333" t="s">
        <v>1046</v>
      </c>
      <c r="H301" s="91"/>
    </row>
    <row r="302" spans="1:8" ht="27.75" hidden="1" x14ac:dyDescent="0.65">
      <c r="A302" s="376" t="s">
        <v>497</v>
      </c>
      <c r="B302" s="150" t="s">
        <v>1131</v>
      </c>
      <c r="C302" s="148">
        <f>IFERROR(VLOOKUP($A302,'งบทดลอง รพ.'!$A$2:$C$550,3,0),0)</f>
        <v>3474535.6363636362</v>
      </c>
      <c r="D302" s="27"/>
      <c r="E302" s="95" t="s">
        <v>1032</v>
      </c>
      <c r="F302" s="95" t="s">
        <v>41</v>
      </c>
      <c r="G302" s="333" t="s">
        <v>1046</v>
      </c>
      <c r="H302" s="91"/>
    </row>
    <row r="303" spans="1:8" ht="27.75" hidden="1" x14ac:dyDescent="0.65">
      <c r="A303" s="375" t="s">
        <v>498</v>
      </c>
      <c r="B303" s="149" t="s">
        <v>1132</v>
      </c>
      <c r="C303" s="148">
        <f>IFERROR(VLOOKUP($A303,'งบทดลอง รพ.'!$A$2:$C$550,3,0),0)</f>
        <v>1249.090909090909</v>
      </c>
      <c r="D303" s="27"/>
      <c r="E303" s="95" t="s">
        <v>1032</v>
      </c>
      <c r="F303" s="95" t="s">
        <v>41</v>
      </c>
      <c r="G303" s="333" t="s">
        <v>1046</v>
      </c>
      <c r="H303" s="91"/>
    </row>
    <row r="304" spans="1:8" ht="27.75" hidden="1" x14ac:dyDescent="0.65">
      <c r="A304" s="376" t="s">
        <v>890</v>
      </c>
      <c r="B304" s="150" t="s">
        <v>891</v>
      </c>
      <c r="C304" s="148">
        <f>IFERROR(VLOOKUP($A304,'งบทดลอง รพ.'!$A$2:$C$550,3,0),0)</f>
        <v>0</v>
      </c>
      <c r="D304" s="27"/>
      <c r="E304" s="95" t="s">
        <v>1032</v>
      </c>
      <c r="F304" s="95" t="s">
        <v>41</v>
      </c>
      <c r="G304" s="333" t="s">
        <v>1046</v>
      </c>
      <c r="H304" s="91"/>
    </row>
    <row r="305" spans="1:8" ht="27.75" hidden="1" x14ac:dyDescent="0.65">
      <c r="A305" s="376" t="s">
        <v>499</v>
      </c>
      <c r="B305" s="150" t="s">
        <v>500</v>
      </c>
      <c r="C305" s="148">
        <f>IFERROR(VLOOKUP($A305,'งบทดลอง รพ.'!$A$2:$C$550,3,0),0)</f>
        <v>0</v>
      </c>
      <c r="D305" s="27"/>
      <c r="E305" s="95" t="s">
        <v>1028</v>
      </c>
      <c r="F305" s="95" t="s">
        <v>41</v>
      </c>
      <c r="G305" s="333" t="s">
        <v>1046</v>
      </c>
      <c r="H305" s="91"/>
    </row>
    <row r="306" spans="1:8" ht="27.75" hidden="1" x14ac:dyDescent="0.65">
      <c r="A306" s="376" t="s">
        <v>501</v>
      </c>
      <c r="B306" s="150" t="s">
        <v>502</v>
      </c>
      <c r="C306" s="148">
        <f>IFERROR(VLOOKUP($A306,'งบทดลอง รพ.'!$A$2:$C$550,3,0),0)</f>
        <v>0</v>
      </c>
      <c r="D306" s="27"/>
      <c r="E306" s="95" t="s">
        <v>1032</v>
      </c>
      <c r="F306" s="95" t="s">
        <v>41</v>
      </c>
      <c r="G306" s="333" t="s">
        <v>1046</v>
      </c>
      <c r="H306" s="91"/>
    </row>
    <row r="307" spans="1:8" ht="27.75" x14ac:dyDescent="0.65">
      <c r="A307" s="376" t="s">
        <v>892</v>
      </c>
      <c r="B307" s="150" t="s">
        <v>893</v>
      </c>
      <c r="C307" s="148">
        <f>IFERROR(VLOOKUP($A307,'งบทดลอง รพ.'!$A$2:$C$550,3,0),0)</f>
        <v>3900350</v>
      </c>
      <c r="D307" s="27"/>
      <c r="E307" s="95" t="s">
        <v>992</v>
      </c>
      <c r="F307" s="95" t="s">
        <v>29</v>
      </c>
      <c r="G307" s="333" t="s">
        <v>1046</v>
      </c>
      <c r="H307" s="91"/>
    </row>
    <row r="308" spans="1:8" ht="27.75" x14ac:dyDescent="0.65">
      <c r="A308" s="376" t="s">
        <v>894</v>
      </c>
      <c r="B308" s="150" t="s">
        <v>895</v>
      </c>
      <c r="C308" s="148">
        <f>IFERROR(VLOOKUP($A308,'งบทดลอง รพ.'!$A$2:$C$550,3,0),0)</f>
        <v>52100</v>
      </c>
      <c r="D308" s="27"/>
      <c r="E308" s="95" t="s">
        <v>992</v>
      </c>
      <c r="F308" s="95" t="s">
        <v>29</v>
      </c>
      <c r="G308" s="333" t="s">
        <v>1046</v>
      </c>
      <c r="H308" s="91"/>
    </row>
    <row r="309" spans="1:8" ht="27.75" x14ac:dyDescent="0.65">
      <c r="A309" s="375" t="s">
        <v>896</v>
      </c>
      <c r="B309" s="149" t="s">
        <v>897</v>
      </c>
      <c r="C309" s="148">
        <f>IFERROR(VLOOKUP($A309,'งบทดลอง รพ.'!$A$2:$C$550,3,0),0)</f>
        <v>0</v>
      </c>
      <c r="D309" s="27"/>
      <c r="E309" s="95" t="s">
        <v>992</v>
      </c>
      <c r="F309" s="95" t="s">
        <v>29</v>
      </c>
      <c r="G309" s="333" t="s">
        <v>1046</v>
      </c>
      <c r="H309" s="91"/>
    </row>
    <row r="310" spans="1:8" ht="27.75" x14ac:dyDescent="0.65">
      <c r="A310" s="375" t="s">
        <v>898</v>
      </c>
      <c r="B310" s="149" t="s">
        <v>1326</v>
      </c>
      <c r="C310" s="148">
        <f>IFERROR(VLOOKUP($A310,'งบทดลอง รพ.'!$A$2:$C$550,3,0),0)</f>
        <v>0</v>
      </c>
      <c r="D310" s="27"/>
      <c r="E310" s="95" t="s">
        <v>992</v>
      </c>
      <c r="F310" s="95" t="s">
        <v>29</v>
      </c>
      <c r="G310" s="333" t="s">
        <v>1046</v>
      </c>
      <c r="H310" s="91"/>
    </row>
    <row r="311" spans="1:8" ht="27.75" x14ac:dyDescent="0.65">
      <c r="A311" s="375" t="s">
        <v>899</v>
      </c>
      <c r="B311" s="149" t="s">
        <v>900</v>
      </c>
      <c r="C311" s="148">
        <f>IFERROR(VLOOKUP($A311,'งบทดลอง รพ.'!$A$2:$C$550,3,0),0)</f>
        <v>0</v>
      </c>
      <c r="D311" s="27"/>
      <c r="E311" s="95" t="s">
        <v>992</v>
      </c>
      <c r="F311" s="95" t="s">
        <v>29</v>
      </c>
      <c r="G311" s="333" t="s">
        <v>1046</v>
      </c>
      <c r="H311" s="91"/>
    </row>
    <row r="312" spans="1:8" ht="27.75" x14ac:dyDescent="0.65">
      <c r="A312" s="375" t="s">
        <v>901</v>
      </c>
      <c r="B312" s="149" t="s">
        <v>266</v>
      </c>
      <c r="C312" s="148">
        <f>IFERROR(VLOOKUP($A312,'งบทดลอง รพ.'!$A$2:$C$550,3,0),0)</f>
        <v>480000</v>
      </c>
      <c r="D312" s="27"/>
      <c r="E312" s="95" t="s">
        <v>992</v>
      </c>
      <c r="F312" s="95" t="s">
        <v>29</v>
      </c>
      <c r="G312" s="333" t="s">
        <v>1046</v>
      </c>
      <c r="H312" s="91"/>
    </row>
    <row r="313" spans="1:8" ht="27.75" x14ac:dyDescent="0.65">
      <c r="A313" s="375" t="s">
        <v>902</v>
      </c>
      <c r="B313" s="149" t="s">
        <v>267</v>
      </c>
      <c r="C313" s="148">
        <f>IFERROR(VLOOKUP($A313,'งบทดลอง รพ.'!$A$2:$C$550,3,0),0)</f>
        <v>240000</v>
      </c>
      <c r="D313" s="27"/>
      <c r="E313" s="95" t="s">
        <v>992</v>
      </c>
      <c r="F313" s="95" t="s">
        <v>29</v>
      </c>
      <c r="G313" s="333" t="s">
        <v>1046</v>
      </c>
      <c r="H313" s="91"/>
    </row>
    <row r="314" spans="1:8" ht="27.75" x14ac:dyDescent="0.65">
      <c r="A314" s="375" t="s">
        <v>903</v>
      </c>
      <c r="B314" s="149" t="s">
        <v>268</v>
      </c>
      <c r="C314" s="148">
        <f>IFERROR(VLOOKUP($A314,'งบทดลอง รพ.'!$A$2:$C$550,3,0),0)</f>
        <v>60000</v>
      </c>
      <c r="D314" s="27"/>
      <c r="E314" s="95" t="s">
        <v>992</v>
      </c>
      <c r="F314" s="95" t="s">
        <v>29</v>
      </c>
      <c r="G314" s="333" t="s">
        <v>1046</v>
      </c>
      <c r="H314" s="91"/>
    </row>
    <row r="315" spans="1:8" ht="27.75" x14ac:dyDescent="0.65">
      <c r="A315" s="375" t="s">
        <v>904</v>
      </c>
      <c r="B315" s="149" t="s">
        <v>905</v>
      </c>
      <c r="C315" s="148">
        <f>IFERROR(VLOOKUP($A315,'งบทดลอง รพ.'!$A$2:$C$550,3,0),0)</f>
        <v>0</v>
      </c>
      <c r="D315" s="27"/>
      <c r="E315" s="95" t="s">
        <v>992</v>
      </c>
      <c r="F315" s="95" t="s">
        <v>29</v>
      </c>
      <c r="G315" s="333" t="s">
        <v>1046</v>
      </c>
      <c r="H315" s="91"/>
    </row>
    <row r="316" spans="1:8" ht="27.75" x14ac:dyDescent="0.65">
      <c r="A316" s="375" t="s">
        <v>906</v>
      </c>
      <c r="B316" s="149" t="s">
        <v>271</v>
      </c>
      <c r="C316" s="148">
        <f>IFERROR(VLOOKUP($A316,'งบทดลอง รพ.'!$A$2:$C$550,3,0),0)</f>
        <v>0</v>
      </c>
      <c r="D316" s="27"/>
      <c r="E316" s="95" t="s">
        <v>992</v>
      </c>
      <c r="F316" s="95" t="s">
        <v>29</v>
      </c>
      <c r="G316" s="333" t="s">
        <v>1046</v>
      </c>
      <c r="H316" s="91"/>
    </row>
    <row r="317" spans="1:8" ht="27.75" x14ac:dyDescent="0.65">
      <c r="A317" s="375" t="s">
        <v>1327</v>
      </c>
      <c r="B317" s="149" t="s">
        <v>1328</v>
      </c>
      <c r="C317" s="148">
        <f>IFERROR(VLOOKUP($A317,'งบทดลอง รพ.'!$A$2:$C$550,3,0),0)</f>
        <v>0</v>
      </c>
      <c r="D317" s="27"/>
      <c r="E317" s="95" t="s">
        <v>992</v>
      </c>
      <c r="F317" s="95" t="s">
        <v>29</v>
      </c>
      <c r="G317" s="333" t="s">
        <v>1046</v>
      </c>
      <c r="H317" s="91"/>
    </row>
    <row r="318" spans="1:8" ht="27.75" hidden="1" x14ac:dyDescent="0.65">
      <c r="A318" s="375" t="s">
        <v>398</v>
      </c>
      <c r="B318" s="149" t="s">
        <v>399</v>
      </c>
      <c r="C318" s="148">
        <f>IFERROR(VLOOKUP($A318,'งบทดลอง รพ.'!$A$2:$C$550,3,0),0)</f>
        <v>42442.789090909093</v>
      </c>
      <c r="D318" s="27"/>
      <c r="E318" s="95" t="s">
        <v>1022</v>
      </c>
      <c r="F318" s="95" t="s">
        <v>39</v>
      </c>
      <c r="G318" s="333" t="s">
        <v>1046</v>
      </c>
      <c r="H318" s="91"/>
    </row>
    <row r="319" spans="1:8" ht="27.75" hidden="1" x14ac:dyDescent="0.65">
      <c r="A319" s="375" t="s">
        <v>400</v>
      </c>
      <c r="B319" s="149" t="s">
        <v>401</v>
      </c>
      <c r="C319" s="148">
        <f>IFERROR(VLOOKUP($A319,'งบทดลอง รพ.'!$A$2:$C$550,3,0),0)</f>
        <v>0</v>
      </c>
      <c r="D319" s="27"/>
      <c r="E319" s="95" t="s">
        <v>1022</v>
      </c>
      <c r="F319" s="95" t="s">
        <v>39</v>
      </c>
      <c r="G319" s="333" t="s">
        <v>1046</v>
      </c>
      <c r="H319" s="91"/>
    </row>
    <row r="320" spans="1:8" ht="27.75" hidden="1" x14ac:dyDescent="0.65">
      <c r="A320" s="375" t="s">
        <v>402</v>
      </c>
      <c r="B320" s="149" t="s">
        <v>403</v>
      </c>
      <c r="C320" s="148">
        <f>IFERROR(VLOOKUP($A320,'งบทดลอง รพ.'!$A$2:$C$550,3,0),0)</f>
        <v>375434.31272727274</v>
      </c>
      <c r="D320" s="27"/>
      <c r="E320" s="95" t="s">
        <v>1022</v>
      </c>
      <c r="F320" s="95" t="s">
        <v>39</v>
      </c>
      <c r="G320" s="333" t="s">
        <v>1046</v>
      </c>
      <c r="H320" s="91"/>
    </row>
    <row r="321" spans="1:8" ht="27.75" hidden="1" x14ac:dyDescent="0.65">
      <c r="A321" s="375" t="s">
        <v>404</v>
      </c>
      <c r="B321" s="149" t="s">
        <v>405</v>
      </c>
      <c r="C321" s="148">
        <f>IFERROR(VLOOKUP($A321,'งบทดลอง รพ.'!$A$2:$C$550,3,0),0)</f>
        <v>24246.032727272726</v>
      </c>
      <c r="D321" s="27"/>
      <c r="E321" s="95" t="s">
        <v>1022</v>
      </c>
      <c r="F321" s="95" t="s">
        <v>39</v>
      </c>
      <c r="G321" s="333" t="s">
        <v>1046</v>
      </c>
      <c r="H321" s="91"/>
    </row>
    <row r="322" spans="1:8" ht="27.75" hidden="1" x14ac:dyDescent="0.65">
      <c r="A322" s="375" t="s">
        <v>406</v>
      </c>
      <c r="B322" s="149" t="s">
        <v>407</v>
      </c>
      <c r="C322" s="148">
        <f>IFERROR(VLOOKUP($A322,'งบทดลอง รพ.'!$A$2:$C$550,3,0),0)</f>
        <v>0</v>
      </c>
      <c r="D322" s="27"/>
      <c r="E322" s="95" t="s">
        <v>1022</v>
      </c>
      <c r="F322" s="95" t="s">
        <v>39</v>
      </c>
      <c r="G322" s="333" t="s">
        <v>1046</v>
      </c>
      <c r="H322" s="91"/>
    </row>
    <row r="323" spans="1:8" ht="27.75" hidden="1" x14ac:dyDescent="0.65">
      <c r="A323" s="375" t="s">
        <v>408</v>
      </c>
      <c r="B323" s="149" t="s">
        <v>409</v>
      </c>
      <c r="C323" s="148">
        <f>IFERROR(VLOOKUP($A323,'งบทดลอง รพ.'!$A$2:$C$550,3,0),0)</f>
        <v>0</v>
      </c>
      <c r="D323" s="27"/>
      <c r="E323" s="95" t="s">
        <v>1022</v>
      </c>
      <c r="F323" s="95" t="s">
        <v>39</v>
      </c>
      <c r="G323" s="333" t="s">
        <v>1046</v>
      </c>
      <c r="H323" s="91"/>
    </row>
    <row r="324" spans="1:8" ht="27.75" hidden="1" x14ac:dyDescent="0.65">
      <c r="A324" s="375" t="s">
        <v>410</v>
      </c>
      <c r="B324" s="149" t="s">
        <v>411</v>
      </c>
      <c r="C324" s="148">
        <f>IFERROR(VLOOKUP($A324,'งบทดลอง รพ.'!$A$2:$C$550,3,0),0)</f>
        <v>0</v>
      </c>
      <c r="D324" s="27"/>
      <c r="E324" s="95" t="s">
        <v>1022</v>
      </c>
      <c r="F324" s="95" t="s">
        <v>39</v>
      </c>
      <c r="G324" s="333" t="s">
        <v>1046</v>
      </c>
      <c r="H324" s="91"/>
    </row>
    <row r="325" spans="1:8" ht="27.75" hidden="1" x14ac:dyDescent="0.65">
      <c r="A325" s="375" t="s">
        <v>412</v>
      </c>
      <c r="B325" s="149" t="s">
        <v>413</v>
      </c>
      <c r="C325" s="148">
        <f>IFERROR(VLOOKUP($A325,'งบทดลอง รพ.'!$A$2:$C$550,3,0),0)</f>
        <v>0</v>
      </c>
      <c r="D325" s="27"/>
      <c r="E325" s="95" t="s">
        <v>1022</v>
      </c>
      <c r="F325" s="95" t="s">
        <v>39</v>
      </c>
      <c r="G325" s="333" t="s">
        <v>1046</v>
      </c>
      <c r="H325" s="91"/>
    </row>
    <row r="326" spans="1:8" ht="27.75" hidden="1" x14ac:dyDescent="0.65">
      <c r="A326" s="375" t="s">
        <v>414</v>
      </c>
      <c r="B326" s="149" t="s">
        <v>415</v>
      </c>
      <c r="C326" s="148">
        <f>IFERROR(VLOOKUP($A326,'งบทดลอง รพ.'!$A$2:$C$550,3,0),0)</f>
        <v>0</v>
      </c>
      <c r="D326" s="27"/>
      <c r="E326" s="95" t="s">
        <v>1022</v>
      </c>
      <c r="F326" s="95" t="s">
        <v>39</v>
      </c>
      <c r="G326" s="333" t="s">
        <v>1046</v>
      </c>
      <c r="H326" s="91"/>
    </row>
    <row r="327" spans="1:8" ht="27.75" hidden="1" x14ac:dyDescent="0.65">
      <c r="A327" s="375" t="s">
        <v>416</v>
      </c>
      <c r="B327" s="149" t="s">
        <v>417</v>
      </c>
      <c r="C327" s="148">
        <f>IFERROR(VLOOKUP($A327,'งบทดลอง รพ.'!$A$2:$C$550,3,0),0)</f>
        <v>1689.4690909090909</v>
      </c>
      <c r="D327" s="27"/>
      <c r="E327" s="95" t="s">
        <v>1024</v>
      </c>
      <c r="F327" s="95" t="s">
        <v>39</v>
      </c>
      <c r="G327" s="333" t="s">
        <v>1046</v>
      </c>
      <c r="H327" s="91"/>
    </row>
    <row r="328" spans="1:8" ht="27.75" hidden="1" x14ac:dyDescent="0.65">
      <c r="A328" s="375" t="s">
        <v>418</v>
      </c>
      <c r="B328" s="149" t="s">
        <v>419</v>
      </c>
      <c r="C328" s="148">
        <f>IFERROR(VLOOKUP($A328,'งบทดลอง รพ.'!$A$2:$C$550,3,0),0)</f>
        <v>78536.683636363639</v>
      </c>
      <c r="D328" s="27"/>
      <c r="E328" s="95" t="s">
        <v>1024</v>
      </c>
      <c r="F328" s="95" t="s">
        <v>39</v>
      </c>
      <c r="G328" s="333" t="s">
        <v>1046</v>
      </c>
      <c r="H328" s="91"/>
    </row>
    <row r="329" spans="1:8" ht="27.75" hidden="1" x14ac:dyDescent="0.65">
      <c r="A329" s="375" t="s">
        <v>420</v>
      </c>
      <c r="B329" s="149" t="s">
        <v>421</v>
      </c>
      <c r="C329" s="148">
        <f>IFERROR(VLOOKUP($A329,'งบทดลอง รพ.'!$A$2:$C$550,3,0),0)</f>
        <v>248308.64727272728</v>
      </c>
      <c r="D329" s="27"/>
      <c r="E329" s="95" t="s">
        <v>1024</v>
      </c>
      <c r="F329" s="95" t="s">
        <v>39</v>
      </c>
      <c r="G329" s="333" t="s">
        <v>1046</v>
      </c>
      <c r="H329" s="91"/>
    </row>
    <row r="330" spans="1:8" ht="27.75" hidden="1" x14ac:dyDescent="0.65">
      <c r="A330" s="375" t="s">
        <v>422</v>
      </c>
      <c r="B330" s="149" t="s">
        <v>423</v>
      </c>
      <c r="C330" s="148">
        <f>IFERROR(VLOOKUP($A330,'งบทดลอง รพ.'!$A$2:$C$550,3,0),0)</f>
        <v>0</v>
      </c>
      <c r="D330" s="27"/>
      <c r="E330" s="95" t="s">
        <v>1024</v>
      </c>
      <c r="F330" s="95" t="s">
        <v>39</v>
      </c>
      <c r="G330" s="333" t="s">
        <v>1046</v>
      </c>
      <c r="H330" s="91"/>
    </row>
    <row r="331" spans="1:8" ht="27.75" hidden="1" x14ac:dyDescent="0.65">
      <c r="A331" s="375" t="s">
        <v>424</v>
      </c>
      <c r="B331" s="149" t="s">
        <v>425</v>
      </c>
      <c r="C331" s="148">
        <f>IFERROR(VLOOKUP($A331,'งบทดลอง รพ.'!$A$2:$C$550,3,0),0)</f>
        <v>0</v>
      </c>
      <c r="D331" s="27"/>
      <c r="E331" s="95" t="s">
        <v>1024</v>
      </c>
      <c r="F331" s="95" t="s">
        <v>39</v>
      </c>
      <c r="G331" s="333" t="s">
        <v>1046</v>
      </c>
      <c r="H331" s="91"/>
    </row>
    <row r="332" spans="1:8" ht="27.75" hidden="1" x14ac:dyDescent="0.65">
      <c r="A332" s="375" t="s">
        <v>426</v>
      </c>
      <c r="B332" s="149" t="s">
        <v>427</v>
      </c>
      <c r="C332" s="148">
        <f>IFERROR(VLOOKUP($A332,'งบทดลอง รพ.'!$A$2:$C$550,3,0),0)</f>
        <v>0</v>
      </c>
      <c r="D332" s="27"/>
      <c r="E332" s="95" t="s">
        <v>1024</v>
      </c>
      <c r="F332" s="95" t="s">
        <v>39</v>
      </c>
      <c r="G332" s="333" t="s">
        <v>1046</v>
      </c>
      <c r="H332" s="91"/>
    </row>
    <row r="333" spans="1:8" ht="27.75" hidden="1" x14ac:dyDescent="0.65">
      <c r="A333" s="375" t="s">
        <v>428</v>
      </c>
      <c r="B333" s="149" t="s">
        <v>429</v>
      </c>
      <c r="C333" s="148">
        <f>IFERROR(VLOOKUP($A333,'งบทดลอง รพ.'!$A$2:$C$550,3,0),0)</f>
        <v>457931.28</v>
      </c>
      <c r="D333" s="27"/>
      <c r="E333" s="95" t="s">
        <v>1024</v>
      </c>
      <c r="F333" s="95" t="s">
        <v>39</v>
      </c>
      <c r="G333" s="333" t="s">
        <v>1046</v>
      </c>
      <c r="H333" s="91"/>
    </row>
    <row r="334" spans="1:8" ht="27.75" hidden="1" x14ac:dyDescent="0.65">
      <c r="A334" s="375" t="s">
        <v>430</v>
      </c>
      <c r="B334" s="149" t="s">
        <v>431</v>
      </c>
      <c r="C334" s="148">
        <f>IFERROR(VLOOKUP($A334,'งบทดลอง รพ.'!$A$2:$C$550,3,0),0)</f>
        <v>6420.9818181818173</v>
      </c>
      <c r="D334" s="27"/>
      <c r="E334" s="95" t="s">
        <v>1024</v>
      </c>
      <c r="F334" s="95" t="s">
        <v>39</v>
      </c>
      <c r="G334" s="333" t="s">
        <v>1046</v>
      </c>
      <c r="H334" s="91"/>
    </row>
    <row r="335" spans="1:8" ht="27.75" hidden="1" x14ac:dyDescent="0.65">
      <c r="A335" s="375" t="s">
        <v>907</v>
      </c>
      <c r="B335" s="149" t="s">
        <v>908</v>
      </c>
      <c r="C335" s="148">
        <f>IFERROR(VLOOKUP($A335,'งบทดลอง รพ.'!$A$2:$C$550,3,0),0)</f>
        <v>0</v>
      </c>
      <c r="D335" s="27"/>
      <c r="E335" s="95" t="s">
        <v>1024</v>
      </c>
      <c r="F335" s="95" t="s">
        <v>39</v>
      </c>
      <c r="G335" s="333" t="s">
        <v>1046</v>
      </c>
      <c r="H335" s="91"/>
    </row>
    <row r="336" spans="1:8" ht="27.75" hidden="1" x14ac:dyDescent="0.65">
      <c r="A336" s="375" t="s">
        <v>432</v>
      </c>
      <c r="B336" s="149" t="s">
        <v>433</v>
      </c>
      <c r="C336" s="148">
        <f>IFERROR(VLOOKUP($A336,'งบทดลอง รพ.'!$A$2:$C$550,3,0),0)</f>
        <v>0</v>
      </c>
      <c r="D336" s="27"/>
      <c r="E336" s="95" t="s">
        <v>1024</v>
      </c>
      <c r="F336" s="95" t="s">
        <v>39</v>
      </c>
      <c r="G336" s="333" t="s">
        <v>1046</v>
      </c>
      <c r="H336" s="91"/>
    </row>
    <row r="337" spans="1:8" ht="27.75" hidden="1" x14ac:dyDescent="0.65">
      <c r="A337" s="375" t="s">
        <v>909</v>
      </c>
      <c r="B337" s="149" t="s">
        <v>910</v>
      </c>
      <c r="C337" s="148">
        <f>IFERROR(VLOOKUP($A337,'งบทดลอง รพ.'!$A$2:$C$550,3,0),0)</f>
        <v>0</v>
      </c>
      <c r="D337" s="27"/>
      <c r="E337" s="95" t="s">
        <v>1024</v>
      </c>
      <c r="F337" s="95" t="s">
        <v>39</v>
      </c>
      <c r="G337" s="333" t="s">
        <v>1046</v>
      </c>
      <c r="H337" s="91"/>
    </row>
    <row r="338" spans="1:8" ht="27.75" hidden="1" x14ac:dyDescent="0.65">
      <c r="A338" s="375" t="s">
        <v>911</v>
      </c>
      <c r="B338" s="149" t="s">
        <v>912</v>
      </c>
      <c r="C338" s="148">
        <f>IFERROR(VLOOKUP($A338,'งบทดลอง รพ.'!$A$2:$C$550,3,0),0)</f>
        <v>0</v>
      </c>
      <c r="D338" s="27"/>
      <c r="E338" s="95" t="s">
        <v>1024</v>
      </c>
      <c r="F338" s="95" t="s">
        <v>39</v>
      </c>
      <c r="G338" s="333" t="s">
        <v>1046</v>
      </c>
      <c r="H338" s="91"/>
    </row>
    <row r="339" spans="1:8" ht="27.75" hidden="1" x14ac:dyDescent="0.65">
      <c r="A339" s="375" t="s">
        <v>913</v>
      </c>
      <c r="B339" s="149" t="s">
        <v>914</v>
      </c>
      <c r="C339" s="148">
        <f>IFERROR(VLOOKUP($A339,'งบทดลอง รพ.'!$A$2:$C$550,3,0),0)</f>
        <v>0</v>
      </c>
      <c r="D339" s="27"/>
      <c r="E339" s="95" t="s">
        <v>1024</v>
      </c>
      <c r="F339" s="95" t="s">
        <v>39</v>
      </c>
      <c r="G339" s="333" t="s">
        <v>1046</v>
      </c>
      <c r="H339" s="91"/>
    </row>
    <row r="340" spans="1:8" ht="27.75" hidden="1" x14ac:dyDescent="0.65">
      <c r="A340" s="376" t="s">
        <v>434</v>
      </c>
      <c r="B340" s="150" t="s">
        <v>435</v>
      </c>
      <c r="C340" s="148">
        <f>IFERROR(VLOOKUP($A340,'งบทดลอง รพ.'!$A$2:$C$550,3,0),0)</f>
        <v>0</v>
      </c>
      <c r="E340" s="95" t="s">
        <v>1024</v>
      </c>
      <c r="F340" s="95" t="s">
        <v>39</v>
      </c>
      <c r="G340" s="333" t="s">
        <v>1046</v>
      </c>
      <c r="H340" s="91"/>
    </row>
    <row r="341" spans="1:8" ht="27.75" hidden="1" x14ac:dyDescent="0.65">
      <c r="A341" s="375" t="s">
        <v>436</v>
      </c>
      <c r="B341" s="149" t="s">
        <v>437</v>
      </c>
      <c r="C341" s="148">
        <f>IFERROR(VLOOKUP($A341,'งบทดลอง รพ.'!$A$2:$C$550,3,0),0)</f>
        <v>0</v>
      </c>
      <c r="E341" s="95" t="s">
        <v>1026</v>
      </c>
      <c r="F341" s="95" t="s">
        <v>39</v>
      </c>
      <c r="G341" s="333" t="s">
        <v>1046</v>
      </c>
      <c r="H341" s="91"/>
    </row>
    <row r="342" spans="1:8" ht="27.75" hidden="1" x14ac:dyDescent="0.65">
      <c r="A342" s="375" t="s">
        <v>438</v>
      </c>
      <c r="B342" s="149" t="s">
        <v>439</v>
      </c>
      <c r="C342" s="148">
        <f>IFERROR(VLOOKUP($A342,'งบทดลอง รพ.'!$A$2:$C$550,3,0),0)</f>
        <v>0</v>
      </c>
      <c r="E342" s="95" t="s">
        <v>1026</v>
      </c>
      <c r="F342" s="95" t="s">
        <v>39</v>
      </c>
      <c r="G342" s="333" t="s">
        <v>1046</v>
      </c>
      <c r="H342" s="91"/>
    </row>
    <row r="343" spans="1:8" ht="27.75" hidden="1" x14ac:dyDescent="0.65">
      <c r="A343" s="375" t="s">
        <v>440</v>
      </c>
      <c r="B343" s="149" t="s">
        <v>441</v>
      </c>
      <c r="C343" s="148">
        <f>IFERROR(VLOOKUP($A343,'งบทดลอง รพ.'!$A$2:$C$550,3,0),0)</f>
        <v>0</v>
      </c>
      <c r="E343" s="95" t="s">
        <v>1022</v>
      </c>
      <c r="F343" s="95" t="s">
        <v>39</v>
      </c>
      <c r="G343" s="333" t="s">
        <v>1046</v>
      </c>
      <c r="H343" s="91"/>
    </row>
    <row r="344" spans="1:8" ht="27.75" hidden="1" x14ac:dyDescent="0.65">
      <c r="A344" s="375" t="s">
        <v>442</v>
      </c>
      <c r="B344" s="149" t="s">
        <v>443</v>
      </c>
      <c r="C344" s="148">
        <f>IFERROR(VLOOKUP($A344,'งบทดลอง รพ.'!$A$2:$C$550,3,0),0)</f>
        <v>0</v>
      </c>
      <c r="E344" s="95" t="s">
        <v>1022</v>
      </c>
      <c r="F344" s="95" t="s">
        <v>39</v>
      </c>
      <c r="G344" s="333" t="s">
        <v>1046</v>
      </c>
      <c r="H344" s="91"/>
    </row>
    <row r="345" spans="1:8" ht="27.75" hidden="1" x14ac:dyDescent="0.65">
      <c r="A345" s="375" t="s">
        <v>444</v>
      </c>
      <c r="B345" s="149" t="s">
        <v>445</v>
      </c>
      <c r="C345" s="148">
        <f>IFERROR(VLOOKUP($A345,'งบทดลอง รพ.'!$A$2:$C$550,3,0),0)</f>
        <v>0</v>
      </c>
      <c r="E345" s="95" t="s">
        <v>1022</v>
      </c>
      <c r="F345" s="95" t="s">
        <v>39</v>
      </c>
      <c r="G345" s="333" t="s">
        <v>1046</v>
      </c>
      <c r="H345" s="91"/>
    </row>
    <row r="346" spans="1:8" ht="27.75" hidden="1" x14ac:dyDescent="0.65">
      <c r="A346" s="375" t="s">
        <v>446</v>
      </c>
      <c r="B346" s="149" t="s">
        <v>447</v>
      </c>
      <c r="C346" s="148">
        <f>IFERROR(VLOOKUP($A346,'งบทดลอง รพ.'!$A$2:$C$550,3,0),0)</f>
        <v>1601.9562545454546</v>
      </c>
      <c r="E346" s="95" t="s">
        <v>1022</v>
      </c>
      <c r="F346" s="95" t="s">
        <v>39</v>
      </c>
      <c r="G346" s="333" t="s">
        <v>1046</v>
      </c>
      <c r="H346" s="91"/>
    </row>
    <row r="347" spans="1:8" ht="27.75" hidden="1" x14ac:dyDescent="0.65">
      <c r="A347" s="375" t="s">
        <v>448</v>
      </c>
      <c r="B347" s="149" t="s">
        <v>449</v>
      </c>
      <c r="C347" s="148">
        <f>IFERROR(VLOOKUP($A347,'งบทดลอง รพ.'!$A$2:$C$550,3,0),0)</f>
        <v>6576.4472727272723</v>
      </c>
      <c r="E347" s="95" t="s">
        <v>1022</v>
      </c>
      <c r="F347" s="95" t="s">
        <v>39</v>
      </c>
      <c r="G347" s="333" t="s">
        <v>1046</v>
      </c>
      <c r="H347" s="91"/>
    </row>
    <row r="348" spans="1:8" ht="27.75" hidden="1" x14ac:dyDescent="0.65">
      <c r="A348" s="375" t="s">
        <v>450</v>
      </c>
      <c r="B348" s="149" t="s">
        <v>451</v>
      </c>
      <c r="C348" s="148">
        <f>IFERROR(VLOOKUP($A348,'งบทดลอง รพ.'!$A$2:$C$550,3,0),0)</f>
        <v>0</v>
      </c>
      <c r="E348" s="95" t="s">
        <v>1022</v>
      </c>
      <c r="F348" s="95" t="s">
        <v>39</v>
      </c>
      <c r="G348" s="333" t="s">
        <v>1046</v>
      </c>
      <c r="H348" s="91"/>
    </row>
    <row r="349" spans="1:8" ht="27.75" hidden="1" x14ac:dyDescent="0.65">
      <c r="A349" s="375" t="s">
        <v>452</v>
      </c>
      <c r="B349" s="149" t="s">
        <v>453</v>
      </c>
      <c r="C349" s="148">
        <f>IFERROR(VLOOKUP($A349,'งบทดลอง รพ.'!$A$2:$C$550,3,0),0)</f>
        <v>0</v>
      </c>
      <c r="E349" s="95" t="s">
        <v>1022</v>
      </c>
      <c r="F349" s="95" t="s">
        <v>39</v>
      </c>
      <c r="G349" s="333" t="s">
        <v>1046</v>
      </c>
      <c r="H349" s="91"/>
    </row>
    <row r="350" spans="1:8" ht="27.75" hidden="1" x14ac:dyDescent="0.65">
      <c r="A350" s="375" t="s">
        <v>454</v>
      </c>
      <c r="B350" s="149" t="s">
        <v>455</v>
      </c>
      <c r="C350" s="148">
        <f>IFERROR(VLOOKUP($A350,'งบทดลอง รพ.'!$A$2:$C$550,3,0),0)</f>
        <v>0</v>
      </c>
      <c r="E350" s="95" t="s">
        <v>1022</v>
      </c>
      <c r="F350" s="95" t="s">
        <v>39</v>
      </c>
      <c r="G350" s="333" t="s">
        <v>1046</v>
      </c>
      <c r="H350" s="91"/>
    </row>
    <row r="351" spans="1:8" ht="27.75" hidden="1" x14ac:dyDescent="0.65">
      <c r="A351" s="375" t="s">
        <v>456</v>
      </c>
      <c r="B351" s="149" t="s">
        <v>457</v>
      </c>
      <c r="C351" s="148">
        <f>IFERROR(VLOOKUP($A351,'งบทดลอง รพ.'!$A$2:$C$550,3,0),0)</f>
        <v>0</v>
      </c>
      <c r="E351" s="95" t="s">
        <v>1022</v>
      </c>
      <c r="F351" s="95" t="s">
        <v>39</v>
      </c>
      <c r="G351" s="333" t="s">
        <v>1046</v>
      </c>
      <c r="H351" s="91"/>
    </row>
    <row r="352" spans="1:8" ht="27.75" hidden="1" x14ac:dyDescent="0.65">
      <c r="A352" s="375" t="s">
        <v>458</v>
      </c>
      <c r="B352" s="149" t="s">
        <v>459</v>
      </c>
      <c r="C352" s="148">
        <f>IFERROR(VLOOKUP($A352,'งบทดลอง รพ.'!$A$2:$C$550,3,0),0)</f>
        <v>0</v>
      </c>
      <c r="E352" s="95" t="s">
        <v>1022</v>
      </c>
      <c r="F352" s="95" t="s">
        <v>39</v>
      </c>
      <c r="G352" s="333" t="s">
        <v>1046</v>
      </c>
      <c r="H352" s="91"/>
    </row>
    <row r="353" spans="1:8" ht="27.75" hidden="1" x14ac:dyDescent="0.65">
      <c r="A353" s="375" t="s">
        <v>460</v>
      </c>
      <c r="B353" s="149" t="s">
        <v>461</v>
      </c>
      <c r="C353" s="148">
        <f>IFERROR(VLOOKUP($A353,'งบทดลอง รพ.'!$A$2:$C$550,3,0),0)</f>
        <v>150534.57818181819</v>
      </c>
      <c r="E353" s="95" t="s">
        <v>1024</v>
      </c>
      <c r="F353" s="95" t="s">
        <v>39</v>
      </c>
      <c r="G353" s="333" t="s">
        <v>1046</v>
      </c>
      <c r="H353" s="91"/>
    </row>
    <row r="354" spans="1:8" ht="27.75" hidden="1" x14ac:dyDescent="0.65">
      <c r="A354" s="375" t="s">
        <v>462</v>
      </c>
      <c r="B354" s="149" t="s">
        <v>463</v>
      </c>
      <c r="C354" s="148">
        <f>IFERROR(VLOOKUP($A354,'งบทดลอง รพ.'!$A$2:$C$550,3,0),0)</f>
        <v>6608.0181818181827</v>
      </c>
      <c r="E354" s="95" t="s">
        <v>1024</v>
      </c>
      <c r="F354" s="95" t="s">
        <v>39</v>
      </c>
      <c r="G354" s="333" t="s">
        <v>1046</v>
      </c>
      <c r="H354" s="91"/>
    </row>
    <row r="355" spans="1:8" ht="27.75" hidden="1" x14ac:dyDescent="0.65">
      <c r="A355" s="375" t="s">
        <v>464</v>
      </c>
      <c r="B355" s="149" t="s">
        <v>465</v>
      </c>
      <c r="C355" s="148">
        <f>IFERROR(VLOOKUP($A355,'งบทดลอง รพ.'!$A$2:$C$550,3,0),0)</f>
        <v>17215.178181818181</v>
      </c>
      <c r="E355" s="95" t="s">
        <v>1024</v>
      </c>
      <c r="F355" s="95" t="s">
        <v>39</v>
      </c>
      <c r="G355" s="333" t="s">
        <v>1046</v>
      </c>
      <c r="H355" s="91"/>
    </row>
    <row r="356" spans="1:8" ht="27.75" hidden="1" x14ac:dyDescent="0.65">
      <c r="A356" s="375" t="s">
        <v>466</v>
      </c>
      <c r="B356" s="149" t="s">
        <v>467</v>
      </c>
      <c r="C356" s="148">
        <f>IFERROR(VLOOKUP($A356,'งบทดลอง รพ.'!$A$2:$C$550,3,0),0)</f>
        <v>42154.734545454543</v>
      </c>
      <c r="E356" s="95" t="s">
        <v>1024</v>
      </c>
      <c r="F356" s="95" t="s">
        <v>39</v>
      </c>
      <c r="G356" s="333" t="s">
        <v>1046</v>
      </c>
      <c r="H356" s="91"/>
    </row>
    <row r="357" spans="1:8" ht="27.75" hidden="1" x14ac:dyDescent="0.65">
      <c r="A357" s="375" t="s">
        <v>468</v>
      </c>
      <c r="B357" s="149" t="s">
        <v>469</v>
      </c>
      <c r="C357" s="148">
        <f>IFERROR(VLOOKUP($A357,'งบทดลอง รพ.'!$A$2:$C$550,3,0),0)</f>
        <v>0</v>
      </c>
      <c r="E357" s="95" t="s">
        <v>1024</v>
      </c>
      <c r="F357" s="95" t="s">
        <v>39</v>
      </c>
      <c r="G357" s="333" t="s">
        <v>1046</v>
      </c>
      <c r="H357" s="91"/>
    </row>
    <row r="358" spans="1:8" ht="27.75" hidden="1" x14ac:dyDescent="0.65">
      <c r="A358" s="375" t="s">
        <v>470</v>
      </c>
      <c r="B358" s="149" t="s">
        <v>471</v>
      </c>
      <c r="C358" s="148">
        <f>IFERROR(VLOOKUP($A358,'งบทดลอง รพ.'!$A$2:$C$550,3,0),0)</f>
        <v>3453.7963636363638</v>
      </c>
      <c r="E358" s="95" t="s">
        <v>1024</v>
      </c>
      <c r="F358" s="95" t="s">
        <v>39</v>
      </c>
      <c r="G358" s="333" t="s">
        <v>1046</v>
      </c>
      <c r="H358" s="91"/>
    </row>
    <row r="359" spans="1:8" ht="27.75" hidden="1" x14ac:dyDescent="0.65">
      <c r="A359" s="375" t="s">
        <v>472</v>
      </c>
      <c r="B359" s="149" t="s">
        <v>473</v>
      </c>
      <c r="C359" s="148">
        <f>IFERROR(VLOOKUP($A359,'งบทดลอง รพ.'!$A$2:$C$550,3,0),0)</f>
        <v>427647.9490909091</v>
      </c>
      <c r="E359" s="95" t="s">
        <v>1024</v>
      </c>
      <c r="F359" s="95" t="s">
        <v>39</v>
      </c>
      <c r="G359" s="333" t="s">
        <v>1046</v>
      </c>
      <c r="H359" s="91"/>
    </row>
    <row r="360" spans="1:8" ht="27.75" hidden="1" x14ac:dyDescent="0.65">
      <c r="A360" s="375" t="s">
        <v>474</v>
      </c>
      <c r="B360" s="149" t="s">
        <v>475</v>
      </c>
      <c r="C360" s="148">
        <f>IFERROR(VLOOKUP($A360,'งบทดลอง รพ.'!$A$2:$C$550,3,0),0)</f>
        <v>396492.61090909096</v>
      </c>
      <c r="E360" s="95" t="s">
        <v>1024</v>
      </c>
      <c r="F360" s="95" t="s">
        <v>39</v>
      </c>
      <c r="G360" s="333" t="s">
        <v>1046</v>
      </c>
      <c r="H360" s="91"/>
    </row>
    <row r="361" spans="1:8" ht="27.75" hidden="1" x14ac:dyDescent="0.65">
      <c r="A361" s="375" t="s">
        <v>476</v>
      </c>
      <c r="B361" s="149" t="s">
        <v>477</v>
      </c>
      <c r="C361" s="148">
        <f>IFERROR(VLOOKUP($A361,'งบทดลอง รพ.'!$A$2:$C$550,3,0),0)</f>
        <v>106858.11272727273</v>
      </c>
      <c r="E361" s="95" t="s">
        <v>1024</v>
      </c>
      <c r="F361" s="95" t="s">
        <v>39</v>
      </c>
      <c r="G361" s="333" t="s">
        <v>1046</v>
      </c>
      <c r="H361" s="91"/>
    </row>
    <row r="362" spans="1:8" ht="27.75" hidden="1" x14ac:dyDescent="0.65">
      <c r="A362" s="375" t="s">
        <v>478</v>
      </c>
      <c r="B362" s="149" t="s">
        <v>479</v>
      </c>
      <c r="C362" s="148">
        <f>IFERROR(VLOOKUP($A362,'งบทดลอง รพ.'!$A$2:$C$550,3,0),0)</f>
        <v>2228.8472727272724</v>
      </c>
      <c r="E362" s="95" t="s">
        <v>1024</v>
      </c>
      <c r="F362" s="95" t="s">
        <v>39</v>
      </c>
      <c r="G362" s="333" t="s">
        <v>1046</v>
      </c>
      <c r="H362" s="91"/>
    </row>
    <row r="363" spans="1:8" ht="27.75" hidden="1" x14ac:dyDescent="0.65">
      <c r="A363" s="375" t="s">
        <v>480</v>
      </c>
      <c r="B363" s="149" t="s">
        <v>481</v>
      </c>
      <c r="C363" s="148">
        <f>IFERROR(VLOOKUP($A363,'งบทดลอง รพ.'!$A$2:$C$550,3,0),0)</f>
        <v>0</v>
      </c>
      <c r="E363" s="95" t="s">
        <v>1026</v>
      </c>
      <c r="F363" s="95" t="s">
        <v>39</v>
      </c>
      <c r="G363" s="333" t="s">
        <v>1046</v>
      </c>
      <c r="H363" s="91"/>
    </row>
    <row r="364" spans="1:8" ht="27.75" hidden="1" x14ac:dyDescent="0.65">
      <c r="A364" s="375" t="s">
        <v>482</v>
      </c>
      <c r="B364" s="149" t="s">
        <v>483</v>
      </c>
      <c r="C364" s="148">
        <f>IFERROR(VLOOKUP($A364,'งบทดลอง รพ.'!$A$2:$C$550,3,0),0)</f>
        <v>0</v>
      </c>
      <c r="E364" s="95" t="s">
        <v>1026</v>
      </c>
      <c r="F364" s="95" t="s">
        <v>39</v>
      </c>
      <c r="G364" s="333" t="s">
        <v>1046</v>
      </c>
      <c r="H364" s="91"/>
    </row>
    <row r="365" spans="1:8" ht="27.75" hidden="1" x14ac:dyDescent="0.65">
      <c r="A365" s="375" t="s">
        <v>484</v>
      </c>
      <c r="B365" s="149" t="s">
        <v>485</v>
      </c>
      <c r="C365" s="148">
        <f>IFERROR(VLOOKUP($A365,'งบทดลอง รพ.'!$A$2:$C$550,3,0),0)</f>
        <v>0</v>
      </c>
      <c r="E365" s="95" t="s">
        <v>1022</v>
      </c>
      <c r="F365" s="95" t="s">
        <v>39</v>
      </c>
      <c r="G365" s="333" t="s">
        <v>1046</v>
      </c>
      <c r="H365" s="91"/>
    </row>
    <row r="366" spans="1:8" ht="27.75" hidden="1" x14ac:dyDescent="0.65">
      <c r="A366" s="375" t="s">
        <v>486</v>
      </c>
      <c r="B366" s="149" t="s">
        <v>487</v>
      </c>
      <c r="C366" s="148">
        <f>IFERROR(VLOOKUP($A366,'งบทดลอง รพ.'!$A$2:$C$550,3,0),0)</f>
        <v>0</v>
      </c>
      <c r="E366" s="95" t="s">
        <v>1022</v>
      </c>
      <c r="F366" s="95" t="s">
        <v>39</v>
      </c>
      <c r="G366" s="333" t="s">
        <v>1046</v>
      </c>
      <c r="H366" s="91"/>
    </row>
    <row r="367" spans="1:8" ht="27.75" hidden="1" x14ac:dyDescent="0.65">
      <c r="A367" s="375" t="s">
        <v>503</v>
      </c>
      <c r="B367" s="149" t="s">
        <v>504</v>
      </c>
      <c r="C367" s="148">
        <f>IFERROR(VLOOKUP($A367,'งบทดลอง รพ.'!$A$2:$C$550,3,0),0)</f>
        <v>0</v>
      </c>
      <c r="E367" s="95" t="s">
        <v>1034</v>
      </c>
      <c r="F367" s="95" t="s">
        <v>41</v>
      </c>
      <c r="G367" s="333" t="s">
        <v>1046</v>
      </c>
      <c r="H367" s="91"/>
    </row>
    <row r="368" spans="1:8" ht="27.75" hidden="1" x14ac:dyDescent="0.65">
      <c r="A368" s="376" t="s">
        <v>505</v>
      </c>
      <c r="B368" s="150" t="s">
        <v>506</v>
      </c>
      <c r="C368" s="148">
        <f>IFERROR(VLOOKUP($A368,'งบทดลอง รพ.'!$A$2:$C$550,3,0),0)</f>
        <v>0</v>
      </c>
      <c r="E368" s="95" t="s">
        <v>1034</v>
      </c>
      <c r="F368" s="95" t="s">
        <v>41</v>
      </c>
      <c r="G368" s="333" t="s">
        <v>1046</v>
      </c>
      <c r="H368" s="91"/>
    </row>
    <row r="369" spans="1:8" ht="27.75" hidden="1" x14ac:dyDescent="0.65">
      <c r="A369" s="376" t="s">
        <v>915</v>
      </c>
      <c r="B369" s="150" t="s">
        <v>916</v>
      </c>
      <c r="C369" s="148">
        <f>IFERROR(VLOOKUP($A369,'งบทดลอง รพ.'!$A$2:$C$550,3,0),0)</f>
        <v>0</v>
      </c>
      <c r="E369" s="95" t="s">
        <v>1034</v>
      </c>
      <c r="F369" s="95" t="s">
        <v>41</v>
      </c>
      <c r="G369" s="333" t="s">
        <v>1046</v>
      </c>
      <c r="H369" s="91"/>
    </row>
    <row r="370" spans="1:8" ht="27.75" hidden="1" x14ac:dyDescent="0.65">
      <c r="A370" s="376" t="s">
        <v>507</v>
      </c>
      <c r="B370" s="150" t="s">
        <v>1133</v>
      </c>
      <c r="C370" s="148">
        <f>IFERROR(VLOOKUP($A370,'งบทดลอง รพ.'!$A$2:$C$550,3,0),0)</f>
        <v>0</v>
      </c>
      <c r="E370" s="95" t="s">
        <v>1036</v>
      </c>
      <c r="F370" s="95" t="s">
        <v>705</v>
      </c>
      <c r="G370" s="333" t="s">
        <v>1046</v>
      </c>
      <c r="H370" s="91"/>
    </row>
    <row r="371" spans="1:8" ht="27.75" hidden="1" x14ac:dyDescent="0.65">
      <c r="A371" s="376" t="s">
        <v>508</v>
      </c>
      <c r="B371" s="150" t="s">
        <v>509</v>
      </c>
      <c r="C371" s="148">
        <f>IFERROR(VLOOKUP($A371,'งบทดลอง รพ.'!$A$2:$C$550,3,0),0)</f>
        <v>0</v>
      </c>
      <c r="E371" s="95" t="s">
        <v>1036</v>
      </c>
      <c r="F371" s="95" t="s">
        <v>705</v>
      </c>
      <c r="G371" s="333" t="s">
        <v>1046</v>
      </c>
      <c r="H371" s="91"/>
    </row>
    <row r="372" spans="1:8" ht="27.75" hidden="1" x14ac:dyDescent="0.65">
      <c r="A372" s="376" t="s">
        <v>510</v>
      </c>
      <c r="B372" s="150" t="s">
        <v>511</v>
      </c>
      <c r="C372" s="148">
        <f>IFERROR(VLOOKUP($A372,'งบทดลอง รพ.'!$A$2:$C$550,3,0),0)</f>
        <v>0</v>
      </c>
      <c r="E372" s="95" t="s">
        <v>1036</v>
      </c>
      <c r="F372" s="95" t="s">
        <v>705</v>
      </c>
      <c r="G372" s="333" t="s">
        <v>1046</v>
      </c>
      <c r="H372" s="91"/>
    </row>
    <row r="373" spans="1:8" ht="27.75" hidden="1" x14ac:dyDescent="0.65">
      <c r="A373" s="376" t="s">
        <v>512</v>
      </c>
      <c r="B373" s="150" t="s">
        <v>1134</v>
      </c>
      <c r="C373" s="148">
        <f>IFERROR(VLOOKUP($A373,'งบทดลอง รพ.'!$A$2:$C$550,3,0),0)</f>
        <v>296812.64727272728</v>
      </c>
      <c r="E373" s="95" t="s">
        <v>1036</v>
      </c>
      <c r="F373" s="95" t="s">
        <v>705</v>
      </c>
      <c r="G373" s="333" t="s">
        <v>1046</v>
      </c>
      <c r="H373" s="91"/>
    </row>
    <row r="374" spans="1:8" ht="27.75" hidden="1" x14ac:dyDescent="0.65">
      <c r="A374" s="376" t="s">
        <v>513</v>
      </c>
      <c r="B374" s="150" t="s">
        <v>1135</v>
      </c>
      <c r="C374" s="148">
        <f>IFERROR(VLOOKUP($A374,'งบทดลอง รพ.'!$A$2:$C$550,3,0),0)</f>
        <v>14612.105454545455</v>
      </c>
      <c r="E374" s="95" t="s">
        <v>1036</v>
      </c>
      <c r="F374" s="95" t="s">
        <v>705</v>
      </c>
      <c r="G374" s="333" t="s">
        <v>1046</v>
      </c>
      <c r="H374" s="91"/>
    </row>
    <row r="375" spans="1:8" ht="27.75" hidden="1" x14ac:dyDescent="0.65">
      <c r="A375" s="376" t="s">
        <v>917</v>
      </c>
      <c r="B375" s="150" t="s">
        <v>918</v>
      </c>
      <c r="C375" s="148">
        <f>IFERROR(VLOOKUP($A375,'งบทดลอง รพ.'!$A$2:$C$550,3,0),0)</f>
        <v>0</v>
      </c>
      <c r="E375" s="95" t="s">
        <v>1036</v>
      </c>
      <c r="F375" s="95" t="s">
        <v>705</v>
      </c>
      <c r="G375" s="333" t="s">
        <v>1046</v>
      </c>
      <c r="H375" s="91"/>
    </row>
    <row r="376" spans="1:8" ht="27.75" hidden="1" x14ac:dyDescent="0.65">
      <c r="A376" s="376" t="s">
        <v>514</v>
      </c>
      <c r="B376" s="150" t="s">
        <v>1337</v>
      </c>
      <c r="C376" s="148">
        <f>IFERROR(VLOOKUP($A376,'งบทดลอง รพ.'!$A$2:$C$550,3,0),0)</f>
        <v>0</v>
      </c>
      <c r="E376" s="95" t="s">
        <v>1036</v>
      </c>
      <c r="F376" s="95" t="s">
        <v>705</v>
      </c>
      <c r="G376" s="333" t="s">
        <v>1046</v>
      </c>
      <c r="H376" s="91"/>
    </row>
    <row r="377" spans="1:8" ht="27.75" hidden="1" x14ac:dyDescent="0.65">
      <c r="A377" s="376" t="s">
        <v>515</v>
      </c>
      <c r="B377" s="150" t="s">
        <v>1136</v>
      </c>
      <c r="C377" s="148">
        <f>IFERROR(VLOOKUP($A377,'งบทดลอง รพ.'!$A$2:$C$550,3,0),0)</f>
        <v>0</v>
      </c>
      <c r="E377" s="95" t="s">
        <v>1036</v>
      </c>
      <c r="F377" s="95" t="s">
        <v>705</v>
      </c>
      <c r="G377" s="333" t="s">
        <v>1046</v>
      </c>
      <c r="H377" s="91"/>
    </row>
    <row r="378" spans="1:8" ht="27.75" hidden="1" x14ac:dyDescent="0.65">
      <c r="A378" s="376" t="s">
        <v>516</v>
      </c>
      <c r="B378" s="150" t="s">
        <v>1137</v>
      </c>
      <c r="C378" s="148">
        <f>IFERROR(VLOOKUP($A378,'งบทดลอง รพ.'!$A$2:$C$550,3,0),0)</f>
        <v>0</v>
      </c>
      <c r="E378" s="95" t="s">
        <v>1036</v>
      </c>
      <c r="F378" s="95" t="s">
        <v>705</v>
      </c>
      <c r="G378" s="333" t="s">
        <v>1046</v>
      </c>
      <c r="H378" s="91"/>
    </row>
    <row r="379" spans="1:8" ht="27.75" hidden="1" x14ac:dyDescent="0.65">
      <c r="A379" s="376" t="s">
        <v>517</v>
      </c>
      <c r="B379" s="150" t="s">
        <v>1138</v>
      </c>
      <c r="C379" s="148">
        <f>IFERROR(VLOOKUP($A379,'งบทดลอง รพ.'!$A$2:$C$550,3,0),0)</f>
        <v>0</v>
      </c>
      <c r="E379" s="95" t="s">
        <v>1036</v>
      </c>
      <c r="F379" s="95" t="s">
        <v>705</v>
      </c>
      <c r="G379" s="333" t="s">
        <v>1046</v>
      </c>
      <c r="H379" s="91"/>
    </row>
    <row r="380" spans="1:8" ht="27.75" hidden="1" x14ac:dyDescent="0.65">
      <c r="A380" s="376" t="s">
        <v>518</v>
      </c>
      <c r="B380" s="150" t="s">
        <v>1139</v>
      </c>
      <c r="C380" s="148">
        <f>IFERROR(VLOOKUP($A380,'งบทดลอง รพ.'!$A$2:$C$550,3,0),0)</f>
        <v>0</v>
      </c>
      <c r="E380" s="95" t="s">
        <v>1036</v>
      </c>
      <c r="F380" s="95" t="s">
        <v>705</v>
      </c>
      <c r="G380" s="333" t="s">
        <v>1046</v>
      </c>
      <c r="H380" s="91"/>
    </row>
    <row r="381" spans="1:8" ht="27.75" hidden="1" x14ac:dyDescent="0.65">
      <c r="A381" s="376" t="s">
        <v>519</v>
      </c>
      <c r="B381" s="150" t="s">
        <v>520</v>
      </c>
      <c r="C381" s="148">
        <f>IFERROR(VLOOKUP($A381,'งบทดลอง รพ.'!$A$2:$C$550,3,0),0)</f>
        <v>0</v>
      </c>
      <c r="E381" s="95" t="s">
        <v>1036</v>
      </c>
      <c r="F381" s="95" t="s">
        <v>705</v>
      </c>
      <c r="G381" s="333" t="s">
        <v>1046</v>
      </c>
      <c r="H381" s="91"/>
    </row>
    <row r="382" spans="1:8" ht="27.75" hidden="1" x14ac:dyDescent="0.65">
      <c r="A382" s="376" t="s">
        <v>521</v>
      </c>
      <c r="B382" s="150" t="s">
        <v>522</v>
      </c>
      <c r="C382" s="148">
        <f>IFERROR(VLOOKUP($A382,'งบทดลอง รพ.'!$A$2:$C$550,3,0),0)</f>
        <v>0</v>
      </c>
      <c r="E382" s="95" t="s">
        <v>1036</v>
      </c>
      <c r="F382" s="95" t="s">
        <v>705</v>
      </c>
      <c r="G382" s="333" t="s">
        <v>1046</v>
      </c>
      <c r="H382" s="91"/>
    </row>
    <row r="383" spans="1:8" ht="27.75" hidden="1" x14ac:dyDescent="0.65">
      <c r="A383" s="376" t="s">
        <v>523</v>
      </c>
      <c r="B383" s="150" t="s">
        <v>1140</v>
      </c>
      <c r="C383" s="148">
        <f>IFERROR(VLOOKUP($A383,'งบทดลอง รพ.'!$A$2:$C$550,3,0),0)</f>
        <v>0</v>
      </c>
      <c r="E383" s="95" t="s">
        <v>1036</v>
      </c>
      <c r="F383" s="95" t="s">
        <v>705</v>
      </c>
      <c r="G383" s="333" t="s">
        <v>1046</v>
      </c>
      <c r="H383" s="91"/>
    </row>
    <row r="384" spans="1:8" ht="27.75" hidden="1" x14ac:dyDescent="0.65">
      <c r="A384" s="376" t="s">
        <v>524</v>
      </c>
      <c r="B384" s="150" t="s">
        <v>1141</v>
      </c>
      <c r="C384" s="148">
        <f>IFERROR(VLOOKUP($A384,'งบทดลอง รพ.'!$A$2:$C$550,3,0),0)</f>
        <v>0</v>
      </c>
      <c r="E384" s="95" t="s">
        <v>1036</v>
      </c>
      <c r="F384" s="95" t="s">
        <v>705</v>
      </c>
      <c r="G384" s="333" t="s">
        <v>1046</v>
      </c>
      <c r="H384" s="91"/>
    </row>
    <row r="385" spans="1:8" ht="27.75" hidden="1" x14ac:dyDescent="0.65">
      <c r="A385" s="376" t="s">
        <v>1338</v>
      </c>
      <c r="B385" s="150" t="s">
        <v>1329</v>
      </c>
      <c r="C385" s="148">
        <f>IFERROR(VLOOKUP($A385,'งบทดลอง รพ.'!$A$2:$C$550,3,0),0)</f>
        <v>0</v>
      </c>
      <c r="E385" s="95" t="s">
        <v>1034</v>
      </c>
      <c r="F385" s="95" t="s">
        <v>41</v>
      </c>
      <c r="G385" s="333" t="s">
        <v>1046</v>
      </c>
      <c r="H385" s="91"/>
    </row>
    <row r="386" spans="1:8" ht="27.75" hidden="1" x14ac:dyDescent="0.65">
      <c r="A386" s="376" t="s">
        <v>525</v>
      </c>
      <c r="B386" s="150" t="s">
        <v>526</v>
      </c>
      <c r="C386" s="148">
        <f>IFERROR(VLOOKUP($A386,'งบทดลอง รพ.'!$A$2:$C$550,3,0),0)</f>
        <v>0</v>
      </c>
      <c r="E386" s="95" t="s">
        <v>1034</v>
      </c>
      <c r="F386" s="95" t="s">
        <v>41</v>
      </c>
      <c r="G386" s="333" t="s">
        <v>1046</v>
      </c>
      <c r="H386" s="91"/>
    </row>
    <row r="387" spans="1:8" ht="27.75" hidden="1" x14ac:dyDescent="0.65">
      <c r="A387" s="376" t="s">
        <v>527</v>
      </c>
      <c r="B387" s="150" t="s">
        <v>528</v>
      </c>
      <c r="C387" s="148">
        <f>IFERROR(VLOOKUP($A387,'งบทดลอง รพ.'!$A$2:$C$550,3,0),0)</f>
        <v>0</v>
      </c>
      <c r="E387" s="95" t="s">
        <v>1034</v>
      </c>
      <c r="F387" s="95" t="s">
        <v>41</v>
      </c>
      <c r="G387" s="333" t="s">
        <v>1046</v>
      </c>
      <c r="H387" s="91"/>
    </row>
    <row r="388" spans="1:8" ht="27.75" hidden="1" x14ac:dyDescent="0.65">
      <c r="A388" s="376" t="s">
        <v>529</v>
      </c>
      <c r="B388" s="150" t="s">
        <v>530</v>
      </c>
      <c r="C388" s="148">
        <f>IFERROR(VLOOKUP($A388,'งบทดลอง รพ.'!$A$2:$C$550,3,0),0)</f>
        <v>0</v>
      </c>
      <c r="E388" s="95" t="s">
        <v>1034</v>
      </c>
      <c r="F388" s="95" t="s">
        <v>41</v>
      </c>
      <c r="G388" s="333" t="s">
        <v>1046</v>
      </c>
      <c r="H388" s="91"/>
    </row>
    <row r="389" spans="1:8" ht="27.75" hidden="1" x14ac:dyDescent="0.65">
      <c r="A389" s="376" t="s">
        <v>531</v>
      </c>
      <c r="B389" s="150" t="s">
        <v>532</v>
      </c>
      <c r="C389" s="148">
        <f>IFERROR(VLOOKUP($A389,'งบทดลอง รพ.'!$A$2:$C$550,3,0),0)</f>
        <v>0</v>
      </c>
      <c r="E389" s="95" t="s">
        <v>1034</v>
      </c>
      <c r="F389" s="95" t="s">
        <v>41</v>
      </c>
      <c r="G389" s="333" t="s">
        <v>1046</v>
      </c>
      <c r="H389" s="91"/>
    </row>
    <row r="390" spans="1:8" ht="27.75" hidden="1" x14ac:dyDescent="0.65">
      <c r="A390" s="376" t="s">
        <v>533</v>
      </c>
      <c r="B390" s="150" t="s">
        <v>534</v>
      </c>
      <c r="C390" s="148">
        <f>IFERROR(VLOOKUP($A390,'งบทดลอง รพ.'!$A$2:$C$550,3,0),0)</f>
        <v>0</v>
      </c>
      <c r="E390" s="95" t="s">
        <v>1034</v>
      </c>
      <c r="F390" s="95" t="s">
        <v>41</v>
      </c>
      <c r="G390" s="333" t="s">
        <v>1046</v>
      </c>
      <c r="H390" s="91"/>
    </row>
    <row r="391" spans="1:8" ht="27.75" hidden="1" x14ac:dyDescent="0.65">
      <c r="A391" s="376" t="s">
        <v>535</v>
      </c>
      <c r="B391" s="150" t="s">
        <v>536</v>
      </c>
      <c r="C391" s="148">
        <f>IFERROR(VLOOKUP($A391,'งบทดลอง รพ.'!$A$2:$C$550,3,0),0)</f>
        <v>0</v>
      </c>
      <c r="E391" s="95" t="s">
        <v>1034</v>
      </c>
      <c r="F391" s="95" t="s">
        <v>41</v>
      </c>
      <c r="G391" s="333" t="s">
        <v>1046</v>
      </c>
      <c r="H391" s="91"/>
    </row>
    <row r="392" spans="1:8" ht="27.75" hidden="1" x14ac:dyDescent="0.65">
      <c r="A392" s="376" t="s">
        <v>537</v>
      </c>
      <c r="B392" s="150" t="s">
        <v>538</v>
      </c>
      <c r="C392" s="148">
        <f>IFERROR(VLOOKUP($A392,'งบทดลอง รพ.'!$A$2:$C$550,3,0),0)</f>
        <v>0</v>
      </c>
      <c r="E392" s="95" t="s">
        <v>1034</v>
      </c>
      <c r="F392" s="95" t="s">
        <v>41</v>
      </c>
      <c r="G392" s="333" t="s">
        <v>1046</v>
      </c>
      <c r="H392" s="91"/>
    </row>
    <row r="393" spans="1:8" ht="27.75" hidden="1" x14ac:dyDescent="0.65">
      <c r="A393" s="376" t="s">
        <v>539</v>
      </c>
      <c r="B393" s="150" t="s">
        <v>540</v>
      </c>
      <c r="C393" s="148">
        <f>IFERROR(VLOOKUP($A393,'งบทดลอง รพ.'!$A$2:$C$550,3,0),0)</f>
        <v>0</v>
      </c>
      <c r="E393" s="95" t="s">
        <v>1034</v>
      </c>
      <c r="F393" s="95" t="s">
        <v>41</v>
      </c>
      <c r="G393" s="333" t="s">
        <v>1046</v>
      </c>
      <c r="H393" s="91"/>
    </row>
    <row r="394" spans="1:8" ht="27.75" hidden="1" x14ac:dyDescent="0.65">
      <c r="A394" s="376" t="s">
        <v>541</v>
      </c>
      <c r="B394" s="150" t="s">
        <v>542</v>
      </c>
      <c r="C394" s="148">
        <f>IFERROR(VLOOKUP($A394,'งบทดลอง รพ.'!$A$2:$C$550,3,0),0)</f>
        <v>0</v>
      </c>
      <c r="E394" s="95" t="s">
        <v>1034</v>
      </c>
      <c r="F394" s="95" t="s">
        <v>41</v>
      </c>
      <c r="G394" s="333" t="s">
        <v>1046</v>
      </c>
      <c r="H394" s="91"/>
    </row>
    <row r="395" spans="1:8" ht="27.75" hidden="1" x14ac:dyDescent="0.65">
      <c r="A395" s="376" t="s">
        <v>543</v>
      </c>
      <c r="B395" s="150" t="s">
        <v>544</v>
      </c>
      <c r="C395" s="148">
        <f>IFERROR(VLOOKUP($A395,'งบทดลอง รพ.'!$A$2:$C$550,3,0),0)</f>
        <v>0</v>
      </c>
      <c r="E395" s="95" t="s">
        <v>1034</v>
      </c>
      <c r="F395" s="95" t="s">
        <v>41</v>
      </c>
      <c r="G395" s="333" t="s">
        <v>1046</v>
      </c>
      <c r="H395" s="91"/>
    </row>
    <row r="396" spans="1:8" ht="27.75" hidden="1" x14ac:dyDescent="0.65">
      <c r="A396" s="376" t="s">
        <v>545</v>
      </c>
      <c r="B396" s="150" t="s">
        <v>546</v>
      </c>
      <c r="C396" s="148">
        <f>IFERROR(VLOOKUP($A396,'งบทดลอง รพ.'!$A$2:$C$550,3,0),0)</f>
        <v>0</v>
      </c>
      <c r="E396" s="95" t="s">
        <v>1034</v>
      </c>
      <c r="F396" s="95" t="s">
        <v>41</v>
      </c>
      <c r="G396" s="333" t="s">
        <v>1046</v>
      </c>
      <c r="H396" s="91"/>
    </row>
    <row r="397" spans="1:8" ht="27.75" hidden="1" x14ac:dyDescent="0.65">
      <c r="A397" s="376" t="s">
        <v>547</v>
      </c>
      <c r="B397" s="150" t="s">
        <v>548</v>
      </c>
      <c r="C397" s="148">
        <f>IFERROR(VLOOKUP($A397,'งบทดลอง รพ.'!$A$2:$C$550,3,0),0)</f>
        <v>0</v>
      </c>
      <c r="E397" s="95" t="s">
        <v>1034</v>
      </c>
      <c r="F397" s="95" t="s">
        <v>41</v>
      </c>
      <c r="G397" s="333" t="s">
        <v>1046</v>
      </c>
      <c r="H397" s="91"/>
    </row>
    <row r="398" spans="1:8" ht="27.75" hidden="1" x14ac:dyDescent="0.65">
      <c r="A398" s="376" t="s">
        <v>549</v>
      </c>
      <c r="B398" s="150" t="s">
        <v>550</v>
      </c>
      <c r="C398" s="148">
        <f>IFERROR(VLOOKUP($A398,'งบทดลอง รพ.'!$A$2:$C$550,3,0),0)</f>
        <v>0</v>
      </c>
      <c r="E398" s="95" t="s">
        <v>1034</v>
      </c>
      <c r="F398" s="95" t="s">
        <v>41</v>
      </c>
      <c r="G398" s="333" t="s">
        <v>1046</v>
      </c>
      <c r="H398" s="91"/>
    </row>
    <row r="399" spans="1:8" ht="27.75" hidden="1" x14ac:dyDescent="0.65">
      <c r="A399" s="376" t="s">
        <v>551</v>
      </c>
      <c r="B399" s="150" t="s">
        <v>552</v>
      </c>
      <c r="C399" s="148">
        <f>IFERROR(VLOOKUP($A399,'งบทดลอง รพ.'!$A$2:$C$550,3,0),0)</f>
        <v>0</v>
      </c>
      <c r="E399" s="95" t="s">
        <v>1034</v>
      </c>
      <c r="F399" s="95" t="s">
        <v>41</v>
      </c>
      <c r="G399" s="333" t="s">
        <v>1046</v>
      </c>
      <c r="H399" s="91"/>
    </row>
    <row r="400" spans="1:8" ht="27.75" hidden="1" x14ac:dyDescent="0.65">
      <c r="A400" s="376" t="s">
        <v>553</v>
      </c>
      <c r="B400" s="150" t="s">
        <v>554</v>
      </c>
      <c r="C400" s="148">
        <f>IFERROR(VLOOKUP($A400,'งบทดลอง รพ.'!$A$2:$C$550,3,0),0)</f>
        <v>0</v>
      </c>
      <c r="E400" s="95" t="s">
        <v>1034</v>
      </c>
      <c r="F400" s="95" t="s">
        <v>41</v>
      </c>
      <c r="G400" s="333" t="s">
        <v>1046</v>
      </c>
      <c r="H400" s="91"/>
    </row>
    <row r="401" spans="1:8" ht="27.75" hidden="1" x14ac:dyDescent="0.65">
      <c r="A401" s="376" t="s">
        <v>555</v>
      </c>
      <c r="B401" s="150" t="s">
        <v>556</v>
      </c>
      <c r="C401" s="148">
        <f>IFERROR(VLOOKUP($A401,'งบทดลอง รพ.'!$A$2:$C$550,3,0),0)</f>
        <v>0</v>
      </c>
      <c r="E401" s="95" t="s">
        <v>1034</v>
      </c>
      <c r="F401" s="95" t="s">
        <v>41</v>
      </c>
      <c r="G401" s="333" t="s">
        <v>1046</v>
      </c>
      <c r="H401" s="91"/>
    </row>
    <row r="402" spans="1:8" ht="27.75" hidden="1" x14ac:dyDescent="0.65">
      <c r="A402" s="376" t="s">
        <v>557</v>
      </c>
      <c r="B402" s="150" t="s">
        <v>558</v>
      </c>
      <c r="C402" s="148">
        <f>IFERROR(VLOOKUP($A402,'งบทดลอง รพ.'!$A$2:$C$550,3,0),0)</f>
        <v>0</v>
      </c>
      <c r="E402" s="95" t="s">
        <v>1034</v>
      </c>
      <c r="F402" s="95" t="s">
        <v>41</v>
      </c>
      <c r="G402" s="333" t="s">
        <v>1046</v>
      </c>
      <c r="H402" s="91"/>
    </row>
    <row r="403" spans="1:8" ht="27.75" hidden="1" x14ac:dyDescent="0.65">
      <c r="A403" s="376" t="s">
        <v>559</v>
      </c>
      <c r="B403" s="150" t="s">
        <v>560</v>
      </c>
      <c r="C403" s="148">
        <f>IFERROR(VLOOKUP($A403,'งบทดลอง รพ.'!$A$2:$C$550,3,0),0)</f>
        <v>0</v>
      </c>
      <c r="E403" s="95" t="s">
        <v>1034</v>
      </c>
      <c r="F403" s="95" t="s">
        <v>41</v>
      </c>
      <c r="G403" s="333" t="s">
        <v>1046</v>
      </c>
      <c r="H403" s="91"/>
    </row>
    <row r="404" spans="1:8" ht="27.75" hidden="1" x14ac:dyDescent="0.65">
      <c r="A404" s="376" t="s">
        <v>561</v>
      </c>
      <c r="B404" s="150" t="s">
        <v>562</v>
      </c>
      <c r="C404" s="148">
        <f>IFERROR(VLOOKUP($A404,'งบทดลอง รพ.'!$A$2:$C$550,3,0),0)</f>
        <v>0</v>
      </c>
      <c r="E404" s="95" t="s">
        <v>1034</v>
      </c>
      <c r="F404" s="95" t="s">
        <v>41</v>
      </c>
      <c r="G404" s="333" t="s">
        <v>1046</v>
      </c>
      <c r="H404" s="91"/>
    </row>
    <row r="405" spans="1:8" ht="27.75" hidden="1" x14ac:dyDescent="0.65">
      <c r="A405" s="376" t="s">
        <v>563</v>
      </c>
      <c r="B405" s="150" t="s">
        <v>564</v>
      </c>
      <c r="C405" s="148">
        <f>IFERROR(VLOOKUP($A405,'งบทดลอง รพ.'!$A$2:$C$550,3,0),0)</f>
        <v>0</v>
      </c>
      <c r="E405" s="95" t="s">
        <v>1034</v>
      </c>
      <c r="F405" s="95" t="s">
        <v>41</v>
      </c>
      <c r="G405" s="333" t="s">
        <v>1046</v>
      </c>
      <c r="H405" s="91"/>
    </row>
    <row r="406" spans="1:8" ht="27.75" hidden="1" x14ac:dyDescent="0.65">
      <c r="A406" s="376" t="s">
        <v>919</v>
      </c>
      <c r="B406" s="150" t="s">
        <v>920</v>
      </c>
      <c r="C406" s="148">
        <f>IFERROR(VLOOKUP($A406,'งบทดลอง รพ.'!$A$2:$C$550,3,0),0)</f>
        <v>0</v>
      </c>
      <c r="E406" s="95" t="s">
        <v>1034</v>
      </c>
      <c r="F406" s="95" t="s">
        <v>41</v>
      </c>
      <c r="G406" s="333" t="s">
        <v>1046</v>
      </c>
      <c r="H406" s="91"/>
    </row>
    <row r="407" spans="1:8" ht="27.75" hidden="1" x14ac:dyDescent="0.65">
      <c r="A407" s="376" t="s">
        <v>921</v>
      </c>
      <c r="B407" s="150" t="s">
        <v>922</v>
      </c>
      <c r="C407" s="148">
        <f>IFERROR(VLOOKUP($A407,'งบทดลอง รพ.'!$A$2:$C$550,3,0),0)</f>
        <v>0</v>
      </c>
      <c r="E407" s="95" t="s">
        <v>1034</v>
      </c>
      <c r="F407" s="95" t="s">
        <v>41</v>
      </c>
      <c r="G407" s="333" t="s">
        <v>1046</v>
      </c>
      <c r="H407" s="91"/>
    </row>
    <row r="408" spans="1:8" ht="27.75" hidden="1" x14ac:dyDescent="0.65">
      <c r="A408" s="376" t="s">
        <v>923</v>
      </c>
      <c r="B408" s="150" t="s">
        <v>924</v>
      </c>
      <c r="C408" s="148">
        <f>IFERROR(VLOOKUP($A408,'งบทดลอง รพ.'!$A$2:$C$550,3,0),0)</f>
        <v>0</v>
      </c>
      <c r="E408" s="95" t="s">
        <v>1034</v>
      </c>
      <c r="F408" s="95" t="s">
        <v>41</v>
      </c>
      <c r="G408" s="333" t="s">
        <v>1046</v>
      </c>
      <c r="H408" s="91"/>
    </row>
    <row r="409" spans="1:8" ht="27.75" hidden="1" x14ac:dyDescent="0.65">
      <c r="A409" s="376" t="s">
        <v>565</v>
      </c>
      <c r="B409" s="150" t="s">
        <v>1142</v>
      </c>
      <c r="C409" s="148">
        <f>IFERROR(VLOOKUP($A409,'งบทดลอง รพ.'!$A$2:$C$550,3,0),0)</f>
        <v>0</v>
      </c>
      <c r="E409" s="95" t="s">
        <v>1034</v>
      </c>
      <c r="F409" s="95" t="s">
        <v>41</v>
      </c>
      <c r="G409" s="333" t="s">
        <v>1046</v>
      </c>
      <c r="H409" s="91"/>
    </row>
    <row r="410" spans="1:8" ht="27.75" hidden="1" x14ac:dyDescent="0.65">
      <c r="A410" s="376" t="s">
        <v>925</v>
      </c>
      <c r="B410" s="150" t="s">
        <v>926</v>
      </c>
      <c r="C410" s="148">
        <f>IFERROR(VLOOKUP($A410,'งบทดลอง รพ.'!$A$2:$C$550,3,0),0)</f>
        <v>0</v>
      </c>
      <c r="E410" s="95" t="s">
        <v>1034</v>
      </c>
      <c r="F410" s="95" t="s">
        <v>41</v>
      </c>
      <c r="G410" s="333" t="s">
        <v>1046</v>
      </c>
      <c r="H410" s="91"/>
    </row>
    <row r="411" spans="1:8" ht="27.75" hidden="1" x14ac:dyDescent="0.65">
      <c r="A411" s="376" t="s">
        <v>927</v>
      </c>
      <c r="B411" s="150" t="s">
        <v>928</v>
      </c>
      <c r="C411" s="148">
        <f>IFERROR(VLOOKUP($A411,'งบทดลอง รพ.'!$A$2:$C$550,3,0),0)</f>
        <v>0</v>
      </c>
      <c r="E411" s="95" t="s">
        <v>1034</v>
      </c>
      <c r="F411" s="95" t="s">
        <v>41</v>
      </c>
      <c r="G411" s="333" t="s">
        <v>1046</v>
      </c>
      <c r="H411" s="91"/>
    </row>
    <row r="412" spans="1:8" ht="27.75" hidden="1" x14ac:dyDescent="0.65">
      <c r="A412" s="376" t="s">
        <v>566</v>
      </c>
      <c r="B412" s="150" t="s">
        <v>1143</v>
      </c>
      <c r="C412" s="148">
        <f>IFERROR(VLOOKUP($A412,'งบทดลอง รพ.'!$A$2:$C$550,3,0),0)</f>
        <v>0</v>
      </c>
      <c r="E412" s="95" t="s">
        <v>1034</v>
      </c>
      <c r="F412" s="95" t="s">
        <v>41</v>
      </c>
      <c r="G412" s="333" t="s">
        <v>1046</v>
      </c>
      <c r="H412" s="91"/>
    </row>
    <row r="413" spans="1:8" ht="27.75" hidden="1" x14ac:dyDescent="0.65">
      <c r="A413" s="376" t="s">
        <v>929</v>
      </c>
      <c r="B413" s="150" t="s">
        <v>567</v>
      </c>
      <c r="C413" s="148">
        <f>IFERROR(VLOOKUP($A413,'งบทดลอง รพ.'!$A$2:$C$550,3,0),0)</f>
        <v>0</v>
      </c>
      <c r="E413" s="95" t="s">
        <v>1034</v>
      </c>
      <c r="F413" s="95" t="s">
        <v>41</v>
      </c>
      <c r="G413" s="333" t="s">
        <v>1046</v>
      </c>
      <c r="H413" s="91"/>
    </row>
    <row r="414" spans="1:8" ht="27.75" hidden="1" x14ac:dyDescent="0.65">
      <c r="A414" s="376" t="s">
        <v>568</v>
      </c>
      <c r="B414" s="150" t="s">
        <v>569</v>
      </c>
      <c r="C414" s="148">
        <f>IFERROR(VLOOKUP($A414,'งบทดลอง รพ.'!$A$2:$C$550,3,0),0)</f>
        <v>0</v>
      </c>
      <c r="E414" s="95" t="s">
        <v>1034</v>
      </c>
      <c r="F414" s="95" t="s">
        <v>41</v>
      </c>
      <c r="G414" s="333" t="s">
        <v>1046</v>
      </c>
      <c r="H414" s="91"/>
    </row>
    <row r="415" spans="1:8" ht="27.75" hidden="1" x14ac:dyDescent="0.65">
      <c r="A415" s="376" t="s">
        <v>570</v>
      </c>
      <c r="B415" s="150" t="s">
        <v>571</v>
      </c>
      <c r="C415" s="148">
        <f>IFERROR(VLOOKUP($A415,'งบทดลอง รพ.'!$A$2:$C$550,3,0),0)</f>
        <v>120000</v>
      </c>
      <c r="E415" s="95" t="s">
        <v>1034</v>
      </c>
      <c r="F415" s="95" t="s">
        <v>41</v>
      </c>
      <c r="G415" s="333" t="s">
        <v>1046</v>
      </c>
      <c r="H415" s="91"/>
    </row>
    <row r="416" spans="1:8" ht="27.75" hidden="1" x14ac:dyDescent="0.65">
      <c r="A416" s="376" t="s">
        <v>572</v>
      </c>
      <c r="B416" s="150" t="s">
        <v>573</v>
      </c>
      <c r="C416" s="148">
        <f>IFERROR(VLOOKUP($A416,'งบทดลอง รพ.'!$A$2:$C$550,3,0),0)</f>
        <v>0</v>
      </c>
      <c r="E416" s="95" t="s">
        <v>1034</v>
      </c>
      <c r="F416" s="95" t="s">
        <v>41</v>
      </c>
      <c r="G416" s="333" t="s">
        <v>1046</v>
      </c>
      <c r="H416" s="91"/>
    </row>
    <row r="417" spans="1:8" ht="27.75" hidden="1" x14ac:dyDescent="0.65">
      <c r="A417" s="376" t="s">
        <v>574</v>
      </c>
      <c r="B417" s="150" t="s">
        <v>575</v>
      </c>
      <c r="C417" s="148">
        <f>IFERROR(VLOOKUP($A417,'งบทดลอง รพ.'!$A$2:$C$550,3,0),0)</f>
        <v>0</v>
      </c>
      <c r="E417" s="95" t="s">
        <v>1034</v>
      </c>
      <c r="F417" s="95" t="s">
        <v>41</v>
      </c>
      <c r="G417" s="333" t="s">
        <v>1046</v>
      </c>
      <c r="H417" s="91"/>
    </row>
    <row r="418" spans="1:8" ht="27.75" hidden="1" x14ac:dyDescent="0.65">
      <c r="A418" s="376" t="s">
        <v>576</v>
      </c>
      <c r="B418" s="150" t="s">
        <v>1144</v>
      </c>
      <c r="C418" s="148">
        <f>IFERROR(VLOOKUP($A418,'งบทดลอง รพ.'!$A$2:$C$550,3,0),0)</f>
        <v>0</v>
      </c>
      <c r="E418" s="95" t="s">
        <v>1034</v>
      </c>
      <c r="F418" s="95" t="s">
        <v>41</v>
      </c>
      <c r="G418" s="333" t="s">
        <v>1046</v>
      </c>
      <c r="H418" s="91"/>
    </row>
    <row r="419" spans="1:8" ht="27.75" hidden="1" x14ac:dyDescent="0.65">
      <c r="A419" s="376" t="s">
        <v>577</v>
      </c>
      <c r="B419" s="150" t="s">
        <v>1145</v>
      </c>
      <c r="C419" s="148">
        <f>IFERROR(VLOOKUP($A419,'งบทดลอง รพ.'!$A$2:$C$550,3,0),0)</f>
        <v>0</v>
      </c>
      <c r="E419" s="95" t="s">
        <v>1034</v>
      </c>
      <c r="F419" s="95" t="s">
        <v>41</v>
      </c>
      <c r="G419" s="333" t="s">
        <v>1046</v>
      </c>
      <c r="H419" s="91"/>
    </row>
    <row r="420" spans="1:8" ht="27.75" hidden="1" x14ac:dyDescent="0.65">
      <c r="A420" s="376" t="s">
        <v>578</v>
      </c>
      <c r="B420" s="150" t="s">
        <v>579</v>
      </c>
      <c r="C420" s="148">
        <f>IFERROR(VLOOKUP($A420,'งบทดลอง รพ.'!$A$2:$C$550,3,0),0)</f>
        <v>0</v>
      </c>
      <c r="E420" s="95" t="s">
        <v>1034</v>
      </c>
      <c r="F420" s="95" t="s">
        <v>41</v>
      </c>
      <c r="G420" s="333" t="s">
        <v>1046</v>
      </c>
      <c r="H420" s="91"/>
    </row>
    <row r="421" spans="1:8" ht="27.75" hidden="1" x14ac:dyDescent="0.65">
      <c r="A421" s="376" t="s">
        <v>580</v>
      </c>
      <c r="B421" s="150" t="s">
        <v>581</v>
      </c>
      <c r="C421" s="148">
        <f>IFERROR(VLOOKUP($A421,'งบทดลอง รพ.'!$A$2:$C$550,3,0),0)</f>
        <v>0</v>
      </c>
      <c r="E421" s="95" t="s">
        <v>1034</v>
      </c>
      <c r="F421" s="95" t="s">
        <v>41</v>
      </c>
      <c r="G421" s="333" t="s">
        <v>1046</v>
      </c>
      <c r="H421" s="91"/>
    </row>
    <row r="422" spans="1:8" ht="27.75" hidden="1" x14ac:dyDescent="0.65">
      <c r="A422" s="376" t="s">
        <v>582</v>
      </c>
      <c r="B422" s="150" t="s">
        <v>583</v>
      </c>
      <c r="C422" s="148">
        <f>IFERROR(VLOOKUP($A422,'งบทดลอง รพ.'!$A$2:$C$550,3,0),0)</f>
        <v>0</v>
      </c>
      <c r="E422" s="95" t="s">
        <v>1034</v>
      </c>
      <c r="F422" s="95" t="s">
        <v>41</v>
      </c>
      <c r="G422" s="333" t="s">
        <v>1046</v>
      </c>
      <c r="H422" s="91"/>
    </row>
    <row r="423" spans="1:8" ht="27.75" hidden="1" x14ac:dyDescent="0.65">
      <c r="A423" s="376" t="s">
        <v>584</v>
      </c>
      <c r="B423" s="150" t="s">
        <v>585</v>
      </c>
      <c r="C423" s="148">
        <f>IFERROR(VLOOKUP($A423,'งบทดลอง รพ.'!$A$2:$C$550,3,0),0)</f>
        <v>0</v>
      </c>
      <c r="E423" s="95" t="s">
        <v>1034</v>
      </c>
      <c r="F423" s="95" t="s">
        <v>41</v>
      </c>
      <c r="G423" s="333" t="s">
        <v>1046</v>
      </c>
      <c r="H423" s="91"/>
    </row>
    <row r="424" spans="1:8" ht="27.75" hidden="1" x14ac:dyDescent="0.65">
      <c r="A424" s="376" t="s">
        <v>586</v>
      </c>
      <c r="B424" s="150" t="s">
        <v>587</v>
      </c>
      <c r="C424" s="148">
        <f>IFERROR(VLOOKUP($A424,'งบทดลอง รพ.'!$A$2:$C$550,3,0),0)</f>
        <v>0</v>
      </c>
      <c r="E424" s="95" t="s">
        <v>1034</v>
      </c>
      <c r="F424" s="95" t="s">
        <v>41</v>
      </c>
      <c r="G424" s="333" t="s">
        <v>1046</v>
      </c>
      <c r="H424" s="91"/>
    </row>
    <row r="425" spans="1:8" ht="27.75" hidden="1" x14ac:dyDescent="0.65">
      <c r="A425" s="376" t="s">
        <v>588</v>
      </c>
      <c r="B425" s="150" t="s">
        <v>589</v>
      </c>
      <c r="C425" s="148">
        <f>IFERROR(VLOOKUP($A425,'งบทดลอง รพ.'!$A$2:$C$550,3,0),0)</f>
        <v>0</v>
      </c>
      <c r="E425" s="95" t="s">
        <v>1034</v>
      </c>
      <c r="F425" s="95" t="s">
        <v>41</v>
      </c>
      <c r="G425" s="333" t="s">
        <v>1046</v>
      </c>
      <c r="H425" s="91"/>
    </row>
    <row r="426" spans="1:8" ht="27.75" hidden="1" x14ac:dyDescent="0.65">
      <c r="A426" s="376" t="s">
        <v>590</v>
      </c>
      <c r="B426" s="150" t="s">
        <v>591</v>
      </c>
      <c r="C426" s="148">
        <f>IFERROR(VLOOKUP($A426,'งบทดลอง รพ.'!$A$2:$C$550,3,0),0)</f>
        <v>782788</v>
      </c>
      <c r="E426" s="95" t="s">
        <v>1034</v>
      </c>
      <c r="F426" s="95" t="s">
        <v>41</v>
      </c>
      <c r="G426" s="333" t="s">
        <v>1046</v>
      </c>
      <c r="H426" s="91"/>
    </row>
    <row r="427" spans="1:8" ht="27.75" hidden="1" x14ac:dyDescent="0.65">
      <c r="A427" s="376" t="s">
        <v>592</v>
      </c>
      <c r="B427" s="150" t="s">
        <v>593</v>
      </c>
      <c r="C427" s="148">
        <f>IFERROR(VLOOKUP($A427,'งบทดลอง รพ.'!$A$2:$C$550,3,0),0)</f>
        <v>0</v>
      </c>
      <c r="E427" s="95" t="s">
        <v>1034</v>
      </c>
      <c r="F427" s="95" t="s">
        <v>41</v>
      </c>
      <c r="G427" s="333" t="s">
        <v>1046</v>
      </c>
      <c r="H427" s="91"/>
    </row>
    <row r="429" spans="1:8" x14ac:dyDescent="0.25">
      <c r="C429" s="323">
        <f>SUM(C3:C428)</f>
        <v>83034021.714766949</v>
      </c>
    </row>
  </sheetData>
  <autoFilter ref="A2:G427">
    <filterColumn colId="5">
      <filters>
        <filter val="P19"/>
      </filters>
    </filterColumn>
  </autoFilter>
  <pageMargins left="0.70866141732283472" right="0.31496062992125984" top="0.55118110236220474" bottom="0.55118110236220474" header="0.31496062992125984" footer="0.31496062992125984"/>
  <pageSetup paperSize="9" scale="70" orientation="portrait" verticalDpi="300" r:id="rId1"/>
  <headerFooter>
    <oddFooter>&amp;L
Worksheet 1
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7" tint="-0.249977111117893"/>
  </sheetPr>
  <dimension ref="A1:H442"/>
  <sheetViews>
    <sheetView topLeftCell="B1" zoomScale="110" zoomScaleNormal="110" workbookViewId="0">
      <selection activeCell="C215" sqref="C215"/>
    </sheetView>
  </sheetViews>
  <sheetFormatPr defaultRowHeight="14.25" x14ac:dyDescent="0.2"/>
  <cols>
    <col min="1" max="1" width="17.125" customWidth="1"/>
    <col min="2" max="2" width="98.25" bestFit="1" customWidth="1"/>
    <col min="3" max="3" width="14.25" style="287" bestFit="1" customWidth="1"/>
    <col min="5" max="5" width="16.75" bestFit="1" customWidth="1"/>
    <col min="7" max="7" width="10.625" bestFit="1" customWidth="1"/>
    <col min="8" max="8" width="13.25" bestFit="1" customWidth="1"/>
  </cols>
  <sheetData>
    <row r="1" spans="1:5" ht="24" x14ac:dyDescent="0.55000000000000004">
      <c r="A1" s="401" t="s">
        <v>707</v>
      </c>
      <c r="B1" s="33" t="s">
        <v>708</v>
      </c>
      <c r="C1" s="402" t="s">
        <v>678</v>
      </c>
      <c r="E1" t="s">
        <v>1426</v>
      </c>
    </row>
    <row r="2" spans="1:5" ht="15" hidden="1" x14ac:dyDescent="0.25">
      <c r="A2" s="403" t="s">
        <v>140</v>
      </c>
      <c r="B2" s="404" t="s">
        <v>141</v>
      </c>
      <c r="E2" t="s">
        <v>16</v>
      </c>
    </row>
    <row r="3" spans="1:5" ht="15" hidden="1" x14ac:dyDescent="0.25">
      <c r="A3" s="403" t="s">
        <v>142</v>
      </c>
      <c r="B3" s="404" t="s">
        <v>143</v>
      </c>
      <c r="E3" t="s">
        <v>16</v>
      </c>
    </row>
    <row r="4" spans="1:5" ht="15" hidden="1" x14ac:dyDescent="0.25">
      <c r="A4" s="403" t="s">
        <v>144</v>
      </c>
      <c r="B4" s="404" t="s">
        <v>145</v>
      </c>
      <c r="E4" t="s">
        <v>16</v>
      </c>
    </row>
    <row r="5" spans="1:5" ht="15" hidden="1" x14ac:dyDescent="0.25">
      <c r="A5" s="403" t="s">
        <v>146</v>
      </c>
      <c r="B5" s="404" t="s">
        <v>147</v>
      </c>
      <c r="E5" t="s">
        <v>16</v>
      </c>
    </row>
    <row r="6" spans="1:5" ht="15" hidden="1" x14ac:dyDescent="0.25">
      <c r="A6" s="403" t="s">
        <v>148</v>
      </c>
      <c r="B6" s="404" t="s">
        <v>1047</v>
      </c>
      <c r="E6" t="s">
        <v>16</v>
      </c>
    </row>
    <row r="7" spans="1:5" ht="15" hidden="1" x14ac:dyDescent="0.25">
      <c r="A7" s="403" t="s">
        <v>149</v>
      </c>
      <c r="B7" s="404" t="s">
        <v>150</v>
      </c>
      <c r="E7" t="s">
        <v>16</v>
      </c>
    </row>
    <row r="8" spans="1:5" ht="15" hidden="1" x14ac:dyDescent="0.25">
      <c r="A8" s="403" t="s">
        <v>151</v>
      </c>
      <c r="B8" s="404" t="s">
        <v>172</v>
      </c>
      <c r="E8" t="s">
        <v>16</v>
      </c>
    </row>
    <row r="9" spans="1:5" ht="15" hidden="1" x14ac:dyDescent="0.25">
      <c r="A9" s="403" t="s">
        <v>152</v>
      </c>
      <c r="B9" s="404" t="s">
        <v>174</v>
      </c>
      <c r="E9" t="s">
        <v>16</v>
      </c>
    </row>
    <row r="10" spans="1:5" ht="15" hidden="1" x14ac:dyDescent="0.25">
      <c r="A10" s="403" t="s">
        <v>153</v>
      </c>
      <c r="B10" s="404" t="s">
        <v>154</v>
      </c>
      <c r="E10" t="s">
        <v>16</v>
      </c>
    </row>
    <row r="11" spans="1:5" ht="15" hidden="1" x14ac:dyDescent="0.25">
      <c r="A11" s="403" t="s">
        <v>155</v>
      </c>
      <c r="B11" s="404" t="s">
        <v>156</v>
      </c>
      <c r="E11" t="s">
        <v>16</v>
      </c>
    </row>
    <row r="12" spans="1:5" ht="15" hidden="1" x14ac:dyDescent="0.25">
      <c r="A12" s="403" t="s">
        <v>113</v>
      </c>
      <c r="B12" s="404" t="s">
        <v>114</v>
      </c>
      <c r="E12" t="s">
        <v>12</v>
      </c>
    </row>
    <row r="13" spans="1:5" ht="15" hidden="1" x14ac:dyDescent="0.25">
      <c r="A13" s="403" t="s">
        <v>115</v>
      </c>
      <c r="B13" s="404" t="s">
        <v>116</v>
      </c>
      <c r="E13" t="s">
        <v>12</v>
      </c>
    </row>
    <row r="14" spans="1:5" ht="15" hidden="1" x14ac:dyDescent="0.25">
      <c r="A14" s="403" t="s">
        <v>797</v>
      </c>
      <c r="B14" s="404" t="s">
        <v>118</v>
      </c>
      <c r="E14" t="s">
        <v>12</v>
      </c>
    </row>
    <row r="15" spans="1:5" ht="15" hidden="1" x14ac:dyDescent="0.25">
      <c r="A15" s="403" t="s">
        <v>798</v>
      </c>
      <c r="B15" s="404" t="s">
        <v>119</v>
      </c>
      <c r="E15" t="s">
        <v>12</v>
      </c>
    </row>
    <row r="16" spans="1:5" ht="15" hidden="1" x14ac:dyDescent="0.25">
      <c r="A16" s="403" t="s">
        <v>1427</v>
      </c>
      <c r="B16" s="404" t="s">
        <v>1428</v>
      </c>
      <c r="E16" t="s">
        <v>12</v>
      </c>
    </row>
    <row r="17" spans="1:5" ht="15" hidden="1" x14ac:dyDescent="0.25">
      <c r="A17" s="403" t="s">
        <v>120</v>
      </c>
      <c r="B17" s="404" t="s">
        <v>121</v>
      </c>
      <c r="E17" t="s">
        <v>12</v>
      </c>
    </row>
    <row r="18" spans="1:5" ht="15" hidden="1" x14ac:dyDescent="0.25">
      <c r="A18" s="403" t="s">
        <v>122</v>
      </c>
      <c r="B18" s="404" t="s">
        <v>123</v>
      </c>
      <c r="E18" t="s">
        <v>12</v>
      </c>
    </row>
    <row r="19" spans="1:5" ht="15" hidden="1" x14ac:dyDescent="0.25">
      <c r="A19" s="403" t="s">
        <v>799</v>
      </c>
      <c r="B19" s="404" t="s">
        <v>117</v>
      </c>
      <c r="E19" t="s">
        <v>12</v>
      </c>
    </row>
    <row r="20" spans="1:5" ht="15" hidden="1" x14ac:dyDescent="0.25">
      <c r="A20" s="403" t="s">
        <v>800</v>
      </c>
      <c r="B20" s="404" t="s">
        <v>80</v>
      </c>
      <c r="E20" t="s">
        <v>6</v>
      </c>
    </row>
    <row r="21" spans="1:5" ht="18.75" hidden="1" x14ac:dyDescent="0.25">
      <c r="A21" s="403" t="s">
        <v>801</v>
      </c>
      <c r="B21" s="404" t="s">
        <v>802</v>
      </c>
      <c r="C21" s="405">
        <v>65000</v>
      </c>
      <c r="E21" t="s">
        <v>2</v>
      </c>
    </row>
    <row r="22" spans="1:5" ht="15" hidden="1" x14ac:dyDescent="0.25">
      <c r="A22" s="403" t="s">
        <v>803</v>
      </c>
      <c r="B22" s="404" t="s">
        <v>804</v>
      </c>
      <c r="E22" t="s">
        <v>12</v>
      </c>
    </row>
    <row r="23" spans="1:5" ht="18.75" hidden="1" x14ac:dyDescent="0.25">
      <c r="A23" s="403" t="s">
        <v>72</v>
      </c>
      <c r="B23" s="404" t="s">
        <v>1049</v>
      </c>
      <c r="C23" s="405">
        <v>253538.55</v>
      </c>
      <c r="E23" t="s">
        <v>4</v>
      </c>
    </row>
    <row r="24" spans="1:5" ht="18.75" hidden="1" x14ac:dyDescent="0.25">
      <c r="A24" s="403" t="s">
        <v>73</v>
      </c>
      <c r="B24" s="404" t="s">
        <v>1050</v>
      </c>
      <c r="C24" s="405"/>
      <c r="E24" t="s">
        <v>4</v>
      </c>
    </row>
    <row r="25" spans="1:5" ht="15" hidden="1" x14ac:dyDescent="0.25">
      <c r="A25" s="403" t="s">
        <v>124</v>
      </c>
      <c r="B25" s="404" t="s">
        <v>1051</v>
      </c>
      <c r="C25" s="287">
        <v>1576902.31</v>
      </c>
      <c r="E25" t="s">
        <v>12</v>
      </c>
    </row>
    <row r="26" spans="1:5" ht="15" hidden="1" x14ac:dyDescent="0.25">
      <c r="A26" s="403" t="s">
        <v>125</v>
      </c>
      <c r="B26" s="404" t="s">
        <v>1052</v>
      </c>
      <c r="C26" s="287">
        <v>65099.4</v>
      </c>
      <c r="E26" t="s">
        <v>12</v>
      </c>
    </row>
    <row r="27" spans="1:5" ht="15" hidden="1" x14ac:dyDescent="0.25">
      <c r="A27" s="403" t="s">
        <v>81</v>
      </c>
      <c r="B27" s="404" t="s">
        <v>1053</v>
      </c>
      <c r="C27" s="287">
        <v>900000</v>
      </c>
      <c r="E27" t="s">
        <v>6</v>
      </c>
    </row>
    <row r="28" spans="1:5" ht="15" hidden="1" x14ac:dyDescent="0.25">
      <c r="A28" s="403" t="s">
        <v>82</v>
      </c>
      <c r="B28" s="404" t="s">
        <v>1054</v>
      </c>
      <c r="C28" s="287">
        <v>553000</v>
      </c>
      <c r="E28" t="s">
        <v>6</v>
      </c>
    </row>
    <row r="29" spans="1:5" ht="15" hidden="1" x14ac:dyDescent="0.25">
      <c r="A29" s="403" t="s">
        <v>83</v>
      </c>
      <c r="B29" s="404" t="s">
        <v>84</v>
      </c>
      <c r="C29" s="287">
        <v>0</v>
      </c>
      <c r="E29" t="s">
        <v>6</v>
      </c>
    </row>
    <row r="30" spans="1:5" ht="15" hidden="1" x14ac:dyDescent="0.25">
      <c r="A30" s="403" t="s">
        <v>85</v>
      </c>
      <c r="B30" s="404" t="s">
        <v>86</v>
      </c>
      <c r="C30" s="287">
        <v>0</v>
      </c>
      <c r="E30" t="s">
        <v>6</v>
      </c>
    </row>
    <row r="31" spans="1:5" ht="15" hidden="1" x14ac:dyDescent="0.25">
      <c r="A31" s="403" t="s">
        <v>126</v>
      </c>
      <c r="B31" s="404" t="s">
        <v>1055</v>
      </c>
      <c r="C31" s="287">
        <v>54214.45</v>
      </c>
      <c r="E31" t="s">
        <v>12</v>
      </c>
    </row>
    <row r="32" spans="1:5" ht="15" hidden="1" x14ac:dyDescent="0.25">
      <c r="A32" s="403" t="s">
        <v>127</v>
      </c>
      <c r="B32" s="404" t="s">
        <v>1056</v>
      </c>
      <c r="C32" s="287">
        <v>18829</v>
      </c>
      <c r="E32" t="s">
        <v>12</v>
      </c>
    </row>
    <row r="33" spans="1:5" ht="15" hidden="1" x14ac:dyDescent="0.25">
      <c r="A33" s="403" t="s">
        <v>74</v>
      </c>
      <c r="B33" s="404" t="s">
        <v>1057</v>
      </c>
      <c r="C33" s="287">
        <v>161823.5</v>
      </c>
      <c r="E33" t="s">
        <v>942</v>
      </c>
    </row>
    <row r="34" spans="1:5" ht="15" hidden="1" x14ac:dyDescent="0.25">
      <c r="A34" s="403" t="s">
        <v>75</v>
      </c>
      <c r="B34" s="404" t="s">
        <v>1429</v>
      </c>
      <c r="C34" s="287">
        <v>50764.29</v>
      </c>
      <c r="E34" t="s">
        <v>942</v>
      </c>
    </row>
    <row r="35" spans="1:5" ht="15" hidden="1" x14ac:dyDescent="0.25">
      <c r="A35" s="403" t="s">
        <v>76</v>
      </c>
      <c r="B35" s="404" t="s">
        <v>77</v>
      </c>
      <c r="E35" t="s">
        <v>942</v>
      </c>
    </row>
    <row r="36" spans="1:5" ht="15" hidden="1" x14ac:dyDescent="0.25">
      <c r="A36" s="403" t="s">
        <v>78</v>
      </c>
      <c r="B36" s="404" t="s">
        <v>79</v>
      </c>
      <c r="E36" t="s">
        <v>942</v>
      </c>
    </row>
    <row r="37" spans="1:5" ht="15" hidden="1" x14ac:dyDescent="0.25">
      <c r="A37" s="403" t="s">
        <v>805</v>
      </c>
      <c r="B37" s="404" t="s">
        <v>1430</v>
      </c>
      <c r="C37" s="287">
        <v>6627.25</v>
      </c>
      <c r="E37" t="s">
        <v>942</v>
      </c>
    </row>
    <row r="38" spans="1:5" ht="15" hidden="1" x14ac:dyDescent="0.25">
      <c r="A38" s="403" t="s">
        <v>806</v>
      </c>
      <c r="B38" s="404" t="s">
        <v>1431</v>
      </c>
      <c r="E38" t="s">
        <v>942</v>
      </c>
    </row>
    <row r="39" spans="1:5" ht="15" hidden="1" x14ac:dyDescent="0.25">
      <c r="A39" s="403" t="s">
        <v>807</v>
      </c>
      <c r="B39" s="404" t="s">
        <v>1432</v>
      </c>
      <c r="E39" t="s">
        <v>942</v>
      </c>
    </row>
    <row r="40" spans="1:5" ht="15" hidden="1" x14ac:dyDescent="0.25">
      <c r="A40" s="403" t="s">
        <v>808</v>
      </c>
      <c r="B40" s="404" t="s">
        <v>1433</v>
      </c>
      <c r="E40" t="s">
        <v>942</v>
      </c>
    </row>
    <row r="41" spans="1:5" ht="15" hidden="1" x14ac:dyDescent="0.25">
      <c r="A41" s="403" t="s">
        <v>1434</v>
      </c>
      <c r="B41" s="404" t="s">
        <v>1435</v>
      </c>
      <c r="E41" t="s">
        <v>942</v>
      </c>
    </row>
    <row r="42" spans="1:5" ht="15" hidden="1" x14ac:dyDescent="0.25">
      <c r="A42" s="403" t="s">
        <v>1436</v>
      </c>
      <c r="B42" s="404" t="s">
        <v>1437</v>
      </c>
      <c r="E42" t="s">
        <v>942</v>
      </c>
    </row>
    <row r="43" spans="1:5" ht="15" hidden="1" x14ac:dyDescent="0.25">
      <c r="A43" s="403" t="s">
        <v>1438</v>
      </c>
      <c r="B43" s="404" t="s">
        <v>1439</v>
      </c>
      <c r="E43" t="s">
        <v>942</v>
      </c>
    </row>
    <row r="44" spans="1:5" ht="15" hidden="1" x14ac:dyDescent="0.25">
      <c r="A44" s="403" t="s">
        <v>1440</v>
      </c>
      <c r="B44" s="404" t="s">
        <v>1441</v>
      </c>
      <c r="E44" t="s">
        <v>942</v>
      </c>
    </row>
    <row r="45" spans="1:5" s="400" customFormat="1" ht="15" hidden="1" x14ac:dyDescent="0.25">
      <c r="A45" s="406" t="s">
        <v>45</v>
      </c>
      <c r="B45" s="407" t="s">
        <v>1058</v>
      </c>
      <c r="C45" s="408">
        <v>0</v>
      </c>
      <c r="E45" s="400" t="s">
        <v>0</v>
      </c>
    </row>
    <row r="46" spans="1:5" ht="15" hidden="1" x14ac:dyDescent="0.25">
      <c r="A46" s="403" t="s">
        <v>46</v>
      </c>
      <c r="B46" s="404" t="s">
        <v>1059</v>
      </c>
      <c r="C46" s="287">
        <v>3800000</v>
      </c>
      <c r="E46" t="s">
        <v>0</v>
      </c>
    </row>
    <row r="47" spans="1:5" ht="15" hidden="1" x14ac:dyDescent="0.25">
      <c r="A47" s="403" t="s">
        <v>47</v>
      </c>
      <c r="B47" s="404" t="s">
        <v>1060</v>
      </c>
      <c r="C47" s="287">
        <v>241778.61</v>
      </c>
      <c r="E47" t="s">
        <v>0</v>
      </c>
    </row>
    <row r="48" spans="1:5" ht="15" hidden="1" x14ac:dyDescent="0.25">
      <c r="A48" s="403" t="s">
        <v>48</v>
      </c>
      <c r="B48" s="404" t="s">
        <v>1061</v>
      </c>
      <c r="C48" s="287">
        <v>0</v>
      </c>
      <c r="E48" t="s">
        <v>0</v>
      </c>
    </row>
    <row r="49" spans="1:5" ht="15" hidden="1" x14ac:dyDescent="0.25">
      <c r="A49" s="403" t="s">
        <v>49</v>
      </c>
      <c r="B49" s="404" t="s">
        <v>1062</v>
      </c>
      <c r="C49" s="287">
        <v>3634</v>
      </c>
      <c r="E49" t="s">
        <v>0</v>
      </c>
    </row>
    <row r="50" spans="1:5" ht="15" hidden="1" x14ac:dyDescent="0.25">
      <c r="A50" s="403" t="s">
        <v>210</v>
      </c>
      <c r="B50" s="404" t="s">
        <v>211</v>
      </c>
      <c r="C50" s="287">
        <v>3696926</v>
      </c>
      <c r="E50" t="s">
        <v>18</v>
      </c>
    </row>
    <row r="51" spans="1:5" ht="15" hidden="1" x14ac:dyDescent="0.25">
      <c r="A51" s="403" t="s">
        <v>50</v>
      </c>
      <c r="B51" s="404" t="s">
        <v>1063</v>
      </c>
      <c r="C51" s="287">
        <v>7880307.5</v>
      </c>
      <c r="E51" t="s">
        <v>0</v>
      </c>
    </row>
    <row r="52" spans="1:5" ht="15" hidden="1" x14ac:dyDescent="0.25">
      <c r="A52" s="403" t="s">
        <v>51</v>
      </c>
      <c r="B52" s="404" t="s">
        <v>1064</v>
      </c>
      <c r="C52" s="287">
        <v>1428500.39</v>
      </c>
      <c r="E52" t="s">
        <v>0</v>
      </c>
    </row>
    <row r="53" spans="1:5" ht="15" hidden="1" x14ac:dyDescent="0.25">
      <c r="A53" s="403" t="s">
        <v>52</v>
      </c>
      <c r="B53" s="404" t="s">
        <v>1065</v>
      </c>
      <c r="C53" s="287">
        <v>4747684.07</v>
      </c>
      <c r="E53" t="s">
        <v>0</v>
      </c>
    </row>
    <row r="54" spans="1:5" ht="15" hidden="1" x14ac:dyDescent="0.25">
      <c r="A54" s="403" t="s">
        <v>53</v>
      </c>
      <c r="B54" s="404" t="s">
        <v>54</v>
      </c>
      <c r="C54" s="287">
        <v>876193.3</v>
      </c>
      <c r="E54" t="s">
        <v>0</v>
      </c>
    </row>
    <row r="55" spans="1:5" ht="15" hidden="1" x14ac:dyDescent="0.25">
      <c r="A55" s="403" t="s">
        <v>55</v>
      </c>
      <c r="B55" s="404" t="s">
        <v>1066</v>
      </c>
      <c r="C55" s="287">
        <v>211249.96</v>
      </c>
      <c r="E55" t="s">
        <v>0</v>
      </c>
    </row>
    <row r="56" spans="1:5" ht="15" hidden="1" x14ac:dyDescent="0.25">
      <c r="A56" s="403" t="s">
        <v>56</v>
      </c>
      <c r="B56" s="404" t="s">
        <v>57</v>
      </c>
      <c r="C56" s="287">
        <v>253052.87</v>
      </c>
      <c r="E56" t="s">
        <v>0</v>
      </c>
    </row>
    <row r="57" spans="1:5" ht="15" hidden="1" x14ac:dyDescent="0.25">
      <c r="A57" s="403" t="s">
        <v>58</v>
      </c>
      <c r="B57" s="404" t="s">
        <v>1067</v>
      </c>
      <c r="C57" s="287">
        <v>0</v>
      </c>
      <c r="E57" t="s">
        <v>0</v>
      </c>
    </row>
    <row r="58" spans="1:5" ht="15" hidden="1" x14ac:dyDescent="0.25">
      <c r="A58" s="403" t="s">
        <v>59</v>
      </c>
      <c r="B58" s="404" t="s">
        <v>1068</v>
      </c>
      <c r="C58" s="287">
        <v>2020.71</v>
      </c>
      <c r="E58" t="s">
        <v>0</v>
      </c>
    </row>
    <row r="59" spans="1:5" ht="15" hidden="1" x14ac:dyDescent="0.25">
      <c r="A59" s="403" t="s">
        <v>60</v>
      </c>
      <c r="B59" s="404" t="s">
        <v>1069</v>
      </c>
      <c r="C59" s="287">
        <v>237422.76</v>
      </c>
      <c r="E59" t="s">
        <v>0</v>
      </c>
    </row>
    <row r="60" spans="1:5" ht="15" hidden="1" x14ac:dyDescent="0.25">
      <c r="A60" s="403" t="s">
        <v>61</v>
      </c>
      <c r="B60" s="404" t="s">
        <v>1070</v>
      </c>
      <c r="C60" s="287">
        <v>1677</v>
      </c>
      <c r="E60" t="s">
        <v>0</v>
      </c>
    </row>
    <row r="61" spans="1:5" ht="15" hidden="1" x14ac:dyDescent="0.25">
      <c r="A61" s="403" t="s">
        <v>62</v>
      </c>
      <c r="B61" s="404" t="s">
        <v>1071</v>
      </c>
      <c r="C61" s="287">
        <v>641733</v>
      </c>
      <c r="E61" t="s">
        <v>0</v>
      </c>
    </row>
    <row r="62" spans="1:5" ht="15" hidden="1" x14ac:dyDescent="0.25">
      <c r="A62" s="403" t="s">
        <v>63</v>
      </c>
      <c r="B62" s="404" t="s">
        <v>1072</v>
      </c>
      <c r="C62" s="287">
        <v>2372543</v>
      </c>
      <c r="E62" t="s">
        <v>0</v>
      </c>
    </row>
    <row r="63" spans="1:5" ht="15" hidden="1" x14ac:dyDescent="0.25">
      <c r="A63" s="403" t="s">
        <v>64</v>
      </c>
      <c r="B63" s="404" t="s">
        <v>65</v>
      </c>
      <c r="C63" s="287">
        <v>0</v>
      </c>
      <c r="E63" t="s">
        <v>0</v>
      </c>
    </row>
    <row r="64" spans="1:5" ht="15" hidden="1" x14ac:dyDescent="0.25">
      <c r="A64" s="403" t="s">
        <v>66</v>
      </c>
      <c r="B64" s="404" t="s">
        <v>67</v>
      </c>
      <c r="C64" s="287">
        <v>0</v>
      </c>
      <c r="E64" t="s">
        <v>0</v>
      </c>
    </row>
    <row r="65" spans="1:5" ht="15" hidden="1" x14ac:dyDescent="0.25">
      <c r="A65" s="403" t="s">
        <v>68</v>
      </c>
      <c r="B65" s="404" t="s">
        <v>1442</v>
      </c>
      <c r="C65" s="287">
        <v>341007.79</v>
      </c>
      <c r="E65" t="s">
        <v>0</v>
      </c>
    </row>
    <row r="66" spans="1:5" ht="15" hidden="1" x14ac:dyDescent="0.25">
      <c r="A66" s="403" t="s">
        <v>69</v>
      </c>
      <c r="B66" s="404" t="s">
        <v>1443</v>
      </c>
      <c r="C66" s="287">
        <v>25010.25</v>
      </c>
      <c r="E66" t="s">
        <v>0</v>
      </c>
    </row>
    <row r="67" spans="1:5" ht="15" hidden="1" x14ac:dyDescent="0.25">
      <c r="A67" s="403" t="s">
        <v>1444</v>
      </c>
      <c r="B67" s="404" t="s">
        <v>1445</v>
      </c>
      <c r="C67" s="287">
        <v>8850</v>
      </c>
      <c r="E67" t="s">
        <v>0</v>
      </c>
    </row>
    <row r="68" spans="1:5" ht="15" hidden="1" x14ac:dyDescent="0.25">
      <c r="A68" s="403" t="s">
        <v>1446</v>
      </c>
      <c r="B68" s="404" t="s">
        <v>1447</v>
      </c>
      <c r="C68" s="287">
        <v>0</v>
      </c>
      <c r="E68" t="s">
        <v>0</v>
      </c>
    </row>
    <row r="69" spans="1:5" ht="15" hidden="1" x14ac:dyDescent="0.25">
      <c r="A69" s="403" t="s">
        <v>1448</v>
      </c>
      <c r="B69" s="404" t="s">
        <v>1449</v>
      </c>
      <c r="C69" s="287">
        <v>0</v>
      </c>
      <c r="E69" t="s">
        <v>0</v>
      </c>
    </row>
    <row r="70" spans="1:5" ht="15" hidden="1" x14ac:dyDescent="0.25">
      <c r="A70" s="403" t="s">
        <v>1450</v>
      </c>
      <c r="B70" s="404" t="s">
        <v>1451</v>
      </c>
      <c r="C70" s="287">
        <v>0</v>
      </c>
      <c r="E70" t="s">
        <v>0</v>
      </c>
    </row>
    <row r="71" spans="1:5" ht="15" hidden="1" x14ac:dyDescent="0.25">
      <c r="A71" s="403" t="s">
        <v>70</v>
      </c>
      <c r="B71" s="404" t="s">
        <v>1073</v>
      </c>
      <c r="C71" s="287">
        <v>0</v>
      </c>
      <c r="E71" t="s">
        <v>0</v>
      </c>
    </row>
    <row r="72" spans="1:5" ht="15" hidden="1" x14ac:dyDescent="0.25">
      <c r="A72" s="403" t="s">
        <v>71</v>
      </c>
      <c r="B72" s="404" t="s">
        <v>1074</v>
      </c>
      <c r="C72" s="287">
        <v>0</v>
      </c>
      <c r="E72" t="s">
        <v>0</v>
      </c>
    </row>
    <row r="73" spans="1:5" ht="15" hidden="1" x14ac:dyDescent="0.25">
      <c r="A73" s="403" t="s">
        <v>1452</v>
      </c>
      <c r="B73" s="404" t="s">
        <v>1453</v>
      </c>
      <c r="C73" s="287">
        <v>0</v>
      </c>
      <c r="E73" t="s">
        <v>0</v>
      </c>
    </row>
    <row r="74" spans="1:5" ht="15" hidden="1" x14ac:dyDescent="0.25">
      <c r="A74" s="403" t="s">
        <v>1454</v>
      </c>
      <c r="B74" s="404" t="s">
        <v>1455</v>
      </c>
      <c r="C74" s="287">
        <v>0</v>
      </c>
      <c r="E74" t="s">
        <v>0</v>
      </c>
    </row>
    <row r="75" spans="1:5" ht="15" hidden="1" x14ac:dyDescent="0.25">
      <c r="A75" s="403" t="s">
        <v>809</v>
      </c>
      <c r="B75" s="404" t="s">
        <v>810</v>
      </c>
      <c r="C75" s="287">
        <v>0</v>
      </c>
      <c r="E75" t="s">
        <v>0</v>
      </c>
    </row>
    <row r="76" spans="1:5" ht="15" hidden="1" x14ac:dyDescent="0.25">
      <c r="A76" s="403" t="s">
        <v>811</v>
      </c>
      <c r="B76" s="404" t="s">
        <v>812</v>
      </c>
      <c r="C76" s="287">
        <v>0</v>
      </c>
      <c r="E76" t="s">
        <v>0</v>
      </c>
    </row>
    <row r="77" spans="1:5" ht="15" hidden="1" x14ac:dyDescent="0.25">
      <c r="A77" s="403" t="s">
        <v>813</v>
      </c>
      <c r="B77" s="404" t="s">
        <v>814</v>
      </c>
      <c r="C77" s="287">
        <v>0</v>
      </c>
      <c r="E77" t="s">
        <v>0</v>
      </c>
    </row>
    <row r="78" spans="1:5" ht="15" hidden="1" x14ac:dyDescent="0.25">
      <c r="A78" s="403" t="s">
        <v>815</v>
      </c>
      <c r="B78" s="404" t="s">
        <v>1456</v>
      </c>
      <c r="C78" s="287">
        <v>0</v>
      </c>
      <c r="E78" t="s">
        <v>0</v>
      </c>
    </row>
    <row r="79" spans="1:5" ht="15" hidden="1" x14ac:dyDescent="0.25">
      <c r="A79" s="403" t="s">
        <v>1457</v>
      </c>
      <c r="B79" s="404" t="s">
        <v>1458</v>
      </c>
      <c r="C79" s="287">
        <v>0</v>
      </c>
      <c r="E79" t="s">
        <v>0</v>
      </c>
    </row>
    <row r="80" spans="1:5" ht="15" hidden="1" x14ac:dyDescent="0.25">
      <c r="A80" s="403" t="s">
        <v>788</v>
      </c>
      <c r="B80" s="404" t="s">
        <v>1459</v>
      </c>
      <c r="C80" s="287">
        <v>0</v>
      </c>
      <c r="E80" t="s">
        <v>0</v>
      </c>
    </row>
    <row r="81" spans="1:5" ht="15" hidden="1" x14ac:dyDescent="0.25">
      <c r="A81" s="403" t="s">
        <v>1460</v>
      </c>
      <c r="B81" s="404" t="s">
        <v>1461</v>
      </c>
      <c r="C81" s="287">
        <v>0</v>
      </c>
      <c r="E81" t="s">
        <v>0</v>
      </c>
    </row>
    <row r="82" spans="1:5" ht="15" hidden="1" x14ac:dyDescent="0.25">
      <c r="A82" s="403" t="s">
        <v>1462</v>
      </c>
      <c r="B82" s="404" t="s">
        <v>1463</v>
      </c>
      <c r="C82" s="287">
        <v>0</v>
      </c>
      <c r="E82" t="s">
        <v>0</v>
      </c>
    </row>
    <row r="83" spans="1:5" ht="15" hidden="1" x14ac:dyDescent="0.25">
      <c r="A83" s="403" t="s">
        <v>789</v>
      </c>
      <c r="B83" s="404" t="s">
        <v>790</v>
      </c>
      <c r="C83" s="287">
        <v>0</v>
      </c>
      <c r="E83" t="s">
        <v>0</v>
      </c>
    </row>
    <row r="84" spans="1:5" ht="15" hidden="1" x14ac:dyDescent="0.25">
      <c r="A84" s="403" t="s">
        <v>791</v>
      </c>
      <c r="B84" s="404" t="s">
        <v>792</v>
      </c>
      <c r="E84" t="s">
        <v>0</v>
      </c>
    </row>
    <row r="85" spans="1:5" ht="15" hidden="1" x14ac:dyDescent="0.25">
      <c r="A85" s="403" t="s">
        <v>793</v>
      </c>
      <c r="B85" s="404" t="s">
        <v>794</v>
      </c>
      <c r="C85" s="287">
        <v>0</v>
      </c>
      <c r="E85" t="s">
        <v>0</v>
      </c>
    </row>
    <row r="86" spans="1:5" ht="15" hidden="1" x14ac:dyDescent="0.25">
      <c r="A86" s="403" t="s">
        <v>795</v>
      </c>
      <c r="B86" s="404" t="s">
        <v>796</v>
      </c>
      <c r="E86" t="s">
        <v>0</v>
      </c>
    </row>
    <row r="87" spans="1:5" ht="15" hidden="1" x14ac:dyDescent="0.25">
      <c r="A87" s="403" t="s">
        <v>87</v>
      </c>
      <c r="B87" s="404" t="s">
        <v>88</v>
      </c>
      <c r="E87" t="s">
        <v>8</v>
      </c>
    </row>
    <row r="88" spans="1:5" ht="15" hidden="1" x14ac:dyDescent="0.25">
      <c r="A88" s="403" t="s">
        <v>89</v>
      </c>
      <c r="B88" s="404" t="s">
        <v>1076</v>
      </c>
      <c r="C88" s="287">
        <v>569285</v>
      </c>
      <c r="E88" t="s">
        <v>8</v>
      </c>
    </row>
    <row r="89" spans="1:5" ht="15" hidden="1" x14ac:dyDescent="0.25">
      <c r="A89" s="403" t="s">
        <v>90</v>
      </c>
      <c r="B89" s="404" t="s">
        <v>1077</v>
      </c>
      <c r="C89" s="287">
        <v>56659.25</v>
      </c>
      <c r="E89" t="s">
        <v>8</v>
      </c>
    </row>
    <row r="90" spans="1:5" ht="15" hidden="1" x14ac:dyDescent="0.25">
      <c r="A90" s="403" t="s">
        <v>91</v>
      </c>
      <c r="B90" s="404" t="s">
        <v>1078</v>
      </c>
      <c r="E90" t="s">
        <v>8</v>
      </c>
    </row>
    <row r="91" spans="1:5" ht="15" hidden="1" x14ac:dyDescent="0.25">
      <c r="A91" s="403" t="s">
        <v>92</v>
      </c>
      <c r="B91" s="404" t="s">
        <v>1079</v>
      </c>
      <c r="E91" t="s">
        <v>8</v>
      </c>
    </row>
    <row r="92" spans="1:5" ht="15" hidden="1" x14ac:dyDescent="0.25">
      <c r="A92" s="403" t="s">
        <v>93</v>
      </c>
      <c r="B92" s="404" t="s">
        <v>94</v>
      </c>
      <c r="C92" s="287">
        <v>59911.5</v>
      </c>
      <c r="E92" t="s">
        <v>8</v>
      </c>
    </row>
    <row r="93" spans="1:5" ht="15" hidden="1" x14ac:dyDescent="0.25">
      <c r="A93" s="403" t="s">
        <v>95</v>
      </c>
      <c r="B93" s="404" t="s">
        <v>96</v>
      </c>
      <c r="C93" s="287">
        <v>25339.45</v>
      </c>
      <c r="E93" t="s">
        <v>8</v>
      </c>
    </row>
    <row r="94" spans="1:5" ht="15" hidden="1" x14ac:dyDescent="0.25">
      <c r="A94" s="403" t="s">
        <v>97</v>
      </c>
      <c r="B94" s="404" t="s">
        <v>1080</v>
      </c>
      <c r="E94" t="s">
        <v>8</v>
      </c>
    </row>
    <row r="95" spans="1:5" ht="15" hidden="1" x14ac:dyDescent="0.25">
      <c r="A95" s="403" t="s">
        <v>98</v>
      </c>
      <c r="B95" s="404" t="s">
        <v>1081</v>
      </c>
      <c r="E95" t="s">
        <v>8</v>
      </c>
    </row>
    <row r="96" spans="1:5" ht="15" hidden="1" x14ac:dyDescent="0.25">
      <c r="A96" s="403" t="s">
        <v>99</v>
      </c>
      <c r="B96" s="404" t="s">
        <v>1082</v>
      </c>
      <c r="C96" s="287">
        <v>37672.74</v>
      </c>
      <c r="E96" t="s">
        <v>8</v>
      </c>
    </row>
    <row r="97" spans="1:5" ht="15" hidden="1" x14ac:dyDescent="0.25">
      <c r="A97" s="403" t="s">
        <v>100</v>
      </c>
      <c r="B97" s="404" t="s">
        <v>1083</v>
      </c>
      <c r="E97" t="s">
        <v>8</v>
      </c>
    </row>
    <row r="98" spans="1:5" ht="15" hidden="1" x14ac:dyDescent="0.25">
      <c r="A98" s="403" t="s">
        <v>101</v>
      </c>
      <c r="B98" s="404" t="s">
        <v>1084</v>
      </c>
      <c r="E98" t="s">
        <v>8</v>
      </c>
    </row>
    <row r="99" spans="1:5" ht="15" hidden="1" x14ac:dyDescent="0.25">
      <c r="A99" s="403" t="s">
        <v>102</v>
      </c>
      <c r="B99" s="404" t="s">
        <v>1085</v>
      </c>
      <c r="E99" t="s">
        <v>8</v>
      </c>
    </row>
    <row r="100" spans="1:5" ht="15" hidden="1" x14ac:dyDescent="0.25">
      <c r="A100" s="403" t="s">
        <v>817</v>
      </c>
      <c r="B100" s="404" t="s">
        <v>103</v>
      </c>
      <c r="E100" t="s">
        <v>8</v>
      </c>
    </row>
    <row r="101" spans="1:5" ht="15" hidden="1" x14ac:dyDescent="0.25">
      <c r="A101" s="403" t="s">
        <v>818</v>
      </c>
      <c r="B101" s="404" t="s">
        <v>104</v>
      </c>
      <c r="E101" t="s">
        <v>8</v>
      </c>
    </row>
    <row r="102" spans="1:5" ht="15" hidden="1" x14ac:dyDescent="0.25">
      <c r="A102" s="403" t="s">
        <v>105</v>
      </c>
      <c r="B102" s="404" t="s">
        <v>1086</v>
      </c>
      <c r="E102" t="s">
        <v>10</v>
      </c>
    </row>
    <row r="103" spans="1:5" ht="15" hidden="1" x14ac:dyDescent="0.25">
      <c r="A103" s="403" t="s">
        <v>106</v>
      </c>
      <c r="B103" s="404" t="s">
        <v>1087</v>
      </c>
      <c r="E103" t="s">
        <v>10</v>
      </c>
    </row>
    <row r="104" spans="1:5" ht="15" hidden="1" x14ac:dyDescent="0.25">
      <c r="A104" s="403" t="s">
        <v>107</v>
      </c>
      <c r="B104" s="404" t="s">
        <v>1088</v>
      </c>
      <c r="E104" t="s">
        <v>10</v>
      </c>
    </row>
    <row r="105" spans="1:5" ht="15" hidden="1" x14ac:dyDescent="0.25">
      <c r="A105" s="403" t="s">
        <v>108</v>
      </c>
      <c r="B105" s="404" t="s">
        <v>1089</v>
      </c>
      <c r="E105" t="s">
        <v>10</v>
      </c>
    </row>
    <row r="106" spans="1:5" ht="15" hidden="1" x14ac:dyDescent="0.25">
      <c r="A106" s="403" t="s">
        <v>109</v>
      </c>
      <c r="B106" s="404" t="s">
        <v>1090</v>
      </c>
      <c r="E106" t="s">
        <v>10</v>
      </c>
    </row>
    <row r="107" spans="1:5" ht="15" hidden="1" x14ac:dyDescent="0.25">
      <c r="A107" s="403" t="s">
        <v>110</v>
      </c>
      <c r="B107" s="404" t="s">
        <v>1091</v>
      </c>
      <c r="E107" t="s">
        <v>10</v>
      </c>
    </row>
    <row r="108" spans="1:5" ht="15" hidden="1" x14ac:dyDescent="0.25">
      <c r="A108" s="403" t="s">
        <v>111</v>
      </c>
      <c r="B108" s="404" t="s">
        <v>1092</v>
      </c>
      <c r="E108" t="s">
        <v>10</v>
      </c>
    </row>
    <row r="109" spans="1:5" ht="15" hidden="1" x14ac:dyDescent="0.25">
      <c r="A109" s="403" t="s">
        <v>819</v>
      </c>
      <c r="B109" s="404" t="s">
        <v>820</v>
      </c>
      <c r="E109" t="s">
        <v>10</v>
      </c>
    </row>
    <row r="110" spans="1:5" ht="15" hidden="1" x14ac:dyDescent="0.25">
      <c r="A110" s="403" t="s">
        <v>821</v>
      </c>
      <c r="B110" s="404" t="s">
        <v>822</v>
      </c>
      <c r="E110" t="s">
        <v>10</v>
      </c>
    </row>
    <row r="111" spans="1:5" ht="15" hidden="1" x14ac:dyDescent="0.25">
      <c r="A111" s="403" t="s">
        <v>823</v>
      </c>
      <c r="B111" s="404" t="s">
        <v>824</v>
      </c>
      <c r="E111" t="s">
        <v>10</v>
      </c>
    </row>
    <row r="112" spans="1:5" ht="15" hidden="1" x14ac:dyDescent="0.25">
      <c r="A112" s="403" t="s">
        <v>825</v>
      </c>
      <c r="B112" s="404" t="s">
        <v>826</v>
      </c>
      <c r="E112" t="s">
        <v>10</v>
      </c>
    </row>
    <row r="113" spans="1:5" ht="15" hidden="1" x14ac:dyDescent="0.25">
      <c r="A113" s="403" t="s">
        <v>827</v>
      </c>
      <c r="B113" s="404" t="s">
        <v>828</v>
      </c>
      <c r="E113" t="s">
        <v>10</v>
      </c>
    </row>
    <row r="114" spans="1:5" ht="15" hidden="1" x14ac:dyDescent="0.25">
      <c r="A114" s="403" t="s">
        <v>829</v>
      </c>
      <c r="B114" s="404" t="s">
        <v>112</v>
      </c>
      <c r="E114" t="s">
        <v>10</v>
      </c>
    </row>
    <row r="115" spans="1:5" ht="15" hidden="1" x14ac:dyDescent="0.25">
      <c r="A115" s="403" t="s">
        <v>830</v>
      </c>
      <c r="B115" s="404" t="s">
        <v>831</v>
      </c>
      <c r="E115" t="s">
        <v>10</v>
      </c>
    </row>
    <row r="116" spans="1:5" ht="15" hidden="1" x14ac:dyDescent="0.25">
      <c r="A116" s="403" t="s">
        <v>128</v>
      </c>
      <c r="B116" s="404" t="s">
        <v>1093</v>
      </c>
      <c r="C116" s="287">
        <v>21503</v>
      </c>
      <c r="E116" t="s">
        <v>12</v>
      </c>
    </row>
    <row r="117" spans="1:5" ht="15" hidden="1" x14ac:dyDescent="0.25">
      <c r="A117" s="403" t="s">
        <v>129</v>
      </c>
      <c r="B117" s="404" t="s">
        <v>1094</v>
      </c>
      <c r="E117" t="s">
        <v>12</v>
      </c>
    </row>
    <row r="118" spans="1:5" ht="15" hidden="1" x14ac:dyDescent="0.25">
      <c r="A118" s="403" t="s">
        <v>130</v>
      </c>
      <c r="B118" s="404" t="s">
        <v>1095</v>
      </c>
      <c r="E118" t="s">
        <v>12</v>
      </c>
    </row>
    <row r="119" spans="1:5" ht="15" hidden="1" x14ac:dyDescent="0.25">
      <c r="A119" s="403" t="s">
        <v>131</v>
      </c>
      <c r="B119" s="404" t="s">
        <v>132</v>
      </c>
      <c r="E119" t="s">
        <v>12</v>
      </c>
    </row>
    <row r="120" spans="1:5" ht="15" hidden="1" x14ac:dyDescent="0.25">
      <c r="A120" s="403" t="s">
        <v>133</v>
      </c>
      <c r="B120" s="404" t="s">
        <v>134</v>
      </c>
      <c r="E120" t="s">
        <v>12</v>
      </c>
    </row>
    <row r="121" spans="1:5" ht="15" hidden="1" x14ac:dyDescent="0.25">
      <c r="A121" s="403" t="s">
        <v>832</v>
      </c>
      <c r="B121" s="404" t="s">
        <v>833</v>
      </c>
      <c r="C121" s="287">
        <v>50000</v>
      </c>
      <c r="E121" t="s">
        <v>12</v>
      </c>
    </row>
    <row r="122" spans="1:5" ht="15" hidden="1" x14ac:dyDescent="0.25">
      <c r="A122" s="403" t="s">
        <v>834</v>
      </c>
      <c r="B122" s="404" t="s">
        <v>835</v>
      </c>
      <c r="C122" s="287">
        <v>30000</v>
      </c>
      <c r="E122" t="s">
        <v>12</v>
      </c>
    </row>
    <row r="123" spans="1:5" ht="15" hidden="1" x14ac:dyDescent="0.25">
      <c r="A123" s="403" t="s">
        <v>836</v>
      </c>
      <c r="B123" s="404" t="s">
        <v>837</v>
      </c>
      <c r="C123" s="287">
        <v>17930</v>
      </c>
      <c r="E123" t="s">
        <v>12</v>
      </c>
    </row>
    <row r="124" spans="1:5" ht="15" hidden="1" x14ac:dyDescent="0.25">
      <c r="A124" s="403" t="s">
        <v>838</v>
      </c>
      <c r="B124" s="404" t="s">
        <v>839</v>
      </c>
      <c r="E124" t="s">
        <v>12</v>
      </c>
    </row>
    <row r="125" spans="1:5" ht="15" hidden="1" x14ac:dyDescent="0.25">
      <c r="A125" s="403" t="s">
        <v>157</v>
      </c>
      <c r="B125" s="404" t="s">
        <v>158</v>
      </c>
      <c r="E125" t="s">
        <v>16</v>
      </c>
    </row>
    <row r="126" spans="1:5" ht="15" hidden="1" x14ac:dyDescent="0.25">
      <c r="A126" s="403" t="s">
        <v>159</v>
      </c>
      <c r="B126" s="404" t="s">
        <v>1096</v>
      </c>
      <c r="E126" t="s">
        <v>33</v>
      </c>
    </row>
    <row r="127" spans="1:5" ht="15" hidden="1" x14ac:dyDescent="0.25">
      <c r="A127" s="403" t="s">
        <v>160</v>
      </c>
      <c r="B127" s="404" t="s">
        <v>1097</v>
      </c>
      <c r="E127" t="s">
        <v>16</v>
      </c>
    </row>
    <row r="128" spans="1:5" ht="15" hidden="1" x14ac:dyDescent="0.25">
      <c r="A128" s="403" t="s">
        <v>161</v>
      </c>
      <c r="B128" s="404" t="s">
        <v>162</v>
      </c>
      <c r="E128" t="s">
        <v>16</v>
      </c>
    </row>
    <row r="129" spans="1:5" ht="15" hidden="1" x14ac:dyDescent="0.25">
      <c r="A129" s="403" t="s">
        <v>163</v>
      </c>
      <c r="B129" s="404" t="s">
        <v>164</v>
      </c>
      <c r="E129" t="s">
        <v>16</v>
      </c>
    </row>
    <row r="130" spans="1:5" ht="15" hidden="1" x14ac:dyDescent="0.25">
      <c r="A130" s="403" t="s">
        <v>165</v>
      </c>
      <c r="B130" s="404" t="s">
        <v>166</v>
      </c>
      <c r="E130" t="s">
        <v>18</v>
      </c>
    </row>
    <row r="131" spans="1:5" ht="15" hidden="1" x14ac:dyDescent="0.25">
      <c r="A131" s="403" t="s">
        <v>167</v>
      </c>
      <c r="B131" s="404" t="s">
        <v>168</v>
      </c>
      <c r="E131" t="s">
        <v>18</v>
      </c>
    </row>
    <row r="132" spans="1:5" ht="15" hidden="1" x14ac:dyDescent="0.25">
      <c r="A132" s="403" t="s">
        <v>1464</v>
      </c>
      <c r="B132" s="404" t="s">
        <v>1465</v>
      </c>
      <c r="E132" t="s">
        <v>16</v>
      </c>
    </row>
    <row r="133" spans="1:5" ht="15" hidden="1" x14ac:dyDescent="0.25">
      <c r="A133" s="403" t="s">
        <v>169</v>
      </c>
      <c r="B133" s="404" t="s">
        <v>1098</v>
      </c>
      <c r="E133" t="s">
        <v>16</v>
      </c>
    </row>
    <row r="134" spans="1:5" ht="15" hidden="1" x14ac:dyDescent="0.25">
      <c r="A134" s="403" t="s">
        <v>840</v>
      </c>
      <c r="B134" s="404" t="s">
        <v>841</v>
      </c>
      <c r="E134" t="s">
        <v>16</v>
      </c>
    </row>
    <row r="135" spans="1:5" ht="15" hidden="1" x14ac:dyDescent="0.25">
      <c r="A135" s="403" t="s">
        <v>842</v>
      </c>
      <c r="B135" s="404" t="s">
        <v>843</v>
      </c>
      <c r="E135" t="s">
        <v>16</v>
      </c>
    </row>
    <row r="136" spans="1:5" ht="15" hidden="1" x14ac:dyDescent="0.25">
      <c r="A136" s="403" t="s">
        <v>170</v>
      </c>
      <c r="B136" s="404" t="s">
        <v>1099</v>
      </c>
      <c r="E136" t="s">
        <v>16</v>
      </c>
    </row>
    <row r="137" spans="1:5" ht="15" hidden="1" x14ac:dyDescent="0.25">
      <c r="A137" s="403" t="s">
        <v>171</v>
      </c>
      <c r="B137" s="404" t="s">
        <v>172</v>
      </c>
      <c r="E137" t="s">
        <v>16</v>
      </c>
    </row>
    <row r="138" spans="1:5" ht="15" hidden="1" x14ac:dyDescent="0.25">
      <c r="A138" s="403" t="s">
        <v>173</v>
      </c>
      <c r="B138" s="404" t="s">
        <v>174</v>
      </c>
      <c r="E138" t="s">
        <v>16</v>
      </c>
    </row>
    <row r="139" spans="1:5" ht="15" hidden="1" x14ac:dyDescent="0.25">
      <c r="A139" s="403" t="s">
        <v>844</v>
      </c>
      <c r="B139" s="404" t="s">
        <v>845</v>
      </c>
      <c r="E139" t="s">
        <v>16</v>
      </c>
    </row>
    <row r="140" spans="1:5" ht="15" hidden="1" x14ac:dyDescent="0.25">
      <c r="A140" s="403" t="s">
        <v>139</v>
      </c>
      <c r="B140" s="404" t="s">
        <v>1100</v>
      </c>
      <c r="C140" s="287">
        <v>8174877.79</v>
      </c>
      <c r="E140" t="s">
        <v>14</v>
      </c>
    </row>
    <row r="141" spans="1:5" ht="15" hidden="1" x14ac:dyDescent="0.25">
      <c r="A141" s="403" t="s">
        <v>212</v>
      </c>
      <c r="B141" s="404" t="s">
        <v>1101</v>
      </c>
      <c r="E141" t="s">
        <v>18</v>
      </c>
    </row>
    <row r="142" spans="1:5" ht="15" hidden="1" x14ac:dyDescent="0.25">
      <c r="A142" s="403" t="s">
        <v>175</v>
      </c>
      <c r="B142" s="404" t="s">
        <v>1102</v>
      </c>
      <c r="C142" s="287">
        <v>1677100</v>
      </c>
      <c r="E142" t="s">
        <v>16</v>
      </c>
    </row>
    <row r="143" spans="1:5" ht="15" hidden="1" x14ac:dyDescent="0.25">
      <c r="A143" s="403" t="s">
        <v>176</v>
      </c>
      <c r="B143" s="404" t="s">
        <v>1103</v>
      </c>
      <c r="E143" t="s">
        <v>16</v>
      </c>
    </row>
    <row r="144" spans="1:5" ht="15" hidden="1" x14ac:dyDescent="0.25">
      <c r="A144" s="403" t="s">
        <v>177</v>
      </c>
      <c r="B144" s="404" t="s">
        <v>1104</v>
      </c>
      <c r="E144" t="s">
        <v>16</v>
      </c>
    </row>
    <row r="145" spans="1:5" ht="15" hidden="1" x14ac:dyDescent="0.25">
      <c r="A145" s="403" t="s">
        <v>178</v>
      </c>
      <c r="B145" s="404" t="s">
        <v>1105</v>
      </c>
      <c r="C145" s="287">
        <v>359727.02</v>
      </c>
      <c r="E145" t="s">
        <v>16</v>
      </c>
    </row>
    <row r="146" spans="1:5" ht="15" hidden="1" x14ac:dyDescent="0.25">
      <c r="A146" s="403" t="s">
        <v>179</v>
      </c>
      <c r="B146" s="404" t="s">
        <v>1106</v>
      </c>
      <c r="E146" t="s">
        <v>16</v>
      </c>
    </row>
    <row r="147" spans="1:5" ht="15" hidden="1" x14ac:dyDescent="0.25">
      <c r="A147" s="403" t="s">
        <v>846</v>
      </c>
      <c r="B147" s="404" t="s">
        <v>847</v>
      </c>
      <c r="E147" t="s">
        <v>16</v>
      </c>
    </row>
    <row r="148" spans="1:5" ht="15" hidden="1" x14ac:dyDescent="0.25">
      <c r="A148" s="403" t="s">
        <v>848</v>
      </c>
      <c r="B148" s="404" t="s">
        <v>849</v>
      </c>
      <c r="E148" t="s">
        <v>16</v>
      </c>
    </row>
    <row r="149" spans="1:5" ht="15" hidden="1" x14ac:dyDescent="0.25">
      <c r="A149" s="403" t="s">
        <v>850</v>
      </c>
      <c r="B149" s="404" t="s">
        <v>851</v>
      </c>
      <c r="E149" t="s">
        <v>16</v>
      </c>
    </row>
    <row r="150" spans="1:5" ht="15" hidden="1" x14ac:dyDescent="0.25">
      <c r="A150" s="403" t="s">
        <v>180</v>
      </c>
      <c r="B150" s="404" t="s">
        <v>1107</v>
      </c>
      <c r="E150" t="s">
        <v>16</v>
      </c>
    </row>
    <row r="151" spans="1:5" ht="15" hidden="1" x14ac:dyDescent="0.25">
      <c r="A151" s="403" t="s">
        <v>852</v>
      </c>
      <c r="B151" s="404" t="s">
        <v>853</v>
      </c>
      <c r="E151" t="s">
        <v>16</v>
      </c>
    </row>
    <row r="152" spans="1:5" ht="15" hidden="1" x14ac:dyDescent="0.25">
      <c r="A152" s="403" t="s">
        <v>181</v>
      </c>
      <c r="B152" s="404" t="s">
        <v>1108</v>
      </c>
      <c r="E152" t="s">
        <v>16</v>
      </c>
    </row>
    <row r="153" spans="1:5" ht="15" hidden="1" x14ac:dyDescent="0.25">
      <c r="A153" s="403" t="s">
        <v>182</v>
      </c>
      <c r="B153" s="404" t="s">
        <v>183</v>
      </c>
      <c r="E153" t="s">
        <v>16</v>
      </c>
    </row>
    <row r="154" spans="1:5" ht="15" hidden="1" x14ac:dyDescent="0.25">
      <c r="A154" s="403" t="s">
        <v>184</v>
      </c>
      <c r="B154" s="404" t="s">
        <v>185</v>
      </c>
      <c r="E154" t="s">
        <v>16</v>
      </c>
    </row>
    <row r="155" spans="1:5" ht="15" hidden="1" x14ac:dyDescent="0.25">
      <c r="A155" s="403" t="s">
        <v>135</v>
      </c>
      <c r="B155" s="404" t="s">
        <v>136</v>
      </c>
      <c r="E155" t="s">
        <v>12</v>
      </c>
    </row>
    <row r="156" spans="1:5" ht="15" hidden="1" x14ac:dyDescent="0.25">
      <c r="A156" s="403" t="s">
        <v>137</v>
      </c>
      <c r="B156" s="404" t="s">
        <v>138</v>
      </c>
      <c r="E156" t="s">
        <v>12</v>
      </c>
    </row>
    <row r="157" spans="1:5" ht="15" hidden="1" x14ac:dyDescent="0.25">
      <c r="A157" s="403" t="s">
        <v>186</v>
      </c>
      <c r="B157" s="404" t="s">
        <v>187</v>
      </c>
      <c r="E157" t="s">
        <v>16</v>
      </c>
    </row>
    <row r="158" spans="1:5" ht="15" hidden="1" x14ac:dyDescent="0.25">
      <c r="A158" s="403" t="s">
        <v>188</v>
      </c>
      <c r="B158" s="404" t="s">
        <v>189</v>
      </c>
      <c r="E158" t="s">
        <v>16</v>
      </c>
    </row>
    <row r="159" spans="1:5" ht="15" hidden="1" x14ac:dyDescent="0.25">
      <c r="A159" s="403" t="s">
        <v>190</v>
      </c>
      <c r="B159" s="404" t="s">
        <v>191</v>
      </c>
      <c r="E159" t="s">
        <v>16</v>
      </c>
    </row>
    <row r="160" spans="1:5" ht="15" hidden="1" x14ac:dyDescent="0.25">
      <c r="A160" s="403" t="s">
        <v>192</v>
      </c>
      <c r="B160" s="404" t="s">
        <v>193</v>
      </c>
      <c r="E160" t="s">
        <v>16</v>
      </c>
    </row>
    <row r="161" spans="1:5" ht="15" hidden="1" x14ac:dyDescent="0.25">
      <c r="A161" s="403" t="s">
        <v>194</v>
      </c>
      <c r="B161" s="404" t="s">
        <v>195</v>
      </c>
      <c r="E161" t="s">
        <v>16</v>
      </c>
    </row>
    <row r="162" spans="1:5" ht="15" hidden="1" x14ac:dyDescent="0.25">
      <c r="A162" s="403" t="s">
        <v>196</v>
      </c>
      <c r="B162" s="404" t="s">
        <v>1109</v>
      </c>
      <c r="E162" t="s">
        <v>16</v>
      </c>
    </row>
    <row r="163" spans="1:5" ht="15" hidden="1" x14ac:dyDescent="0.25">
      <c r="A163" s="403" t="s">
        <v>197</v>
      </c>
      <c r="B163" s="404" t="s">
        <v>1110</v>
      </c>
      <c r="E163" t="s">
        <v>16</v>
      </c>
    </row>
    <row r="164" spans="1:5" ht="15" hidden="1" x14ac:dyDescent="0.25">
      <c r="A164" s="403" t="s">
        <v>198</v>
      </c>
      <c r="B164" s="404" t="s">
        <v>199</v>
      </c>
      <c r="E164" t="s">
        <v>16</v>
      </c>
    </row>
    <row r="165" spans="1:5" ht="15" hidden="1" x14ac:dyDescent="0.25">
      <c r="A165" s="403" t="s">
        <v>200</v>
      </c>
      <c r="B165" t="s">
        <v>201</v>
      </c>
      <c r="E165" t="s">
        <v>16</v>
      </c>
    </row>
    <row r="166" spans="1:5" ht="15" hidden="1" x14ac:dyDescent="0.25">
      <c r="A166" s="403" t="s">
        <v>213</v>
      </c>
      <c r="B166" t="s">
        <v>214</v>
      </c>
      <c r="E166" t="s">
        <v>18</v>
      </c>
    </row>
    <row r="167" spans="1:5" ht="15" hidden="1" x14ac:dyDescent="0.25">
      <c r="A167" s="403" t="s">
        <v>202</v>
      </c>
      <c r="B167" t="s">
        <v>1111</v>
      </c>
      <c r="E167" t="s">
        <v>16</v>
      </c>
    </row>
    <row r="168" spans="1:5" ht="15" hidden="1" x14ac:dyDescent="0.25">
      <c r="A168" s="403" t="s">
        <v>203</v>
      </c>
      <c r="B168" t="s">
        <v>204</v>
      </c>
      <c r="E168" t="s">
        <v>16</v>
      </c>
    </row>
    <row r="169" spans="1:5" ht="15" hidden="1" x14ac:dyDescent="0.25">
      <c r="A169" s="403" t="s">
        <v>205</v>
      </c>
      <c r="B169" t="s">
        <v>1112</v>
      </c>
      <c r="E169" t="s">
        <v>16</v>
      </c>
    </row>
    <row r="170" spans="1:5" ht="15" hidden="1" x14ac:dyDescent="0.25">
      <c r="A170" s="403" t="s">
        <v>206</v>
      </c>
      <c r="B170" t="s">
        <v>207</v>
      </c>
      <c r="C170" s="287">
        <v>181427</v>
      </c>
      <c r="E170" t="s">
        <v>16</v>
      </c>
    </row>
    <row r="171" spans="1:5" ht="15" hidden="1" x14ac:dyDescent="0.25">
      <c r="A171" s="403" t="s">
        <v>208</v>
      </c>
      <c r="B171" t="s">
        <v>209</v>
      </c>
      <c r="C171" s="287">
        <v>659650.5</v>
      </c>
      <c r="E171" t="s">
        <v>16</v>
      </c>
    </row>
    <row r="172" spans="1:5" ht="15" hidden="1" x14ac:dyDescent="0.25">
      <c r="A172" s="403" t="s">
        <v>224</v>
      </c>
      <c r="B172" t="s">
        <v>225</v>
      </c>
      <c r="C172" s="287">
        <v>7300860.7699999996</v>
      </c>
      <c r="E172" t="s">
        <v>25</v>
      </c>
    </row>
    <row r="173" spans="1:5" ht="15" hidden="1" x14ac:dyDescent="0.25">
      <c r="A173" s="403" t="s">
        <v>226</v>
      </c>
      <c r="B173" t="s">
        <v>227</v>
      </c>
      <c r="C173" s="287">
        <v>271920</v>
      </c>
      <c r="E173" t="s">
        <v>25</v>
      </c>
    </row>
    <row r="174" spans="1:5" ht="15" hidden="1" x14ac:dyDescent="0.25">
      <c r="A174" s="403" t="s">
        <v>228</v>
      </c>
      <c r="B174" t="s">
        <v>229</v>
      </c>
      <c r="E174" t="s">
        <v>25</v>
      </c>
    </row>
    <row r="175" spans="1:5" ht="15" hidden="1" x14ac:dyDescent="0.25">
      <c r="A175" s="403" t="s">
        <v>230</v>
      </c>
      <c r="B175" t="s">
        <v>231</v>
      </c>
      <c r="C175" s="287">
        <v>155500</v>
      </c>
      <c r="E175" t="s">
        <v>25</v>
      </c>
    </row>
    <row r="176" spans="1:5" ht="15" hidden="1" x14ac:dyDescent="0.25">
      <c r="A176" s="403" t="s">
        <v>232</v>
      </c>
      <c r="B176" t="s">
        <v>233</v>
      </c>
      <c r="E176" t="s">
        <v>25</v>
      </c>
    </row>
    <row r="177" spans="1:7" ht="15" x14ac:dyDescent="0.25">
      <c r="A177" s="403" t="s">
        <v>234</v>
      </c>
      <c r="B177" t="s">
        <v>235</v>
      </c>
      <c r="E177" t="s">
        <v>29</v>
      </c>
    </row>
    <row r="178" spans="1:7" ht="15" hidden="1" x14ac:dyDescent="0.25">
      <c r="A178" s="403" t="s">
        <v>236</v>
      </c>
      <c r="B178" t="s">
        <v>237</v>
      </c>
      <c r="E178" t="s">
        <v>25</v>
      </c>
    </row>
    <row r="179" spans="1:7" ht="15" hidden="1" x14ac:dyDescent="0.25">
      <c r="A179" s="403" t="s">
        <v>238</v>
      </c>
      <c r="B179" t="s">
        <v>239</v>
      </c>
      <c r="E179" t="s">
        <v>25</v>
      </c>
    </row>
    <row r="180" spans="1:7" ht="15" hidden="1" x14ac:dyDescent="0.25">
      <c r="A180" s="403" t="s">
        <v>240</v>
      </c>
      <c r="B180" t="s">
        <v>241</v>
      </c>
      <c r="E180" t="s">
        <v>25</v>
      </c>
    </row>
    <row r="181" spans="1:7" ht="15" hidden="1" x14ac:dyDescent="0.25">
      <c r="A181" s="403" t="s">
        <v>242</v>
      </c>
      <c r="B181" t="s">
        <v>243</v>
      </c>
      <c r="E181" t="s">
        <v>25</v>
      </c>
    </row>
    <row r="182" spans="1:7" ht="15" hidden="1" x14ac:dyDescent="0.25">
      <c r="A182" s="403" t="s">
        <v>244</v>
      </c>
      <c r="B182" t="s">
        <v>245</v>
      </c>
      <c r="E182" t="s">
        <v>25</v>
      </c>
    </row>
    <row r="183" spans="1:7" ht="15" hidden="1" x14ac:dyDescent="0.25">
      <c r="A183" s="403" t="s">
        <v>246</v>
      </c>
      <c r="B183" t="s">
        <v>247</v>
      </c>
      <c r="E183" t="s">
        <v>25</v>
      </c>
    </row>
    <row r="184" spans="1:7" ht="15" hidden="1" x14ac:dyDescent="0.25">
      <c r="A184" s="403" t="s">
        <v>256</v>
      </c>
      <c r="B184" t="s">
        <v>257</v>
      </c>
      <c r="C184" s="287">
        <v>3733286.1818181816</v>
      </c>
      <c r="E184" t="s">
        <v>27</v>
      </c>
      <c r="G184" s="409"/>
    </row>
    <row r="185" spans="1:7" ht="15" hidden="1" x14ac:dyDescent="0.25">
      <c r="A185" s="403" t="s">
        <v>258</v>
      </c>
      <c r="B185" t="s">
        <v>259</v>
      </c>
      <c r="C185" s="287">
        <v>1740389.4545454546</v>
      </c>
      <c r="E185" t="s">
        <v>27</v>
      </c>
      <c r="G185" s="409"/>
    </row>
    <row r="186" spans="1:7" ht="15" hidden="1" x14ac:dyDescent="0.25">
      <c r="A186" s="403" t="s">
        <v>260</v>
      </c>
      <c r="B186" t="s">
        <v>1113</v>
      </c>
      <c r="C186" s="287">
        <v>222498.54545454547</v>
      </c>
      <c r="E186" t="s">
        <v>27</v>
      </c>
      <c r="G186" s="409"/>
    </row>
    <row r="187" spans="1:7" ht="15" hidden="1" x14ac:dyDescent="0.25">
      <c r="A187" s="403" t="s">
        <v>261</v>
      </c>
      <c r="B187" t="s">
        <v>262</v>
      </c>
      <c r="E187" t="s">
        <v>27</v>
      </c>
    </row>
    <row r="188" spans="1:7" ht="15" hidden="1" x14ac:dyDescent="0.25">
      <c r="A188" s="403" t="s">
        <v>263</v>
      </c>
      <c r="B188" t="s">
        <v>264</v>
      </c>
      <c r="E188" t="s">
        <v>27</v>
      </c>
    </row>
    <row r="189" spans="1:7" ht="15" hidden="1" x14ac:dyDescent="0.25">
      <c r="A189" s="403" t="s">
        <v>265</v>
      </c>
      <c r="B189" t="s">
        <v>607</v>
      </c>
      <c r="E189" t="s">
        <v>27</v>
      </c>
    </row>
    <row r="190" spans="1:7" ht="15" hidden="1" x14ac:dyDescent="0.25">
      <c r="A190" s="403" t="s">
        <v>248</v>
      </c>
      <c r="B190" t="s">
        <v>1114</v>
      </c>
      <c r="E190" t="s">
        <v>25</v>
      </c>
    </row>
    <row r="191" spans="1:7" ht="15" hidden="1" x14ac:dyDescent="0.25">
      <c r="A191" s="403" t="s">
        <v>249</v>
      </c>
      <c r="B191" t="s">
        <v>1115</v>
      </c>
      <c r="C191" s="287">
        <v>432000</v>
      </c>
      <c r="E191" t="s">
        <v>25</v>
      </c>
    </row>
    <row r="192" spans="1:7" ht="15" hidden="1" x14ac:dyDescent="0.25">
      <c r="A192" s="403" t="s">
        <v>250</v>
      </c>
      <c r="B192" t="s">
        <v>1116</v>
      </c>
      <c r="E192" t="s">
        <v>25</v>
      </c>
    </row>
    <row r="193" spans="1:8" ht="15" hidden="1" x14ac:dyDescent="0.25">
      <c r="A193" s="403" t="s">
        <v>251</v>
      </c>
      <c r="B193" t="s">
        <v>1117</v>
      </c>
      <c r="E193" t="s">
        <v>25</v>
      </c>
    </row>
    <row r="194" spans="1:8" ht="15" hidden="1" x14ac:dyDescent="0.25">
      <c r="A194" s="403" t="s">
        <v>252</v>
      </c>
      <c r="B194" t="s">
        <v>1118</v>
      </c>
      <c r="E194" t="s">
        <v>25</v>
      </c>
    </row>
    <row r="195" spans="1:8" ht="15" hidden="1" x14ac:dyDescent="0.25">
      <c r="A195" s="403" t="s">
        <v>253</v>
      </c>
      <c r="B195" t="s">
        <v>1119</v>
      </c>
      <c r="E195" t="s">
        <v>25</v>
      </c>
    </row>
    <row r="196" spans="1:8" ht="15" hidden="1" x14ac:dyDescent="0.25">
      <c r="A196" s="403" t="s">
        <v>254</v>
      </c>
      <c r="B196" t="s">
        <v>1120</v>
      </c>
      <c r="E196" t="s">
        <v>25</v>
      </c>
    </row>
    <row r="197" spans="1:8" ht="15" hidden="1" x14ac:dyDescent="0.25">
      <c r="A197" s="403" t="s">
        <v>255</v>
      </c>
      <c r="B197" t="s">
        <v>1121</v>
      </c>
      <c r="E197" t="s">
        <v>25</v>
      </c>
    </row>
    <row r="198" spans="1:8" ht="15" hidden="1" x14ac:dyDescent="0.25">
      <c r="A198" s="403" t="s">
        <v>854</v>
      </c>
      <c r="B198" t="s">
        <v>855</v>
      </c>
      <c r="C198" s="287">
        <v>14597.02</v>
      </c>
      <c r="E198" t="s">
        <v>25</v>
      </c>
    </row>
    <row r="199" spans="1:8" ht="15" hidden="1" x14ac:dyDescent="0.25">
      <c r="A199" s="403" t="s">
        <v>856</v>
      </c>
      <c r="B199" t="s">
        <v>857</v>
      </c>
      <c r="E199" t="s">
        <v>25</v>
      </c>
    </row>
    <row r="200" spans="1:8" ht="15" x14ac:dyDescent="0.25">
      <c r="A200" s="403" t="s">
        <v>858</v>
      </c>
      <c r="B200" t="s">
        <v>1466</v>
      </c>
      <c r="C200" s="287">
        <v>451620</v>
      </c>
      <c r="E200" t="s">
        <v>29</v>
      </c>
      <c r="G200" s="409"/>
      <c r="H200" s="409"/>
    </row>
    <row r="201" spans="1:8" ht="15" hidden="1" x14ac:dyDescent="0.25">
      <c r="A201" s="403" t="s">
        <v>276</v>
      </c>
      <c r="B201" t="s">
        <v>277</v>
      </c>
      <c r="E201" t="s">
        <v>31</v>
      </c>
    </row>
    <row r="202" spans="1:8" ht="15" hidden="1" x14ac:dyDescent="0.25">
      <c r="A202" s="403" t="s">
        <v>278</v>
      </c>
      <c r="B202" t="s">
        <v>279</v>
      </c>
      <c r="E202" t="s">
        <v>31</v>
      </c>
    </row>
    <row r="203" spans="1:8" ht="15" hidden="1" x14ac:dyDescent="0.25">
      <c r="A203" s="403" t="s">
        <v>280</v>
      </c>
      <c r="B203" t="s">
        <v>281</v>
      </c>
      <c r="C203" s="287">
        <v>143890.79999999999</v>
      </c>
      <c r="E203" t="s">
        <v>31</v>
      </c>
    </row>
    <row r="204" spans="1:8" ht="15" hidden="1" x14ac:dyDescent="0.25">
      <c r="A204" s="403" t="s">
        <v>282</v>
      </c>
      <c r="B204" t="s">
        <v>283</v>
      </c>
      <c r="C204" s="287">
        <v>215836.22</v>
      </c>
      <c r="E204" t="s">
        <v>31</v>
      </c>
    </row>
    <row r="205" spans="1:8" ht="15" hidden="1" x14ac:dyDescent="0.25">
      <c r="A205" s="403" t="s">
        <v>284</v>
      </c>
      <c r="B205" t="s">
        <v>285</v>
      </c>
      <c r="C205" s="287">
        <v>0</v>
      </c>
      <c r="E205" t="s">
        <v>31</v>
      </c>
    </row>
    <row r="206" spans="1:8" ht="15" hidden="1" x14ac:dyDescent="0.25">
      <c r="A206" s="403" t="s">
        <v>1467</v>
      </c>
      <c r="B206" t="s">
        <v>1468</v>
      </c>
      <c r="C206" s="287">
        <v>0</v>
      </c>
      <c r="E206" t="s">
        <v>31</v>
      </c>
    </row>
    <row r="207" spans="1:8" ht="15" hidden="1" x14ac:dyDescent="0.25">
      <c r="A207" s="403" t="s">
        <v>286</v>
      </c>
      <c r="B207" t="s">
        <v>287</v>
      </c>
      <c r="E207" t="s">
        <v>31</v>
      </c>
    </row>
    <row r="208" spans="1:8" ht="15" hidden="1" x14ac:dyDescent="0.25">
      <c r="A208" s="403" t="s">
        <v>288</v>
      </c>
      <c r="B208" t="s">
        <v>289</v>
      </c>
      <c r="C208" s="287">
        <v>0</v>
      </c>
      <c r="E208" t="s">
        <v>31</v>
      </c>
    </row>
    <row r="209" spans="1:8" ht="15" x14ac:dyDescent="0.25">
      <c r="A209" s="403" t="s">
        <v>269</v>
      </c>
      <c r="B209" t="s">
        <v>270</v>
      </c>
      <c r="C209" s="287">
        <v>561500</v>
      </c>
      <c r="E209" t="s">
        <v>29</v>
      </c>
      <c r="G209" s="409"/>
      <c r="H209" s="409"/>
    </row>
    <row r="210" spans="1:8" ht="15" x14ac:dyDescent="0.25">
      <c r="A210" s="403" t="s">
        <v>272</v>
      </c>
      <c r="B210" t="s">
        <v>273</v>
      </c>
      <c r="C210" s="287">
        <v>50000</v>
      </c>
      <c r="E210" t="s">
        <v>29</v>
      </c>
      <c r="G210" s="409"/>
      <c r="H210" s="409"/>
    </row>
    <row r="211" spans="1:8" ht="15" x14ac:dyDescent="0.25">
      <c r="A211" s="403" t="s">
        <v>274</v>
      </c>
      <c r="B211" t="s">
        <v>1469</v>
      </c>
      <c r="C211" s="287">
        <v>0</v>
      </c>
      <c r="E211" t="s">
        <v>29</v>
      </c>
      <c r="G211" s="409"/>
      <c r="H211" s="409"/>
    </row>
    <row r="212" spans="1:8" ht="15" x14ac:dyDescent="0.25">
      <c r="A212" s="403" t="s">
        <v>275</v>
      </c>
      <c r="B212" t="s">
        <v>1470</v>
      </c>
      <c r="E212" t="s">
        <v>29</v>
      </c>
      <c r="G212" s="409"/>
      <c r="H212" s="409"/>
    </row>
    <row r="213" spans="1:8" ht="15" x14ac:dyDescent="0.25">
      <c r="A213" s="403" t="s">
        <v>1471</v>
      </c>
      <c r="B213" t="s">
        <v>1472</v>
      </c>
      <c r="E213" t="s">
        <v>29</v>
      </c>
      <c r="G213" s="409"/>
      <c r="H213" s="409"/>
    </row>
    <row r="214" spans="1:8" ht="15" x14ac:dyDescent="0.25">
      <c r="A214" s="403" t="s">
        <v>1473</v>
      </c>
      <c r="B214" t="s">
        <v>1474</v>
      </c>
      <c r="C214" s="287">
        <v>0</v>
      </c>
      <c r="E214" t="s">
        <v>29</v>
      </c>
      <c r="G214" s="409"/>
      <c r="H214" s="409"/>
    </row>
    <row r="215" spans="1:8" ht="15" x14ac:dyDescent="0.25">
      <c r="A215" s="403" t="s">
        <v>859</v>
      </c>
      <c r="B215" t="s">
        <v>1475</v>
      </c>
      <c r="C215" s="287">
        <v>801717</v>
      </c>
      <c r="E215" t="s">
        <v>29</v>
      </c>
      <c r="G215" s="410"/>
      <c r="H215" s="410"/>
    </row>
    <row r="216" spans="1:8" ht="15" x14ac:dyDescent="0.25">
      <c r="A216" s="403" t="s">
        <v>860</v>
      </c>
      <c r="B216" t="s">
        <v>1476</v>
      </c>
      <c r="C216" s="287">
        <v>0</v>
      </c>
      <c r="E216" t="s">
        <v>29</v>
      </c>
      <c r="G216" s="409"/>
      <c r="H216" s="409"/>
    </row>
    <row r="217" spans="1:8" ht="15" x14ac:dyDescent="0.25">
      <c r="A217" s="403" t="s">
        <v>861</v>
      </c>
      <c r="B217" t="s">
        <v>862</v>
      </c>
      <c r="E217" t="s">
        <v>29</v>
      </c>
      <c r="G217" s="409"/>
      <c r="H217" s="409"/>
    </row>
    <row r="218" spans="1:8" ht="15" x14ac:dyDescent="0.25">
      <c r="A218" s="403" t="s">
        <v>863</v>
      </c>
      <c r="B218" t="s">
        <v>864</v>
      </c>
      <c r="E218" t="s">
        <v>29</v>
      </c>
      <c r="G218" s="409"/>
      <c r="H218" s="409"/>
    </row>
    <row r="219" spans="1:8" ht="15" x14ac:dyDescent="0.25">
      <c r="A219" s="403" t="s">
        <v>865</v>
      </c>
      <c r="B219" t="s">
        <v>866</v>
      </c>
      <c r="E219" t="s">
        <v>29</v>
      </c>
      <c r="G219" s="409"/>
      <c r="H219" s="409"/>
    </row>
    <row r="220" spans="1:8" ht="15" hidden="1" x14ac:dyDescent="0.25">
      <c r="A220" s="403" t="s">
        <v>290</v>
      </c>
      <c r="B220" t="s">
        <v>291</v>
      </c>
      <c r="E220" t="s">
        <v>31</v>
      </c>
    </row>
    <row r="221" spans="1:8" ht="15" hidden="1" x14ac:dyDescent="0.25">
      <c r="A221" s="403" t="s">
        <v>292</v>
      </c>
      <c r="B221" t="s">
        <v>293</v>
      </c>
      <c r="C221" s="287">
        <v>178227</v>
      </c>
      <c r="E221" t="s">
        <v>31</v>
      </c>
    </row>
    <row r="222" spans="1:8" ht="15" hidden="1" x14ac:dyDescent="0.25">
      <c r="A222" s="403" t="s">
        <v>867</v>
      </c>
      <c r="B222" t="s">
        <v>868</v>
      </c>
      <c r="E222" t="s">
        <v>31</v>
      </c>
    </row>
    <row r="223" spans="1:8" ht="15" hidden="1" x14ac:dyDescent="0.25">
      <c r="A223" s="403" t="s">
        <v>294</v>
      </c>
      <c r="B223" t="s">
        <v>295</v>
      </c>
      <c r="E223" t="s">
        <v>31</v>
      </c>
    </row>
    <row r="224" spans="1:8" ht="15" hidden="1" x14ac:dyDescent="0.25">
      <c r="A224" s="403" t="s">
        <v>296</v>
      </c>
      <c r="B224" t="s">
        <v>297</v>
      </c>
      <c r="E224" t="s">
        <v>31</v>
      </c>
    </row>
    <row r="225" spans="1:8" ht="15" hidden="1" x14ac:dyDescent="0.25">
      <c r="A225" s="403" t="s">
        <v>298</v>
      </c>
      <c r="B225" t="s">
        <v>1122</v>
      </c>
      <c r="E225" t="s">
        <v>31</v>
      </c>
    </row>
    <row r="226" spans="1:8" ht="15" hidden="1" x14ac:dyDescent="0.25">
      <c r="A226" s="403" t="s">
        <v>301</v>
      </c>
      <c r="B226" t="s">
        <v>302</v>
      </c>
      <c r="E226" t="s">
        <v>31</v>
      </c>
    </row>
    <row r="227" spans="1:8" ht="15" hidden="1" x14ac:dyDescent="0.25">
      <c r="A227" s="403" t="s">
        <v>305</v>
      </c>
      <c r="B227" t="s">
        <v>291</v>
      </c>
      <c r="C227" s="287">
        <v>3200</v>
      </c>
      <c r="E227" t="s">
        <v>31</v>
      </c>
    </row>
    <row r="228" spans="1:8" ht="15" hidden="1" x14ac:dyDescent="0.25">
      <c r="A228" s="403" t="s">
        <v>306</v>
      </c>
      <c r="B228" t="s">
        <v>307</v>
      </c>
      <c r="E228" t="s">
        <v>31</v>
      </c>
    </row>
    <row r="229" spans="1:8" ht="15" hidden="1" x14ac:dyDescent="0.25">
      <c r="A229" s="403" t="s">
        <v>869</v>
      </c>
      <c r="B229" t="s">
        <v>870</v>
      </c>
      <c r="E229" t="s">
        <v>31</v>
      </c>
    </row>
    <row r="230" spans="1:8" ht="15" hidden="1" x14ac:dyDescent="0.25">
      <c r="A230" s="403" t="s">
        <v>308</v>
      </c>
      <c r="B230" t="s">
        <v>309</v>
      </c>
      <c r="E230" t="s">
        <v>31</v>
      </c>
    </row>
    <row r="231" spans="1:8" ht="15" hidden="1" x14ac:dyDescent="0.25">
      <c r="A231" s="403" t="s">
        <v>310</v>
      </c>
      <c r="B231" t="s">
        <v>311</v>
      </c>
      <c r="E231" t="s">
        <v>31</v>
      </c>
    </row>
    <row r="232" spans="1:8" ht="15" hidden="1" x14ac:dyDescent="0.25">
      <c r="A232" s="403" t="s">
        <v>312</v>
      </c>
      <c r="B232" t="s">
        <v>313</v>
      </c>
      <c r="E232" t="s">
        <v>31</v>
      </c>
    </row>
    <row r="233" spans="1:8" ht="15" hidden="1" x14ac:dyDescent="0.25">
      <c r="A233" s="403" t="s">
        <v>314</v>
      </c>
      <c r="B233" t="s">
        <v>1477</v>
      </c>
      <c r="C233" s="287">
        <v>142807</v>
      </c>
      <c r="E233" t="s">
        <v>31</v>
      </c>
    </row>
    <row r="234" spans="1:8" ht="15" hidden="1" x14ac:dyDescent="0.25">
      <c r="A234" s="403" t="s">
        <v>315</v>
      </c>
      <c r="B234" t="s">
        <v>1478</v>
      </c>
      <c r="E234" t="s">
        <v>31</v>
      </c>
    </row>
    <row r="235" spans="1:8" ht="15" hidden="1" x14ac:dyDescent="0.25">
      <c r="A235" s="403" t="s">
        <v>316</v>
      </c>
      <c r="B235" t="s">
        <v>1479</v>
      </c>
      <c r="C235" s="287">
        <v>9338.181818181818</v>
      </c>
      <c r="E235" t="s">
        <v>33</v>
      </c>
      <c r="G235" s="409">
        <f>C235/11</f>
        <v>848.92561983471069</v>
      </c>
      <c r="H235" s="409">
        <f>G235+C235</f>
        <v>10187.107438016528</v>
      </c>
    </row>
    <row r="236" spans="1:8" ht="15" hidden="1" x14ac:dyDescent="0.25">
      <c r="A236" s="403" t="s">
        <v>317</v>
      </c>
      <c r="B236" t="s">
        <v>1480</v>
      </c>
      <c r="C236" s="287">
        <v>63840</v>
      </c>
      <c r="E236" t="s">
        <v>33</v>
      </c>
      <c r="G236" s="409">
        <f>C236/11</f>
        <v>5803.636363636364</v>
      </c>
      <c r="H236" s="409">
        <f>G236+C236</f>
        <v>69643.636363636368</v>
      </c>
    </row>
    <row r="237" spans="1:8" ht="15" hidden="1" x14ac:dyDescent="0.25">
      <c r="A237" s="403" t="s">
        <v>318</v>
      </c>
      <c r="B237" t="s">
        <v>1481</v>
      </c>
      <c r="C237" s="287">
        <v>42594.545454545456</v>
      </c>
      <c r="E237" t="s">
        <v>33</v>
      </c>
      <c r="G237" s="409">
        <f>C237/11</f>
        <v>3872.231404958678</v>
      </c>
      <c r="H237" s="409">
        <f>G237+C237</f>
        <v>46466.776859504134</v>
      </c>
    </row>
    <row r="238" spans="1:8" ht="15" hidden="1" x14ac:dyDescent="0.25">
      <c r="A238" s="403" t="s">
        <v>871</v>
      </c>
      <c r="B238" t="s">
        <v>384</v>
      </c>
      <c r="C238" s="287">
        <v>147568</v>
      </c>
      <c r="E238" t="s">
        <v>37</v>
      </c>
    </row>
    <row r="239" spans="1:8" ht="15" hidden="1" x14ac:dyDescent="0.25">
      <c r="A239" s="403" t="s">
        <v>872</v>
      </c>
      <c r="B239" t="s">
        <v>385</v>
      </c>
      <c r="C239" s="287">
        <v>153830</v>
      </c>
      <c r="E239" t="s">
        <v>37</v>
      </c>
    </row>
    <row r="240" spans="1:8" ht="15" hidden="1" x14ac:dyDescent="0.25">
      <c r="A240" s="403" t="s">
        <v>873</v>
      </c>
      <c r="B240" t="s">
        <v>386</v>
      </c>
      <c r="C240" s="287">
        <v>123021.66347107438</v>
      </c>
      <c r="E240" t="s">
        <v>37</v>
      </c>
      <c r="G240" s="409"/>
      <c r="H240" s="409"/>
    </row>
    <row r="241" spans="1:8" ht="15" hidden="1" x14ac:dyDescent="0.25">
      <c r="A241" s="403" t="s">
        <v>874</v>
      </c>
      <c r="B241" t="s">
        <v>387</v>
      </c>
      <c r="C241" s="287">
        <v>48388.760330578516</v>
      </c>
      <c r="E241" t="s">
        <v>37</v>
      </c>
      <c r="G241" s="409"/>
      <c r="H241" s="409"/>
    </row>
    <row r="242" spans="1:8" ht="15" hidden="1" x14ac:dyDescent="0.25">
      <c r="A242" s="403" t="s">
        <v>875</v>
      </c>
      <c r="B242" t="s">
        <v>388</v>
      </c>
      <c r="C242" s="411">
        <v>253500</v>
      </c>
      <c r="E242" t="s">
        <v>37</v>
      </c>
      <c r="G242" s="409"/>
      <c r="H242" s="409"/>
    </row>
    <row r="243" spans="1:8" ht="15" hidden="1" x14ac:dyDescent="0.25">
      <c r="A243" s="403" t="s">
        <v>876</v>
      </c>
      <c r="B243" t="s">
        <v>389</v>
      </c>
      <c r="C243" s="411">
        <v>190413.22314049589</v>
      </c>
      <c r="E243" t="s">
        <v>37</v>
      </c>
      <c r="G243" s="409"/>
      <c r="H243" s="409"/>
    </row>
    <row r="244" spans="1:8" ht="15" hidden="1" x14ac:dyDescent="0.25">
      <c r="A244" s="403" t="s">
        <v>877</v>
      </c>
      <c r="B244" t="s">
        <v>394</v>
      </c>
      <c r="C244" s="411">
        <v>10187.107438016528</v>
      </c>
      <c r="E244" t="s">
        <v>37</v>
      </c>
      <c r="G244" s="409"/>
      <c r="H244" s="409"/>
    </row>
    <row r="245" spans="1:8" ht="15" hidden="1" x14ac:dyDescent="0.25">
      <c r="A245" s="403" t="s">
        <v>878</v>
      </c>
      <c r="B245" t="s">
        <v>395</v>
      </c>
      <c r="C245" s="411">
        <v>69643.636363636368</v>
      </c>
      <c r="E245" t="s">
        <v>37</v>
      </c>
      <c r="G245" s="409"/>
      <c r="H245" s="409"/>
    </row>
    <row r="246" spans="1:8" ht="15" hidden="1" x14ac:dyDescent="0.25">
      <c r="A246" s="403" t="s">
        <v>879</v>
      </c>
      <c r="B246" t="s">
        <v>396</v>
      </c>
      <c r="C246" s="411">
        <v>46466.776859504134</v>
      </c>
      <c r="E246" t="s">
        <v>37</v>
      </c>
      <c r="G246" s="409"/>
      <c r="H246" s="409"/>
    </row>
    <row r="247" spans="1:8" ht="15" hidden="1" x14ac:dyDescent="0.25">
      <c r="A247" s="403" t="s">
        <v>319</v>
      </c>
      <c r="B247" t="s">
        <v>320</v>
      </c>
      <c r="C247" s="287">
        <v>296967.27272727271</v>
      </c>
      <c r="E247" t="s">
        <v>33</v>
      </c>
      <c r="G247" s="409">
        <f t="shared" ref="G247:G259" si="0">C247/11</f>
        <v>26997.024793388427</v>
      </c>
      <c r="H247" s="409">
        <f t="shared" ref="H247:H259" si="1">G247+C247</f>
        <v>323964.29752066114</v>
      </c>
    </row>
    <row r="248" spans="1:8" ht="15" hidden="1" x14ac:dyDescent="0.25">
      <c r="A248" s="403" t="s">
        <v>321</v>
      </c>
      <c r="B248" t="s">
        <v>322</v>
      </c>
      <c r="C248" s="287">
        <v>0</v>
      </c>
      <c r="E248" t="s">
        <v>33</v>
      </c>
      <c r="G248" s="409">
        <f t="shared" si="0"/>
        <v>0</v>
      </c>
      <c r="H248" s="409">
        <f t="shared" si="1"/>
        <v>0</v>
      </c>
    </row>
    <row r="249" spans="1:8" ht="15" hidden="1" x14ac:dyDescent="0.25">
      <c r="A249" s="403" t="s">
        <v>323</v>
      </c>
      <c r="B249" t="s">
        <v>324</v>
      </c>
      <c r="C249" s="287">
        <v>112769.85818181818</v>
      </c>
      <c r="E249" t="s">
        <v>33</v>
      </c>
      <c r="G249" s="409">
        <f t="shared" si="0"/>
        <v>10251.805289256199</v>
      </c>
      <c r="H249" s="409">
        <f t="shared" si="1"/>
        <v>123021.66347107438</v>
      </c>
    </row>
    <row r="250" spans="1:8" ht="15" hidden="1" x14ac:dyDescent="0.25">
      <c r="A250" s="403" t="s">
        <v>325</v>
      </c>
      <c r="B250" t="s">
        <v>326</v>
      </c>
      <c r="C250" s="287">
        <v>44356.36363636364</v>
      </c>
      <c r="E250" t="s">
        <v>33</v>
      </c>
      <c r="G250" s="409">
        <f t="shared" si="0"/>
        <v>4032.3966942148763</v>
      </c>
      <c r="H250" s="409">
        <f t="shared" si="1"/>
        <v>48388.760330578516</v>
      </c>
    </row>
    <row r="251" spans="1:8" ht="15" hidden="1" x14ac:dyDescent="0.25">
      <c r="A251" s="403" t="s">
        <v>327</v>
      </c>
      <c r="B251" t="s">
        <v>328</v>
      </c>
      <c r="C251" s="287">
        <v>0</v>
      </c>
      <c r="E251" t="s">
        <v>33</v>
      </c>
      <c r="G251" s="409">
        <f t="shared" si="0"/>
        <v>0</v>
      </c>
      <c r="H251" s="409">
        <f t="shared" si="1"/>
        <v>0</v>
      </c>
    </row>
    <row r="252" spans="1:8" ht="15" hidden="1" x14ac:dyDescent="0.25">
      <c r="A252" s="403" t="s">
        <v>329</v>
      </c>
      <c r="B252" t="s">
        <v>330</v>
      </c>
      <c r="C252" s="287">
        <v>174545.45454545456</v>
      </c>
      <c r="E252" t="s">
        <v>33</v>
      </c>
      <c r="G252" s="409">
        <f t="shared" si="0"/>
        <v>15867.768595041323</v>
      </c>
      <c r="H252" s="409">
        <f t="shared" si="1"/>
        <v>190413.22314049589</v>
      </c>
    </row>
    <row r="253" spans="1:8" ht="15" hidden="1" x14ac:dyDescent="0.25">
      <c r="A253" s="403" t="s">
        <v>331</v>
      </c>
      <c r="B253" t="s">
        <v>332</v>
      </c>
      <c r="E253" t="s">
        <v>33</v>
      </c>
      <c r="G253" s="409">
        <f t="shared" si="0"/>
        <v>0</v>
      </c>
      <c r="H253" s="409">
        <f t="shared" si="1"/>
        <v>0</v>
      </c>
    </row>
    <row r="254" spans="1:8" ht="15" hidden="1" x14ac:dyDescent="0.25">
      <c r="A254" s="403" t="s">
        <v>333</v>
      </c>
      <c r="B254" t="s">
        <v>334</v>
      </c>
      <c r="E254" t="s">
        <v>33</v>
      </c>
      <c r="G254" s="409">
        <f t="shared" si="0"/>
        <v>0</v>
      </c>
      <c r="H254" s="409">
        <f t="shared" si="1"/>
        <v>0</v>
      </c>
    </row>
    <row r="255" spans="1:8" ht="15" hidden="1" x14ac:dyDescent="0.25">
      <c r="A255" s="403" t="s">
        <v>335</v>
      </c>
      <c r="B255" t="s">
        <v>336</v>
      </c>
      <c r="E255" t="s">
        <v>33</v>
      </c>
      <c r="G255" s="409">
        <f t="shared" si="0"/>
        <v>0</v>
      </c>
      <c r="H255" s="409">
        <f t="shared" si="1"/>
        <v>0</v>
      </c>
    </row>
    <row r="256" spans="1:8" ht="15" hidden="1" x14ac:dyDescent="0.25">
      <c r="A256" s="403" t="s">
        <v>337</v>
      </c>
      <c r="B256" t="s">
        <v>338</v>
      </c>
      <c r="E256" t="s">
        <v>33</v>
      </c>
      <c r="G256" s="409">
        <f t="shared" si="0"/>
        <v>0</v>
      </c>
      <c r="H256" s="409">
        <f t="shared" si="1"/>
        <v>0</v>
      </c>
    </row>
    <row r="257" spans="1:8" ht="15" hidden="1" x14ac:dyDescent="0.25">
      <c r="A257" s="403" t="s">
        <v>339</v>
      </c>
      <c r="B257" t="s">
        <v>1123</v>
      </c>
      <c r="E257" t="s">
        <v>33</v>
      </c>
      <c r="G257" s="409">
        <f t="shared" si="0"/>
        <v>0</v>
      </c>
      <c r="H257" s="409">
        <f t="shared" si="1"/>
        <v>0</v>
      </c>
    </row>
    <row r="258" spans="1:8" ht="15" hidden="1" x14ac:dyDescent="0.25">
      <c r="A258" s="403" t="s">
        <v>340</v>
      </c>
      <c r="B258" t="s">
        <v>341</v>
      </c>
      <c r="E258" t="s">
        <v>33</v>
      </c>
      <c r="G258" s="409">
        <f t="shared" si="0"/>
        <v>0</v>
      </c>
      <c r="H258" s="409">
        <f t="shared" si="1"/>
        <v>0</v>
      </c>
    </row>
    <row r="259" spans="1:8" ht="15" hidden="1" x14ac:dyDescent="0.25">
      <c r="A259" s="403" t="s">
        <v>342</v>
      </c>
      <c r="B259" t="s">
        <v>343</v>
      </c>
      <c r="E259" t="s">
        <v>33</v>
      </c>
      <c r="G259" s="409">
        <f t="shared" si="0"/>
        <v>0</v>
      </c>
      <c r="H259" s="409">
        <f t="shared" si="1"/>
        <v>0</v>
      </c>
    </row>
    <row r="260" spans="1:8" ht="15" hidden="1" x14ac:dyDescent="0.25">
      <c r="A260" s="403" t="s">
        <v>880</v>
      </c>
      <c r="B260" t="s">
        <v>881</v>
      </c>
      <c r="C260" s="411">
        <v>296967.27272727271</v>
      </c>
      <c r="E260" t="s">
        <v>37</v>
      </c>
      <c r="G260" s="409"/>
      <c r="H260" s="409"/>
    </row>
    <row r="261" spans="1:8" ht="15" hidden="1" x14ac:dyDescent="0.25">
      <c r="A261" s="403" t="s">
        <v>344</v>
      </c>
      <c r="B261" t="s">
        <v>345</v>
      </c>
      <c r="E261" t="s">
        <v>33</v>
      </c>
      <c r="G261" s="409">
        <f t="shared" ref="G261:G276" si="2">C261/11</f>
        <v>0</v>
      </c>
      <c r="H261" s="409">
        <f t="shared" ref="H261:H276" si="3">G261+C261</f>
        <v>0</v>
      </c>
    </row>
    <row r="262" spans="1:8" ht="15" hidden="1" x14ac:dyDescent="0.25">
      <c r="A262" s="403" t="s">
        <v>346</v>
      </c>
      <c r="B262" t="s">
        <v>347</v>
      </c>
      <c r="E262" t="s">
        <v>33</v>
      </c>
      <c r="G262" s="409">
        <f t="shared" si="2"/>
        <v>0</v>
      </c>
      <c r="H262" s="409">
        <f t="shared" si="3"/>
        <v>0</v>
      </c>
    </row>
    <row r="263" spans="1:8" ht="15" hidden="1" x14ac:dyDescent="0.25">
      <c r="A263" s="403" t="s">
        <v>348</v>
      </c>
      <c r="B263" t="s">
        <v>349</v>
      </c>
      <c r="E263" t="s">
        <v>33</v>
      </c>
      <c r="G263" s="409">
        <f t="shared" si="2"/>
        <v>0</v>
      </c>
      <c r="H263" s="409">
        <f t="shared" si="3"/>
        <v>0</v>
      </c>
    </row>
    <row r="264" spans="1:8" ht="15" hidden="1" x14ac:dyDescent="0.25">
      <c r="A264" s="403" t="s">
        <v>350</v>
      </c>
      <c r="B264" t="s">
        <v>351</v>
      </c>
      <c r="E264" t="s">
        <v>33</v>
      </c>
      <c r="G264" s="409">
        <f t="shared" si="2"/>
        <v>0</v>
      </c>
      <c r="H264" s="409">
        <f t="shared" si="3"/>
        <v>0</v>
      </c>
    </row>
    <row r="265" spans="1:8" ht="15" hidden="1" x14ac:dyDescent="0.25">
      <c r="A265" s="403" t="s">
        <v>352</v>
      </c>
      <c r="B265" t="s">
        <v>353</v>
      </c>
      <c r="E265" t="s">
        <v>33</v>
      </c>
      <c r="G265" s="409">
        <f t="shared" si="2"/>
        <v>0</v>
      </c>
      <c r="H265" s="409">
        <f t="shared" si="3"/>
        <v>0</v>
      </c>
    </row>
    <row r="266" spans="1:8" ht="15" hidden="1" x14ac:dyDescent="0.25">
      <c r="A266" s="403" t="s">
        <v>354</v>
      </c>
      <c r="B266" t="s">
        <v>355</v>
      </c>
      <c r="C266" s="287">
        <v>85254</v>
      </c>
      <c r="E266" t="s">
        <v>33</v>
      </c>
      <c r="G266" s="409">
        <f t="shared" si="2"/>
        <v>7750.363636363636</v>
      </c>
      <c r="H266" s="409">
        <f t="shared" si="3"/>
        <v>93004.363636363632</v>
      </c>
    </row>
    <row r="267" spans="1:8" ht="15" hidden="1" x14ac:dyDescent="0.25">
      <c r="A267" s="403" t="s">
        <v>356</v>
      </c>
      <c r="B267" t="s">
        <v>1124</v>
      </c>
      <c r="C267" s="287">
        <v>0</v>
      </c>
      <c r="E267" t="s">
        <v>33</v>
      </c>
      <c r="G267" s="409">
        <f t="shared" si="2"/>
        <v>0</v>
      </c>
      <c r="H267" s="409">
        <f t="shared" si="3"/>
        <v>0</v>
      </c>
    </row>
    <row r="268" spans="1:8" ht="15" hidden="1" x14ac:dyDescent="0.25">
      <c r="A268" s="403" t="s">
        <v>358</v>
      </c>
      <c r="B268" t="s">
        <v>1125</v>
      </c>
      <c r="C268" s="287">
        <v>335763.03272727277</v>
      </c>
      <c r="E268" t="s">
        <v>33</v>
      </c>
      <c r="G268" s="409">
        <f t="shared" si="2"/>
        <v>30523.912066115707</v>
      </c>
      <c r="H268" s="409">
        <f t="shared" si="3"/>
        <v>366286.94479338848</v>
      </c>
    </row>
    <row r="269" spans="1:8" ht="15" hidden="1" x14ac:dyDescent="0.25">
      <c r="A269" s="403" t="s">
        <v>359</v>
      </c>
      <c r="B269" t="s">
        <v>360</v>
      </c>
      <c r="C269" s="287">
        <v>250056.87272727271</v>
      </c>
      <c r="E269" t="s">
        <v>33</v>
      </c>
      <c r="G269" s="409">
        <f t="shared" si="2"/>
        <v>22732.44297520661</v>
      </c>
      <c r="H269" s="409">
        <f t="shared" si="3"/>
        <v>272789.31570247933</v>
      </c>
    </row>
    <row r="270" spans="1:8" ht="15" hidden="1" x14ac:dyDescent="0.25">
      <c r="A270" s="403" t="s">
        <v>361</v>
      </c>
      <c r="B270" t="s">
        <v>362</v>
      </c>
      <c r="C270" s="287">
        <v>245040</v>
      </c>
      <c r="E270" t="s">
        <v>33</v>
      </c>
      <c r="G270" s="409">
        <f t="shared" si="2"/>
        <v>22276.363636363636</v>
      </c>
      <c r="H270" s="409">
        <f t="shared" si="3"/>
        <v>267316.36363636365</v>
      </c>
    </row>
    <row r="271" spans="1:8" ht="15" hidden="1" x14ac:dyDescent="0.25">
      <c r="A271" s="403" t="s">
        <v>363</v>
      </c>
      <c r="B271" t="s">
        <v>364</v>
      </c>
      <c r="E271" t="s">
        <v>33</v>
      </c>
      <c r="G271" s="409">
        <f t="shared" si="2"/>
        <v>0</v>
      </c>
      <c r="H271" s="409">
        <f t="shared" si="3"/>
        <v>0</v>
      </c>
    </row>
    <row r="272" spans="1:8" ht="15" hidden="1" x14ac:dyDescent="0.25">
      <c r="A272" s="403" t="s">
        <v>365</v>
      </c>
      <c r="B272" t="s">
        <v>366</v>
      </c>
      <c r="E272" t="s">
        <v>33</v>
      </c>
      <c r="G272" s="409">
        <f t="shared" si="2"/>
        <v>0</v>
      </c>
      <c r="H272" s="409">
        <f t="shared" si="3"/>
        <v>0</v>
      </c>
    </row>
    <row r="273" spans="1:8" ht="15" hidden="1" x14ac:dyDescent="0.25">
      <c r="A273" s="403" t="s">
        <v>375</v>
      </c>
      <c r="B273" t="s">
        <v>376</v>
      </c>
      <c r="C273" s="287">
        <v>955935.84</v>
      </c>
      <c r="E273" t="s">
        <v>35</v>
      </c>
      <c r="G273" s="409">
        <f t="shared" si="2"/>
        <v>86903.258181818179</v>
      </c>
      <c r="H273" s="409">
        <f t="shared" si="3"/>
        <v>1042839.0981818181</v>
      </c>
    </row>
    <row r="274" spans="1:8" ht="15" hidden="1" x14ac:dyDescent="0.25">
      <c r="A274" s="403" t="s">
        <v>377</v>
      </c>
      <c r="B274" t="s">
        <v>1126</v>
      </c>
      <c r="C274" s="287">
        <v>0</v>
      </c>
      <c r="E274" t="s">
        <v>35</v>
      </c>
      <c r="G274" s="409">
        <f t="shared" si="2"/>
        <v>0</v>
      </c>
      <c r="H274" s="409">
        <f t="shared" si="3"/>
        <v>0</v>
      </c>
    </row>
    <row r="275" spans="1:8" ht="15" hidden="1" x14ac:dyDescent="0.25">
      <c r="A275" s="403" t="s">
        <v>378</v>
      </c>
      <c r="B275" t="s">
        <v>379</v>
      </c>
      <c r="C275" s="287">
        <v>2003.04</v>
      </c>
      <c r="E275" t="s">
        <v>35</v>
      </c>
      <c r="G275" s="409">
        <f t="shared" si="2"/>
        <v>182.09454545454545</v>
      </c>
      <c r="H275" s="409">
        <f t="shared" si="3"/>
        <v>2185.1345454545453</v>
      </c>
    </row>
    <row r="276" spans="1:8" ht="15" hidden="1" x14ac:dyDescent="0.25">
      <c r="A276" s="403" t="s">
        <v>380</v>
      </c>
      <c r="B276" t="s">
        <v>381</v>
      </c>
      <c r="C276" s="287">
        <v>31916.574545454547</v>
      </c>
      <c r="E276" t="s">
        <v>35</v>
      </c>
      <c r="G276" s="409">
        <f t="shared" si="2"/>
        <v>2901.506776859504</v>
      </c>
      <c r="H276" s="409">
        <f t="shared" si="3"/>
        <v>34818.08132231405</v>
      </c>
    </row>
    <row r="277" spans="1:8" ht="15" hidden="1" x14ac:dyDescent="0.25">
      <c r="A277" s="403" t="s">
        <v>382</v>
      </c>
      <c r="B277" t="s">
        <v>383</v>
      </c>
      <c r="E277" t="s">
        <v>35</v>
      </c>
    </row>
    <row r="278" spans="1:8" ht="15" hidden="1" x14ac:dyDescent="0.25">
      <c r="A278" s="403" t="s">
        <v>367</v>
      </c>
      <c r="B278" t="s">
        <v>368</v>
      </c>
      <c r="E278" t="s">
        <v>33</v>
      </c>
      <c r="G278" s="409">
        <f>C278/11</f>
        <v>0</v>
      </c>
      <c r="H278" s="409">
        <f>G278+C278</f>
        <v>0</v>
      </c>
    </row>
    <row r="279" spans="1:8" ht="15" hidden="1" x14ac:dyDescent="0.25">
      <c r="A279" s="403" t="s">
        <v>369</v>
      </c>
      <c r="B279" t="s">
        <v>370</v>
      </c>
      <c r="C279" s="287">
        <v>25817.705454545452</v>
      </c>
      <c r="E279" t="s">
        <v>33</v>
      </c>
      <c r="G279" s="409">
        <f>C279/11</f>
        <v>2347.0641322314045</v>
      </c>
      <c r="H279" s="409">
        <f>G279+C279</f>
        <v>28164.769586776856</v>
      </c>
    </row>
    <row r="280" spans="1:8" ht="15" hidden="1" x14ac:dyDescent="0.25">
      <c r="A280" s="403" t="s">
        <v>215</v>
      </c>
      <c r="B280" t="s">
        <v>216</v>
      </c>
      <c r="C280" s="287">
        <v>3376578.31</v>
      </c>
      <c r="E280" t="s">
        <v>19</v>
      </c>
    </row>
    <row r="281" spans="1:8" ht="15" hidden="1" x14ac:dyDescent="0.25">
      <c r="A281" s="403" t="s">
        <v>217</v>
      </c>
      <c r="B281" t="s">
        <v>1127</v>
      </c>
      <c r="C281" s="287">
        <v>205120</v>
      </c>
      <c r="E281" t="s">
        <v>21</v>
      </c>
    </row>
    <row r="282" spans="1:8" ht="15" hidden="1" x14ac:dyDescent="0.25">
      <c r="A282" s="403" t="s">
        <v>219</v>
      </c>
      <c r="B282" t="s">
        <v>1128</v>
      </c>
      <c r="C282" s="287">
        <v>1579426.82</v>
      </c>
      <c r="E282" t="s">
        <v>21</v>
      </c>
    </row>
    <row r="283" spans="1:8" ht="15" hidden="1" x14ac:dyDescent="0.25">
      <c r="A283" s="403" t="s">
        <v>222</v>
      </c>
      <c r="B283" t="s">
        <v>223</v>
      </c>
      <c r="C283" s="287">
        <v>1956180.75</v>
      </c>
      <c r="E283" t="s">
        <v>23</v>
      </c>
    </row>
    <row r="284" spans="1:8" ht="15" hidden="1" x14ac:dyDescent="0.25">
      <c r="A284" s="403" t="s">
        <v>390</v>
      </c>
      <c r="B284" t="s">
        <v>391</v>
      </c>
      <c r="C284" s="411"/>
      <c r="E284" t="s">
        <v>37</v>
      </c>
    </row>
    <row r="285" spans="1:8" ht="15" hidden="1" x14ac:dyDescent="0.25">
      <c r="A285" s="403" t="s">
        <v>392</v>
      </c>
      <c r="B285" t="s">
        <v>393</v>
      </c>
      <c r="C285" s="411">
        <v>400000</v>
      </c>
      <c r="E285" t="s">
        <v>37</v>
      </c>
    </row>
    <row r="286" spans="1:8" ht="15" hidden="1" x14ac:dyDescent="0.25">
      <c r="A286" s="403" t="s">
        <v>220</v>
      </c>
      <c r="B286" t="s">
        <v>221</v>
      </c>
      <c r="C286" s="287">
        <v>269499</v>
      </c>
      <c r="E286" t="s">
        <v>703</v>
      </c>
    </row>
    <row r="287" spans="1:8" ht="15" hidden="1" x14ac:dyDescent="0.25">
      <c r="A287" s="403" t="s">
        <v>882</v>
      </c>
      <c r="B287" t="s">
        <v>883</v>
      </c>
      <c r="E287" t="s">
        <v>21</v>
      </c>
    </row>
    <row r="288" spans="1:8" ht="15" hidden="1" x14ac:dyDescent="0.25">
      <c r="A288" s="403" t="s">
        <v>397</v>
      </c>
      <c r="B288" t="s">
        <v>1129</v>
      </c>
      <c r="E288" t="s">
        <v>37</v>
      </c>
    </row>
    <row r="289" spans="1:8" ht="15" hidden="1" x14ac:dyDescent="0.25">
      <c r="A289" s="403" t="s">
        <v>371</v>
      </c>
      <c r="B289" t="s">
        <v>372</v>
      </c>
      <c r="C289" s="287">
        <v>5550</v>
      </c>
      <c r="E289" t="s">
        <v>33</v>
      </c>
      <c r="G289" s="409">
        <f>C289/11</f>
        <v>504.54545454545456</v>
      </c>
      <c r="H289" s="409">
        <f>G289+C289</f>
        <v>6054.545454545455</v>
      </c>
    </row>
    <row r="290" spans="1:8" ht="15" hidden="1" x14ac:dyDescent="0.25">
      <c r="A290" s="403" t="s">
        <v>373</v>
      </c>
      <c r="B290" t="s">
        <v>374</v>
      </c>
      <c r="E290" t="s">
        <v>33</v>
      </c>
    </row>
    <row r="291" spans="1:8" ht="15" hidden="1" x14ac:dyDescent="0.25">
      <c r="A291" s="403" t="s">
        <v>488</v>
      </c>
      <c r="B291" t="s">
        <v>1130</v>
      </c>
      <c r="E291" t="s">
        <v>33</v>
      </c>
    </row>
    <row r="292" spans="1:8" ht="15" hidden="1" x14ac:dyDescent="0.25">
      <c r="A292" s="403" t="s">
        <v>884</v>
      </c>
      <c r="B292" t="s">
        <v>885</v>
      </c>
      <c r="E292" t="s">
        <v>33</v>
      </c>
    </row>
    <row r="293" spans="1:8" ht="15" hidden="1" x14ac:dyDescent="0.25">
      <c r="A293" s="403" t="s">
        <v>489</v>
      </c>
      <c r="B293" t="s">
        <v>490</v>
      </c>
      <c r="E293" t="s">
        <v>33</v>
      </c>
    </row>
    <row r="294" spans="1:8" ht="15" hidden="1" x14ac:dyDescent="0.25">
      <c r="A294" s="403" t="s">
        <v>886</v>
      </c>
      <c r="B294" t="s">
        <v>887</v>
      </c>
      <c r="E294" t="s">
        <v>41</v>
      </c>
    </row>
    <row r="295" spans="1:8" ht="15" hidden="1" x14ac:dyDescent="0.25">
      <c r="A295" s="403" t="s">
        <v>491</v>
      </c>
      <c r="B295" t="s">
        <v>492</v>
      </c>
      <c r="E295" t="s">
        <v>33</v>
      </c>
    </row>
    <row r="296" spans="1:8" ht="15" hidden="1" x14ac:dyDescent="0.25">
      <c r="A296" s="403" t="s">
        <v>493</v>
      </c>
      <c r="B296" t="s">
        <v>494</v>
      </c>
      <c r="E296" t="s">
        <v>33</v>
      </c>
    </row>
    <row r="297" spans="1:8" ht="15" hidden="1" x14ac:dyDescent="0.25">
      <c r="A297" s="403" t="s">
        <v>1482</v>
      </c>
      <c r="B297" t="s">
        <v>1483</v>
      </c>
      <c r="E297" t="s">
        <v>33</v>
      </c>
    </row>
    <row r="298" spans="1:8" ht="15" hidden="1" x14ac:dyDescent="0.25">
      <c r="A298" s="403" t="s">
        <v>495</v>
      </c>
      <c r="B298" t="s">
        <v>1484</v>
      </c>
      <c r="C298" s="287">
        <v>201730.90909090912</v>
      </c>
      <c r="E298" t="s">
        <v>41</v>
      </c>
      <c r="G298" s="409"/>
    </row>
    <row r="299" spans="1:8" ht="15" hidden="1" x14ac:dyDescent="0.25">
      <c r="A299" s="403" t="s">
        <v>496</v>
      </c>
      <c r="B299" t="s">
        <v>1485</v>
      </c>
      <c r="C299" s="287">
        <v>397447.63636363635</v>
      </c>
      <c r="E299" t="s">
        <v>41</v>
      </c>
      <c r="G299" s="409"/>
    </row>
    <row r="300" spans="1:8" ht="15" hidden="1" x14ac:dyDescent="0.25">
      <c r="A300" s="403" t="s">
        <v>888</v>
      </c>
      <c r="B300" t="s">
        <v>889</v>
      </c>
      <c r="E300" t="s">
        <v>33</v>
      </c>
    </row>
    <row r="301" spans="1:8" ht="15" hidden="1" x14ac:dyDescent="0.25">
      <c r="A301" s="403" t="s">
        <v>497</v>
      </c>
      <c r="B301" t="s">
        <v>1131</v>
      </c>
      <c r="C301" s="287">
        <v>3474535.6363636362</v>
      </c>
      <c r="E301" t="s">
        <v>41</v>
      </c>
      <c r="G301" s="409"/>
    </row>
    <row r="302" spans="1:8" ht="15" hidden="1" x14ac:dyDescent="0.25">
      <c r="A302" s="403" t="s">
        <v>498</v>
      </c>
      <c r="B302" t="s">
        <v>1132</v>
      </c>
      <c r="C302" s="287">
        <v>1249.090909090909</v>
      </c>
      <c r="E302" t="s">
        <v>41</v>
      </c>
      <c r="G302" s="409"/>
    </row>
    <row r="303" spans="1:8" ht="15" hidden="1" x14ac:dyDescent="0.25">
      <c r="A303" s="403" t="s">
        <v>890</v>
      </c>
      <c r="B303" t="s">
        <v>891</v>
      </c>
      <c r="E303" t="s">
        <v>41</v>
      </c>
    </row>
    <row r="304" spans="1:8" ht="15" hidden="1" x14ac:dyDescent="0.25">
      <c r="A304" s="403" t="s">
        <v>499</v>
      </c>
      <c r="B304" t="s">
        <v>500</v>
      </c>
      <c r="E304" t="s">
        <v>41</v>
      </c>
    </row>
    <row r="305" spans="1:8" ht="15" hidden="1" x14ac:dyDescent="0.25">
      <c r="A305" s="403" t="s">
        <v>501</v>
      </c>
      <c r="B305" t="s">
        <v>502</v>
      </c>
      <c r="E305" t="s">
        <v>41</v>
      </c>
    </row>
    <row r="306" spans="1:8" ht="15" x14ac:dyDescent="0.25">
      <c r="A306" s="403" t="s">
        <v>892</v>
      </c>
      <c r="B306" t="s">
        <v>893</v>
      </c>
      <c r="C306" s="287">
        <v>3900350</v>
      </c>
      <c r="E306" t="s">
        <v>29</v>
      </c>
      <c r="G306" s="410"/>
      <c r="H306" s="410"/>
    </row>
    <row r="307" spans="1:8" ht="15" x14ac:dyDescent="0.25">
      <c r="A307" s="403" t="s">
        <v>894</v>
      </c>
      <c r="B307" t="s">
        <v>895</v>
      </c>
      <c r="C307" s="287">
        <v>52100</v>
      </c>
      <c r="E307" t="s">
        <v>29</v>
      </c>
      <c r="G307" s="409"/>
      <c r="H307" s="409"/>
    </row>
    <row r="308" spans="1:8" ht="15" x14ac:dyDescent="0.25">
      <c r="A308" s="403" t="s">
        <v>896</v>
      </c>
      <c r="B308" t="s">
        <v>897</v>
      </c>
      <c r="C308" s="287">
        <v>0</v>
      </c>
      <c r="E308" t="s">
        <v>29</v>
      </c>
      <c r="G308" s="409"/>
      <c r="H308" s="409"/>
    </row>
    <row r="309" spans="1:8" ht="15" x14ac:dyDescent="0.25">
      <c r="A309" s="403" t="s">
        <v>898</v>
      </c>
      <c r="B309" t="s">
        <v>1486</v>
      </c>
      <c r="C309" s="287">
        <v>0</v>
      </c>
      <c r="E309" t="s">
        <v>29</v>
      </c>
      <c r="G309" s="409"/>
      <c r="H309" s="409"/>
    </row>
    <row r="310" spans="1:8" ht="15" x14ac:dyDescent="0.25">
      <c r="A310" s="403" t="s">
        <v>899</v>
      </c>
      <c r="B310" t="s">
        <v>900</v>
      </c>
      <c r="C310" s="287">
        <v>0</v>
      </c>
      <c r="E310" t="s">
        <v>29</v>
      </c>
      <c r="G310" s="409"/>
      <c r="H310" s="409"/>
    </row>
    <row r="311" spans="1:8" ht="15" x14ac:dyDescent="0.25">
      <c r="A311" s="403" t="s">
        <v>901</v>
      </c>
      <c r="B311" t="s">
        <v>266</v>
      </c>
      <c r="C311" s="287">
        <v>480000</v>
      </c>
      <c r="E311" t="s">
        <v>29</v>
      </c>
      <c r="G311" s="409"/>
      <c r="H311" s="409"/>
    </row>
    <row r="312" spans="1:8" ht="15" x14ac:dyDescent="0.25">
      <c r="A312" s="403" t="s">
        <v>902</v>
      </c>
      <c r="B312" t="s">
        <v>267</v>
      </c>
      <c r="C312" s="287">
        <v>240000</v>
      </c>
      <c r="E312" t="s">
        <v>29</v>
      </c>
      <c r="G312" s="409"/>
      <c r="H312" s="409"/>
    </row>
    <row r="313" spans="1:8" ht="15" x14ac:dyDescent="0.25">
      <c r="A313" s="403" t="s">
        <v>903</v>
      </c>
      <c r="B313" t="s">
        <v>268</v>
      </c>
      <c r="C313" s="287">
        <v>60000</v>
      </c>
      <c r="E313" t="s">
        <v>29</v>
      </c>
      <c r="G313" s="409"/>
      <c r="H313" s="409"/>
    </row>
    <row r="314" spans="1:8" ht="15" x14ac:dyDescent="0.25">
      <c r="A314" s="403" t="s">
        <v>904</v>
      </c>
      <c r="B314" t="s">
        <v>905</v>
      </c>
      <c r="E314" t="s">
        <v>29</v>
      </c>
    </row>
    <row r="315" spans="1:8" ht="15" x14ac:dyDescent="0.25">
      <c r="A315" s="403" t="s">
        <v>906</v>
      </c>
      <c r="B315" t="s">
        <v>271</v>
      </c>
      <c r="E315" t="s">
        <v>29</v>
      </c>
    </row>
    <row r="316" spans="1:8" ht="18.75" hidden="1" x14ac:dyDescent="0.25">
      <c r="A316" s="403" t="s">
        <v>398</v>
      </c>
      <c r="B316" t="s">
        <v>399</v>
      </c>
      <c r="C316" s="412">
        <v>42442.789090909093</v>
      </c>
      <c r="E316" t="s">
        <v>39</v>
      </c>
      <c r="G316" s="413"/>
    </row>
    <row r="317" spans="1:8" ht="15" hidden="1" x14ac:dyDescent="0.25">
      <c r="A317" s="403" t="s">
        <v>400</v>
      </c>
      <c r="B317" t="s">
        <v>401</v>
      </c>
      <c r="C317" s="287">
        <v>0</v>
      </c>
      <c r="E317" t="s">
        <v>39</v>
      </c>
      <c r="G317" s="413"/>
    </row>
    <row r="318" spans="1:8" ht="18.75" hidden="1" x14ac:dyDescent="0.25">
      <c r="A318" s="403" t="s">
        <v>402</v>
      </c>
      <c r="B318" t="s">
        <v>403</v>
      </c>
      <c r="C318" s="412">
        <v>375434.31272727274</v>
      </c>
      <c r="E318" t="s">
        <v>39</v>
      </c>
      <c r="G318" s="413"/>
    </row>
    <row r="319" spans="1:8" ht="18.75" hidden="1" x14ac:dyDescent="0.25">
      <c r="A319" s="403" t="s">
        <v>404</v>
      </c>
      <c r="B319" t="s">
        <v>405</v>
      </c>
      <c r="C319" s="412">
        <v>24246.032727272726</v>
      </c>
      <c r="E319" t="s">
        <v>39</v>
      </c>
      <c r="G319" s="413"/>
    </row>
    <row r="320" spans="1:8" ht="15" hidden="1" x14ac:dyDescent="0.25">
      <c r="A320" s="403" t="s">
        <v>406</v>
      </c>
      <c r="B320" t="s">
        <v>407</v>
      </c>
      <c r="C320" s="287">
        <v>0</v>
      </c>
      <c r="E320" t="s">
        <v>39</v>
      </c>
      <c r="G320" s="413"/>
    </row>
    <row r="321" spans="1:7" ht="15" hidden="1" x14ac:dyDescent="0.25">
      <c r="A321" s="403" t="s">
        <v>408</v>
      </c>
      <c r="B321" t="s">
        <v>409</v>
      </c>
      <c r="C321" s="287">
        <v>0</v>
      </c>
      <c r="E321" t="s">
        <v>39</v>
      </c>
      <c r="G321" s="413"/>
    </row>
    <row r="322" spans="1:7" ht="15" hidden="1" x14ac:dyDescent="0.25">
      <c r="A322" s="403" t="s">
        <v>410</v>
      </c>
      <c r="B322" t="s">
        <v>411</v>
      </c>
      <c r="C322" s="287">
        <v>0</v>
      </c>
      <c r="E322" t="s">
        <v>39</v>
      </c>
      <c r="G322" s="413"/>
    </row>
    <row r="323" spans="1:7" ht="15" hidden="1" x14ac:dyDescent="0.25">
      <c r="A323" s="403" t="s">
        <v>412</v>
      </c>
      <c r="B323" t="s">
        <v>413</v>
      </c>
      <c r="C323" s="287">
        <v>0</v>
      </c>
      <c r="E323" t="s">
        <v>39</v>
      </c>
      <c r="G323" s="413"/>
    </row>
    <row r="324" spans="1:7" ht="15" hidden="1" x14ac:dyDescent="0.25">
      <c r="A324" s="403" t="s">
        <v>414</v>
      </c>
      <c r="B324" t="s">
        <v>415</v>
      </c>
      <c r="C324" s="287">
        <v>0</v>
      </c>
      <c r="E324" t="s">
        <v>39</v>
      </c>
      <c r="G324" s="413"/>
    </row>
    <row r="325" spans="1:7" ht="18.75" hidden="1" x14ac:dyDescent="0.25">
      <c r="A325" s="403" t="s">
        <v>416</v>
      </c>
      <c r="B325" t="s">
        <v>417</v>
      </c>
      <c r="C325" s="412">
        <v>1689.4690909090909</v>
      </c>
      <c r="E325" t="s">
        <v>39</v>
      </c>
      <c r="G325" s="413"/>
    </row>
    <row r="326" spans="1:7" ht="18.75" hidden="1" x14ac:dyDescent="0.25">
      <c r="A326" s="403" t="s">
        <v>418</v>
      </c>
      <c r="B326" t="s">
        <v>419</v>
      </c>
      <c r="C326" s="412">
        <v>78536.683636363639</v>
      </c>
      <c r="E326" t="s">
        <v>39</v>
      </c>
      <c r="G326" s="413"/>
    </row>
    <row r="327" spans="1:7" ht="18.75" hidden="1" x14ac:dyDescent="0.25">
      <c r="A327" s="403" t="s">
        <v>420</v>
      </c>
      <c r="B327" t="s">
        <v>421</v>
      </c>
      <c r="C327" s="412">
        <v>248308.64727272728</v>
      </c>
      <c r="E327" t="s">
        <v>39</v>
      </c>
      <c r="G327" s="413"/>
    </row>
    <row r="328" spans="1:7" ht="15" hidden="1" x14ac:dyDescent="0.25">
      <c r="A328" s="403" t="s">
        <v>422</v>
      </c>
      <c r="B328" t="s">
        <v>423</v>
      </c>
      <c r="C328" s="287">
        <v>0</v>
      </c>
      <c r="E328" t="s">
        <v>39</v>
      </c>
      <c r="G328" s="413"/>
    </row>
    <row r="329" spans="1:7" ht="15" hidden="1" x14ac:dyDescent="0.25">
      <c r="A329" s="403" t="s">
        <v>424</v>
      </c>
      <c r="B329" t="s">
        <v>425</v>
      </c>
      <c r="C329" s="287">
        <v>0</v>
      </c>
      <c r="E329" t="s">
        <v>39</v>
      </c>
      <c r="G329" s="413"/>
    </row>
    <row r="330" spans="1:7" ht="15" hidden="1" x14ac:dyDescent="0.25">
      <c r="A330" s="403" t="s">
        <v>426</v>
      </c>
      <c r="B330" t="s">
        <v>427</v>
      </c>
      <c r="C330" s="287">
        <v>0</v>
      </c>
      <c r="E330" t="s">
        <v>39</v>
      </c>
      <c r="G330" s="413"/>
    </row>
    <row r="331" spans="1:7" ht="18.75" hidden="1" x14ac:dyDescent="0.25">
      <c r="A331" s="403" t="s">
        <v>428</v>
      </c>
      <c r="B331" t="s">
        <v>429</v>
      </c>
      <c r="C331" s="412">
        <v>457931.28</v>
      </c>
      <c r="E331" t="s">
        <v>39</v>
      </c>
      <c r="G331" s="413"/>
    </row>
    <row r="332" spans="1:7" ht="18.75" hidden="1" x14ac:dyDescent="0.25">
      <c r="A332" s="403" t="s">
        <v>430</v>
      </c>
      <c r="B332" t="s">
        <v>431</v>
      </c>
      <c r="C332" s="412">
        <v>6420.9818181818173</v>
      </c>
      <c r="E332" t="s">
        <v>39</v>
      </c>
      <c r="G332" s="413"/>
    </row>
    <row r="333" spans="1:7" ht="15" hidden="1" x14ac:dyDescent="0.25">
      <c r="A333" s="403" t="s">
        <v>907</v>
      </c>
      <c r="B333" t="s">
        <v>908</v>
      </c>
      <c r="E333" t="s">
        <v>39</v>
      </c>
      <c r="G333" s="413"/>
    </row>
    <row r="334" spans="1:7" ht="15" hidden="1" x14ac:dyDescent="0.25">
      <c r="A334" s="403" t="s">
        <v>432</v>
      </c>
      <c r="B334" t="s">
        <v>433</v>
      </c>
      <c r="E334" t="s">
        <v>39</v>
      </c>
      <c r="G334" s="413"/>
    </row>
    <row r="335" spans="1:7" ht="15" hidden="1" x14ac:dyDescent="0.25">
      <c r="A335" s="403" t="s">
        <v>909</v>
      </c>
      <c r="B335" t="s">
        <v>910</v>
      </c>
      <c r="E335" t="s">
        <v>39</v>
      </c>
      <c r="G335" s="413"/>
    </row>
    <row r="336" spans="1:7" ht="15" hidden="1" x14ac:dyDescent="0.25">
      <c r="A336" s="403" t="s">
        <v>911</v>
      </c>
      <c r="B336" t="s">
        <v>912</v>
      </c>
      <c r="E336" t="s">
        <v>39</v>
      </c>
      <c r="G336" s="413"/>
    </row>
    <row r="337" spans="1:7" ht="15" hidden="1" x14ac:dyDescent="0.25">
      <c r="A337" s="403" t="s">
        <v>913</v>
      </c>
      <c r="B337" t="s">
        <v>914</v>
      </c>
      <c r="E337" t="s">
        <v>39</v>
      </c>
      <c r="G337" s="413"/>
    </row>
    <row r="338" spans="1:7" ht="15" hidden="1" x14ac:dyDescent="0.25">
      <c r="A338" s="403" t="s">
        <v>434</v>
      </c>
      <c r="B338" t="s">
        <v>435</v>
      </c>
      <c r="E338" t="s">
        <v>39</v>
      </c>
      <c r="G338" s="413"/>
    </row>
    <row r="339" spans="1:7" ht="15" hidden="1" x14ac:dyDescent="0.25">
      <c r="A339" s="403" t="s">
        <v>436</v>
      </c>
      <c r="B339" t="s">
        <v>437</v>
      </c>
      <c r="E339" t="s">
        <v>39</v>
      </c>
      <c r="G339" s="413"/>
    </row>
    <row r="340" spans="1:7" ht="15" hidden="1" x14ac:dyDescent="0.25">
      <c r="A340" s="403" t="s">
        <v>438</v>
      </c>
      <c r="B340" t="s">
        <v>439</v>
      </c>
      <c r="E340" t="s">
        <v>39</v>
      </c>
      <c r="G340" s="413"/>
    </row>
    <row r="341" spans="1:7" ht="15" hidden="1" x14ac:dyDescent="0.25">
      <c r="A341" s="403" t="s">
        <v>440</v>
      </c>
      <c r="B341" t="s">
        <v>441</v>
      </c>
      <c r="E341" t="s">
        <v>39</v>
      </c>
      <c r="G341" s="413"/>
    </row>
    <row r="342" spans="1:7" ht="15" hidden="1" x14ac:dyDescent="0.25">
      <c r="A342" s="403" t="s">
        <v>442</v>
      </c>
      <c r="B342" t="s">
        <v>443</v>
      </c>
      <c r="E342" t="s">
        <v>39</v>
      </c>
      <c r="G342" s="413"/>
    </row>
    <row r="343" spans="1:7" ht="15" hidden="1" x14ac:dyDescent="0.25">
      <c r="A343" s="403" t="s">
        <v>444</v>
      </c>
      <c r="B343" t="s">
        <v>445</v>
      </c>
      <c r="E343" t="s">
        <v>39</v>
      </c>
      <c r="G343" s="413"/>
    </row>
    <row r="344" spans="1:7" ht="18.75" hidden="1" x14ac:dyDescent="0.25">
      <c r="A344" s="403" t="s">
        <v>446</v>
      </c>
      <c r="B344" t="s">
        <v>447</v>
      </c>
      <c r="C344" s="412">
        <v>1601.9562545454546</v>
      </c>
      <c r="E344" t="s">
        <v>39</v>
      </c>
      <c r="G344" s="413"/>
    </row>
    <row r="345" spans="1:7" ht="18.75" hidden="1" x14ac:dyDescent="0.25">
      <c r="A345" s="403" t="s">
        <v>448</v>
      </c>
      <c r="B345" t="s">
        <v>449</v>
      </c>
      <c r="C345" s="412">
        <v>6576.4472727272723</v>
      </c>
      <c r="E345" t="s">
        <v>39</v>
      </c>
      <c r="G345" s="413"/>
    </row>
    <row r="346" spans="1:7" ht="18.75" hidden="1" x14ac:dyDescent="0.25">
      <c r="A346" s="403" t="s">
        <v>450</v>
      </c>
      <c r="B346" t="s">
        <v>451</v>
      </c>
      <c r="C346" s="412"/>
      <c r="E346" t="s">
        <v>39</v>
      </c>
      <c r="G346" s="413"/>
    </row>
    <row r="347" spans="1:7" ht="18.75" hidden="1" x14ac:dyDescent="0.25">
      <c r="A347" s="403" t="s">
        <v>452</v>
      </c>
      <c r="B347" t="s">
        <v>453</v>
      </c>
      <c r="C347" s="412"/>
      <c r="E347" t="s">
        <v>39</v>
      </c>
      <c r="G347" s="413"/>
    </row>
    <row r="348" spans="1:7" ht="18.75" hidden="1" x14ac:dyDescent="0.25">
      <c r="A348" s="403" t="s">
        <v>454</v>
      </c>
      <c r="B348" t="s">
        <v>455</v>
      </c>
      <c r="C348" s="412"/>
      <c r="E348" t="s">
        <v>39</v>
      </c>
      <c r="G348" s="413"/>
    </row>
    <row r="349" spans="1:7" ht="18.75" hidden="1" x14ac:dyDescent="0.25">
      <c r="A349" s="403" t="s">
        <v>456</v>
      </c>
      <c r="B349" t="s">
        <v>457</v>
      </c>
      <c r="C349" s="412"/>
      <c r="E349" t="s">
        <v>39</v>
      </c>
      <c r="G349" s="413"/>
    </row>
    <row r="350" spans="1:7" ht="18.75" hidden="1" x14ac:dyDescent="0.25">
      <c r="A350" s="403" t="s">
        <v>458</v>
      </c>
      <c r="B350" t="s">
        <v>459</v>
      </c>
      <c r="C350" s="412"/>
      <c r="E350" t="s">
        <v>39</v>
      </c>
      <c r="G350" s="413"/>
    </row>
    <row r="351" spans="1:7" ht="18.75" hidden="1" x14ac:dyDescent="0.25">
      <c r="A351" s="403" t="s">
        <v>460</v>
      </c>
      <c r="B351" t="s">
        <v>461</v>
      </c>
      <c r="C351" s="412">
        <v>150534.57818181819</v>
      </c>
      <c r="E351" t="s">
        <v>39</v>
      </c>
      <c r="G351" s="413"/>
    </row>
    <row r="352" spans="1:7" ht="18.75" hidden="1" x14ac:dyDescent="0.25">
      <c r="A352" s="403" t="s">
        <v>462</v>
      </c>
      <c r="B352" t="s">
        <v>463</v>
      </c>
      <c r="C352" s="412">
        <v>6608.0181818181827</v>
      </c>
      <c r="E352" t="s">
        <v>39</v>
      </c>
      <c r="G352" s="413"/>
    </row>
    <row r="353" spans="1:7" ht="18.75" hidden="1" x14ac:dyDescent="0.25">
      <c r="A353" s="403" t="s">
        <v>464</v>
      </c>
      <c r="B353" t="s">
        <v>465</v>
      </c>
      <c r="C353" s="412">
        <v>17215.178181818181</v>
      </c>
      <c r="E353" t="s">
        <v>39</v>
      </c>
      <c r="G353" s="413"/>
    </row>
    <row r="354" spans="1:7" ht="18.75" hidden="1" x14ac:dyDescent="0.25">
      <c r="A354" s="403" t="s">
        <v>466</v>
      </c>
      <c r="B354" t="s">
        <v>467</v>
      </c>
      <c r="C354" s="412">
        <v>42154.734545454543</v>
      </c>
      <c r="E354" t="s">
        <v>39</v>
      </c>
      <c r="G354" s="413"/>
    </row>
    <row r="355" spans="1:7" ht="15" hidden="1" x14ac:dyDescent="0.25">
      <c r="A355" s="403" t="s">
        <v>468</v>
      </c>
      <c r="B355" t="s">
        <v>469</v>
      </c>
      <c r="C355" s="287">
        <v>0</v>
      </c>
      <c r="E355" t="s">
        <v>39</v>
      </c>
      <c r="G355" s="413"/>
    </row>
    <row r="356" spans="1:7" ht="15" hidden="1" x14ac:dyDescent="0.25">
      <c r="A356" s="403" t="s">
        <v>470</v>
      </c>
      <c r="B356" t="s">
        <v>471</v>
      </c>
      <c r="C356" s="287">
        <v>3453.7963636363638</v>
      </c>
      <c r="E356" t="s">
        <v>39</v>
      </c>
      <c r="G356" s="413"/>
    </row>
    <row r="357" spans="1:7" ht="15" hidden="1" x14ac:dyDescent="0.25">
      <c r="A357" s="403" t="s">
        <v>472</v>
      </c>
      <c r="B357" t="s">
        <v>473</v>
      </c>
      <c r="C357" s="287">
        <v>427647.9490909091</v>
      </c>
      <c r="E357" t="s">
        <v>39</v>
      </c>
      <c r="G357" s="413"/>
    </row>
    <row r="358" spans="1:7" ht="15" hidden="1" x14ac:dyDescent="0.25">
      <c r="A358" s="403" t="s">
        <v>474</v>
      </c>
      <c r="B358" t="s">
        <v>475</v>
      </c>
      <c r="C358" s="287">
        <v>396492.61090909096</v>
      </c>
      <c r="E358" t="s">
        <v>39</v>
      </c>
      <c r="G358" s="413"/>
    </row>
    <row r="359" spans="1:7" ht="15" hidden="1" x14ac:dyDescent="0.25">
      <c r="A359" s="403" t="s">
        <v>476</v>
      </c>
      <c r="B359" t="s">
        <v>477</v>
      </c>
      <c r="C359" s="287">
        <v>106858.11272727273</v>
      </c>
      <c r="E359" t="s">
        <v>39</v>
      </c>
      <c r="G359" s="413"/>
    </row>
    <row r="360" spans="1:7" ht="15" hidden="1" x14ac:dyDescent="0.25">
      <c r="A360" s="403" t="s">
        <v>478</v>
      </c>
      <c r="B360" t="s">
        <v>479</v>
      </c>
      <c r="C360" s="287">
        <v>2228.8472727272724</v>
      </c>
      <c r="E360" t="s">
        <v>39</v>
      </c>
      <c r="G360" s="413"/>
    </row>
    <row r="361" spans="1:7" ht="15" hidden="1" x14ac:dyDescent="0.25">
      <c r="A361" s="403" t="s">
        <v>480</v>
      </c>
      <c r="B361" t="s">
        <v>481</v>
      </c>
      <c r="E361" t="s">
        <v>39</v>
      </c>
    </row>
    <row r="362" spans="1:7" ht="15" hidden="1" x14ac:dyDescent="0.25">
      <c r="A362" s="403" t="s">
        <v>482</v>
      </c>
      <c r="B362" t="s">
        <v>483</v>
      </c>
      <c r="E362" t="s">
        <v>39</v>
      </c>
    </row>
    <row r="363" spans="1:7" ht="15" hidden="1" x14ac:dyDescent="0.25">
      <c r="A363" s="403" t="s">
        <v>484</v>
      </c>
      <c r="B363" t="s">
        <v>485</v>
      </c>
      <c r="E363" t="s">
        <v>39</v>
      </c>
    </row>
    <row r="364" spans="1:7" ht="15" hidden="1" x14ac:dyDescent="0.25">
      <c r="A364" s="403" t="s">
        <v>486</v>
      </c>
      <c r="B364" t="s">
        <v>487</v>
      </c>
      <c r="E364" t="s">
        <v>39</v>
      </c>
    </row>
    <row r="365" spans="1:7" ht="15" hidden="1" x14ac:dyDescent="0.25">
      <c r="A365" s="403" t="s">
        <v>503</v>
      </c>
      <c r="B365" t="s">
        <v>504</v>
      </c>
      <c r="E365" t="s">
        <v>41</v>
      </c>
    </row>
    <row r="366" spans="1:7" ht="15" hidden="1" x14ac:dyDescent="0.25">
      <c r="A366" s="403" t="s">
        <v>505</v>
      </c>
      <c r="B366" t="s">
        <v>506</v>
      </c>
      <c r="E366" t="s">
        <v>41</v>
      </c>
    </row>
    <row r="367" spans="1:7" ht="15" hidden="1" x14ac:dyDescent="0.25">
      <c r="A367" s="403" t="s">
        <v>915</v>
      </c>
      <c r="B367" t="s">
        <v>916</v>
      </c>
      <c r="E367" t="s">
        <v>41</v>
      </c>
    </row>
    <row r="368" spans="1:7" ht="15" hidden="1" x14ac:dyDescent="0.25">
      <c r="A368" s="403" t="s">
        <v>507</v>
      </c>
      <c r="B368" t="s">
        <v>1133</v>
      </c>
      <c r="E368" t="s">
        <v>705</v>
      </c>
    </row>
    <row r="369" spans="1:8" ht="15" hidden="1" x14ac:dyDescent="0.25">
      <c r="A369" s="403" t="s">
        <v>508</v>
      </c>
      <c r="B369" t="s">
        <v>509</v>
      </c>
      <c r="E369" t="s">
        <v>705</v>
      </c>
    </row>
    <row r="370" spans="1:8" ht="15" hidden="1" x14ac:dyDescent="0.25">
      <c r="A370" s="403" t="s">
        <v>510</v>
      </c>
      <c r="B370" t="s">
        <v>511</v>
      </c>
      <c r="E370" t="s">
        <v>705</v>
      </c>
    </row>
    <row r="371" spans="1:8" ht="15" hidden="1" x14ac:dyDescent="0.25">
      <c r="A371" s="403" t="s">
        <v>512</v>
      </c>
      <c r="B371" t="s">
        <v>1134</v>
      </c>
      <c r="C371" s="287">
        <v>296812.64727272728</v>
      </c>
      <c r="E371" t="s">
        <v>705</v>
      </c>
      <c r="G371" s="409"/>
      <c r="H371" s="409"/>
    </row>
    <row r="372" spans="1:8" ht="15" hidden="1" x14ac:dyDescent="0.25">
      <c r="A372" s="403" t="s">
        <v>513</v>
      </c>
      <c r="B372" t="s">
        <v>1135</v>
      </c>
      <c r="C372" s="287">
        <v>14612.105454545455</v>
      </c>
      <c r="E372" t="s">
        <v>705</v>
      </c>
      <c r="G372" s="409"/>
      <c r="H372" s="409"/>
    </row>
    <row r="373" spans="1:8" ht="15" hidden="1" x14ac:dyDescent="0.25">
      <c r="A373" s="403" t="s">
        <v>917</v>
      </c>
      <c r="B373" t="s">
        <v>918</v>
      </c>
      <c r="C373" s="287">
        <v>0</v>
      </c>
      <c r="E373" t="s">
        <v>705</v>
      </c>
      <c r="G373" s="409"/>
      <c r="H373" s="409"/>
    </row>
    <row r="374" spans="1:8" ht="15" hidden="1" x14ac:dyDescent="0.25">
      <c r="A374" s="403" t="s">
        <v>514</v>
      </c>
      <c r="B374" t="s">
        <v>1487</v>
      </c>
      <c r="C374" s="287">
        <v>0</v>
      </c>
      <c r="E374" t="s">
        <v>705</v>
      </c>
      <c r="G374" s="409"/>
      <c r="H374" s="409"/>
    </row>
    <row r="375" spans="1:8" ht="15" hidden="1" x14ac:dyDescent="0.25">
      <c r="A375" s="403" t="s">
        <v>515</v>
      </c>
      <c r="B375" t="s">
        <v>1136</v>
      </c>
      <c r="C375" s="287">
        <v>0</v>
      </c>
      <c r="E375" t="s">
        <v>705</v>
      </c>
      <c r="G375" s="409"/>
      <c r="H375" s="409"/>
    </row>
    <row r="376" spans="1:8" ht="15" hidden="1" x14ac:dyDescent="0.25">
      <c r="A376" s="403" t="s">
        <v>1488</v>
      </c>
      <c r="B376" t="s">
        <v>1489</v>
      </c>
      <c r="C376" s="287">
        <v>0</v>
      </c>
      <c r="E376" t="s">
        <v>705</v>
      </c>
      <c r="G376" s="409"/>
      <c r="H376" s="409"/>
    </row>
    <row r="377" spans="1:8" ht="15" hidden="1" x14ac:dyDescent="0.25">
      <c r="A377" s="403" t="s">
        <v>1490</v>
      </c>
      <c r="B377" t="s">
        <v>1491</v>
      </c>
      <c r="C377" s="287">
        <v>0</v>
      </c>
      <c r="E377" t="s">
        <v>705</v>
      </c>
      <c r="G377" s="409"/>
      <c r="H377" s="409"/>
    </row>
    <row r="378" spans="1:8" ht="15" hidden="1" x14ac:dyDescent="0.25">
      <c r="A378" s="403" t="s">
        <v>1492</v>
      </c>
      <c r="B378" t="s">
        <v>1493</v>
      </c>
      <c r="C378" s="287">
        <v>0</v>
      </c>
      <c r="E378" t="s">
        <v>705</v>
      </c>
      <c r="G378" s="409"/>
      <c r="H378" s="409"/>
    </row>
    <row r="379" spans="1:8" ht="15" hidden="1" x14ac:dyDescent="0.25">
      <c r="A379" s="403" t="s">
        <v>1494</v>
      </c>
      <c r="B379" t="s">
        <v>1495</v>
      </c>
      <c r="C379" s="287">
        <v>0</v>
      </c>
      <c r="E379" t="s">
        <v>705</v>
      </c>
      <c r="G379" s="409"/>
      <c r="H379" s="409"/>
    </row>
    <row r="380" spans="1:8" ht="15" hidden="1" x14ac:dyDescent="0.25">
      <c r="A380" s="403" t="s">
        <v>1496</v>
      </c>
      <c r="B380" t="s">
        <v>1497</v>
      </c>
      <c r="C380" s="287">
        <v>0</v>
      </c>
      <c r="E380" t="s">
        <v>705</v>
      </c>
      <c r="G380" s="409"/>
      <c r="H380" s="409"/>
    </row>
    <row r="381" spans="1:8" ht="15" hidden="1" x14ac:dyDescent="0.25">
      <c r="A381" s="403" t="s">
        <v>516</v>
      </c>
      <c r="B381" t="s">
        <v>1137</v>
      </c>
      <c r="C381" s="287">
        <v>0</v>
      </c>
      <c r="E381" t="s">
        <v>705</v>
      </c>
      <c r="G381" s="409"/>
      <c r="H381" s="409"/>
    </row>
    <row r="382" spans="1:8" ht="15" hidden="1" x14ac:dyDescent="0.25">
      <c r="A382" s="403" t="s">
        <v>517</v>
      </c>
      <c r="B382" t="s">
        <v>1138</v>
      </c>
      <c r="C382" s="287">
        <v>0</v>
      </c>
      <c r="E382" t="s">
        <v>705</v>
      </c>
      <c r="G382" s="409"/>
      <c r="H382" s="409"/>
    </row>
    <row r="383" spans="1:8" ht="15" hidden="1" x14ac:dyDescent="0.25">
      <c r="A383" s="403" t="s">
        <v>518</v>
      </c>
      <c r="B383" t="s">
        <v>1139</v>
      </c>
      <c r="C383" s="287">
        <v>0</v>
      </c>
      <c r="E383" t="s">
        <v>705</v>
      </c>
      <c r="G383" s="409"/>
      <c r="H383" s="409"/>
    </row>
    <row r="384" spans="1:8" ht="15" hidden="1" x14ac:dyDescent="0.25">
      <c r="A384" s="403" t="s">
        <v>519</v>
      </c>
      <c r="B384" t="s">
        <v>520</v>
      </c>
      <c r="C384" s="287">
        <v>0</v>
      </c>
      <c r="E384" t="s">
        <v>705</v>
      </c>
      <c r="G384" s="409"/>
      <c r="H384" s="409"/>
    </row>
    <row r="385" spans="1:8" ht="15" hidden="1" x14ac:dyDescent="0.25">
      <c r="A385" s="403" t="s">
        <v>521</v>
      </c>
      <c r="B385" t="s">
        <v>522</v>
      </c>
      <c r="C385" s="287">
        <v>0</v>
      </c>
      <c r="E385" t="s">
        <v>705</v>
      </c>
      <c r="G385" s="409"/>
      <c r="H385" s="409"/>
    </row>
    <row r="386" spans="1:8" ht="15" hidden="1" x14ac:dyDescent="0.25">
      <c r="A386" s="403" t="s">
        <v>523</v>
      </c>
      <c r="B386" t="s">
        <v>1140</v>
      </c>
      <c r="C386" s="287">
        <v>0</v>
      </c>
      <c r="E386" t="s">
        <v>705</v>
      </c>
      <c r="G386" s="409"/>
      <c r="H386" s="409"/>
    </row>
    <row r="387" spans="1:8" ht="15" hidden="1" x14ac:dyDescent="0.25">
      <c r="A387" s="403" t="s">
        <v>524</v>
      </c>
      <c r="B387" t="s">
        <v>1141</v>
      </c>
      <c r="C387" s="287">
        <v>0</v>
      </c>
      <c r="E387" t="s">
        <v>705</v>
      </c>
      <c r="G387" s="409"/>
      <c r="H387" s="409"/>
    </row>
    <row r="388" spans="1:8" ht="15" hidden="1" x14ac:dyDescent="0.25">
      <c r="A388" s="403" t="s">
        <v>1498</v>
      </c>
      <c r="B388" t="s">
        <v>1499</v>
      </c>
      <c r="C388" s="287">
        <v>0</v>
      </c>
      <c r="E388" t="s">
        <v>705</v>
      </c>
      <c r="G388" s="409"/>
      <c r="H388" s="409"/>
    </row>
    <row r="389" spans="1:8" ht="15" hidden="1" x14ac:dyDescent="0.25">
      <c r="A389" s="403" t="s">
        <v>1500</v>
      </c>
      <c r="B389" t="s">
        <v>1501</v>
      </c>
      <c r="C389" s="287">
        <v>11806.843636363637</v>
      </c>
      <c r="E389" t="s">
        <v>705</v>
      </c>
      <c r="G389" s="409"/>
      <c r="H389" s="409"/>
    </row>
    <row r="390" spans="1:8" ht="15" hidden="1" x14ac:dyDescent="0.25">
      <c r="A390" s="403" t="s">
        <v>1502</v>
      </c>
      <c r="B390" t="s">
        <v>1503</v>
      </c>
      <c r="C390" s="287">
        <v>822.5454545454545</v>
      </c>
      <c r="E390" t="s">
        <v>705</v>
      </c>
      <c r="G390" s="409"/>
      <c r="H390" s="409"/>
    </row>
    <row r="391" spans="1:8" ht="15" hidden="1" x14ac:dyDescent="0.25">
      <c r="A391" s="403" t="s">
        <v>1504</v>
      </c>
      <c r="B391" t="s">
        <v>1505</v>
      </c>
      <c r="C391" s="287">
        <v>965.4545454545455</v>
      </c>
      <c r="E391" t="s">
        <v>705</v>
      </c>
      <c r="G391" s="409"/>
      <c r="H391" s="409"/>
    </row>
    <row r="392" spans="1:8" ht="15" hidden="1" x14ac:dyDescent="0.25">
      <c r="A392" s="403" t="s">
        <v>1506</v>
      </c>
      <c r="B392" t="s">
        <v>1507</v>
      </c>
      <c r="E392" t="s">
        <v>705</v>
      </c>
    </row>
    <row r="393" spans="1:8" ht="15" hidden="1" x14ac:dyDescent="0.25">
      <c r="A393" s="403" t="s">
        <v>1508</v>
      </c>
      <c r="B393" t="s">
        <v>1509</v>
      </c>
      <c r="E393" t="s">
        <v>705</v>
      </c>
    </row>
    <row r="394" spans="1:8" ht="15" hidden="1" x14ac:dyDescent="0.25">
      <c r="A394" s="403" t="s">
        <v>1510</v>
      </c>
      <c r="B394" t="s">
        <v>1511</v>
      </c>
      <c r="E394" t="s">
        <v>705</v>
      </c>
    </row>
    <row r="395" spans="1:8" ht="15" hidden="1" x14ac:dyDescent="0.25">
      <c r="A395" s="403" t="s">
        <v>525</v>
      </c>
      <c r="B395" t="s">
        <v>526</v>
      </c>
      <c r="E395" t="s">
        <v>41</v>
      </c>
    </row>
    <row r="396" spans="1:8" ht="15" hidden="1" x14ac:dyDescent="0.25">
      <c r="A396" s="403" t="s">
        <v>527</v>
      </c>
      <c r="B396" t="s">
        <v>528</v>
      </c>
      <c r="E396" t="s">
        <v>41</v>
      </c>
    </row>
    <row r="397" spans="1:8" ht="15" hidden="1" x14ac:dyDescent="0.25">
      <c r="A397" s="403" t="s">
        <v>529</v>
      </c>
      <c r="B397" t="s">
        <v>530</v>
      </c>
      <c r="E397" t="s">
        <v>41</v>
      </c>
    </row>
    <row r="398" spans="1:8" ht="15" hidden="1" x14ac:dyDescent="0.25">
      <c r="A398" s="403" t="s">
        <v>531</v>
      </c>
      <c r="B398" t="s">
        <v>532</v>
      </c>
      <c r="E398" t="s">
        <v>41</v>
      </c>
    </row>
    <row r="399" spans="1:8" ht="15" hidden="1" x14ac:dyDescent="0.25">
      <c r="A399" s="403" t="s">
        <v>533</v>
      </c>
      <c r="B399" t="s">
        <v>534</v>
      </c>
      <c r="E399" t="s">
        <v>41</v>
      </c>
    </row>
    <row r="400" spans="1:8" ht="15" hidden="1" x14ac:dyDescent="0.25">
      <c r="A400" s="403" t="s">
        <v>535</v>
      </c>
      <c r="B400" t="s">
        <v>536</v>
      </c>
      <c r="E400" t="s">
        <v>41</v>
      </c>
    </row>
    <row r="401" spans="1:5" ht="15" hidden="1" x14ac:dyDescent="0.25">
      <c r="A401" s="403" t="s">
        <v>537</v>
      </c>
      <c r="B401" t="s">
        <v>538</v>
      </c>
      <c r="E401" t="s">
        <v>41</v>
      </c>
    </row>
    <row r="402" spans="1:5" ht="15" hidden="1" x14ac:dyDescent="0.25">
      <c r="A402" s="403" t="s">
        <v>539</v>
      </c>
      <c r="B402" t="s">
        <v>540</v>
      </c>
      <c r="E402" t="s">
        <v>41</v>
      </c>
    </row>
    <row r="403" spans="1:5" ht="15" hidden="1" x14ac:dyDescent="0.25">
      <c r="A403" s="403" t="s">
        <v>541</v>
      </c>
      <c r="B403" t="s">
        <v>542</v>
      </c>
      <c r="E403" t="s">
        <v>41</v>
      </c>
    </row>
    <row r="404" spans="1:5" ht="15" hidden="1" x14ac:dyDescent="0.25">
      <c r="A404" s="403" t="s">
        <v>543</v>
      </c>
      <c r="B404" t="s">
        <v>544</v>
      </c>
      <c r="E404" t="s">
        <v>41</v>
      </c>
    </row>
    <row r="405" spans="1:5" ht="15" hidden="1" x14ac:dyDescent="0.25">
      <c r="A405" s="403" t="s">
        <v>545</v>
      </c>
      <c r="B405" t="s">
        <v>546</v>
      </c>
      <c r="E405" t="s">
        <v>41</v>
      </c>
    </row>
    <row r="406" spans="1:5" ht="15" hidden="1" x14ac:dyDescent="0.25">
      <c r="A406" s="403" t="s">
        <v>547</v>
      </c>
      <c r="B406" t="s">
        <v>548</v>
      </c>
      <c r="E406" t="s">
        <v>41</v>
      </c>
    </row>
    <row r="407" spans="1:5" ht="15" hidden="1" x14ac:dyDescent="0.25">
      <c r="A407" s="403" t="s">
        <v>549</v>
      </c>
      <c r="B407" t="s">
        <v>550</v>
      </c>
      <c r="E407" t="s">
        <v>41</v>
      </c>
    </row>
    <row r="408" spans="1:5" ht="15" hidden="1" x14ac:dyDescent="0.25">
      <c r="A408" s="403" t="s">
        <v>551</v>
      </c>
      <c r="B408" t="s">
        <v>552</v>
      </c>
      <c r="E408" t="s">
        <v>41</v>
      </c>
    </row>
    <row r="409" spans="1:5" ht="15" hidden="1" x14ac:dyDescent="0.25">
      <c r="A409" s="403" t="s">
        <v>553</v>
      </c>
      <c r="B409" t="s">
        <v>554</v>
      </c>
      <c r="E409" t="s">
        <v>41</v>
      </c>
    </row>
    <row r="410" spans="1:5" ht="15" hidden="1" x14ac:dyDescent="0.25">
      <c r="A410" s="403" t="s">
        <v>555</v>
      </c>
      <c r="B410" t="s">
        <v>556</v>
      </c>
      <c r="E410" t="s">
        <v>41</v>
      </c>
    </row>
    <row r="411" spans="1:5" ht="15" hidden="1" x14ac:dyDescent="0.25">
      <c r="A411" s="403" t="s">
        <v>557</v>
      </c>
      <c r="B411" t="s">
        <v>558</v>
      </c>
      <c r="E411" t="s">
        <v>41</v>
      </c>
    </row>
    <row r="412" spans="1:5" ht="15" hidden="1" x14ac:dyDescent="0.25">
      <c r="A412" s="403" t="s">
        <v>559</v>
      </c>
      <c r="B412" t="s">
        <v>560</v>
      </c>
      <c r="E412" t="s">
        <v>41</v>
      </c>
    </row>
    <row r="413" spans="1:5" ht="15" hidden="1" x14ac:dyDescent="0.25">
      <c r="A413" s="403" t="s">
        <v>561</v>
      </c>
      <c r="B413" t="s">
        <v>562</v>
      </c>
      <c r="E413" t="s">
        <v>41</v>
      </c>
    </row>
    <row r="414" spans="1:5" ht="15" hidden="1" x14ac:dyDescent="0.25">
      <c r="A414" s="403" t="s">
        <v>563</v>
      </c>
      <c r="B414" t="s">
        <v>564</v>
      </c>
      <c r="E414" t="s">
        <v>41</v>
      </c>
    </row>
    <row r="415" spans="1:5" ht="15" hidden="1" x14ac:dyDescent="0.25">
      <c r="A415" s="403" t="s">
        <v>919</v>
      </c>
      <c r="B415" t="s">
        <v>920</v>
      </c>
      <c r="E415" t="s">
        <v>41</v>
      </c>
    </row>
    <row r="416" spans="1:5" ht="15" hidden="1" x14ac:dyDescent="0.25">
      <c r="A416" s="403" t="s">
        <v>921</v>
      </c>
      <c r="B416" t="s">
        <v>922</v>
      </c>
      <c r="E416" t="s">
        <v>41</v>
      </c>
    </row>
    <row r="417" spans="1:5" ht="15" hidden="1" x14ac:dyDescent="0.25">
      <c r="A417" s="403" t="s">
        <v>923</v>
      </c>
      <c r="B417" t="s">
        <v>924</v>
      </c>
      <c r="E417" t="s">
        <v>41</v>
      </c>
    </row>
    <row r="418" spans="1:5" ht="15" hidden="1" x14ac:dyDescent="0.25">
      <c r="A418" s="403" t="s">
        <v>565</v>
      </c>
      <c r="B418" t="s">
        <v>1142</v>
      </c>
      <c r="E418" t="s">
        <v>41</v>
      </c>
    </row>
    <row r="419" spans="1:5" ht="15" hidden="1" x14ac:dyDescent="0.25">
      <c r="A419" s="403" t="s">
        <v>925</v>
      </c>
      <c r="B419" t="s">
        <v>926</v>
      </c>
      <c r="E419" t="s">
        <v>41</v>
      </c>
    </row>
    <row r="420" spans="1:5" ht="15" hidden="1" x14ac:dyDescent="0.25">
      <c r="A420" s="403" t="s">
        <v>927</v>
      </c>
      <c r="B420" t="s">
        <v>928</v>
      </c>
      <c r="E420" t="s">
        <v>41</v>
      </c>
    </row>
    <row r="421" spans="1:5" ht="15" hidden="1" x14ac:dyDescent="0.25">
      <c r="A421" s="403" t="s">
        <v>566</v>
      </c>
      <c r="B421" t="s">
        <v>1143</v>
      </c>
      <c r="E421" t="s">
        <v>41</v>
      </c>
    </row>
    <row r="422" spans="1:5" ht="15" hidden="1" x14ac:dyDescent="0.25">
      <c r="A422" s="403" t="s">
        <v>929</v>
      </c>
      <c r="B422" t="s">
        <v>567</v>
      </c>
      <c r="E422" t="s">
        <v>41</v>
      </c>
    </row>
    <row r="423" spans="1:5" ht="15" hidden="1" x14ac:dyDescent="0.25">
      <c r="A423" s="403" t="s">
        <v>568</v>
      </c>
      <c r="B423" t="s">
        <v>569</v>
      </c>
      <c r="E423" t="s">
        <v>41</v>
      </c>
    </row>
    <row r="424" spans="1:5" ht="15" hidden="1" x14ac:dyDescent="0.25">
      <c r="A424" s="403" t="s">
        <v>570</v>
      </c>
      <c r="B424" t="s">
        <v>571</v>
      </c>
      <c r="C424" s="287">
        <v>120000</v>
      </c>
      <c r="E424" t="s">
        <v>41</v>
      </c>
    </row>
    <row r="425" spans="1:5" ht="15" hidden="1" x14ac:dyDescent="0.25">
      <c r="A425" s="403" t="s">
        <v>572</v>
      </c>
      <c r="B425" t="s">
        <v>573</v>
      </c>
      <c r="E425" t="s">
        <v>41</v>
      </c>
    </row>
    <row r="426" spans="1:5" ht="15" hidden="1" x14ac:dyDescent="0.25">
      <c r="A426" s="403" t="s">
        <v>574</v>
      </c>
      <c r="B426" t="s">
        <v>575</v>
      </c>
      <c r="E426" t="s">
        <v>41</v>
      </c>
    </row>
    <row r="427" spans="1:5" ht="15" hidden="1" x14ac:dyDescent="0.25">
      <c r="A427" s="403" t="s">
        <v>576</v>
      </c>
      <c r="B427" t="s">
        <v>1144</v>
      </c>
      <c r="E427" t="s">
        <v>41</v>
      </c>
    </row>
    <row r="428" spans="1:5" ht="15" hidden="1" x14ac:dyDescent="0.25">
      <c r="A428" s="403" t="s">
        <v>577</v>
      </c>
      <c r="B428" t="s">
        <v>1145</v>
      </c>
      <c r="E428" t="s">
        <v>41</v>
      </c>
    </row>
    <row r="429" spans="1:5" ht="15" hidden="1" x14ac:dyDescent="0.25">
      <c r="A429" s="403" t="s">
        <v>578</v>
      </c>
      <c r="B429" t="s">
        <v>579</v>
      </c>
      <c r="E429" t="s">
        <v>41</v>
      </c>
    </row>
    <row r="430" spans="1:5" ht="15" hidden="1" x14ac:dyDescent="0.25">
      <c r="A430" s="403" t="s">
        <v>580</v>
      </c>
      <c r="B430" t="s">
        <v>581</v>
      </c>
      <c r="E430" t="s">
        <v>41</v>
      </c>
    </row>
    <row r="431" spans="1:5" ht="15" hidden="1" x14ac:dyDescent="0.25">
      <c r="A431" s="403" t="s">
        <v>582</v>
      </c>
      <c r="B431" t="s">
        <v>583</v>
      </c>
      <c r="E431" t="s">
        <v>41</v>
      </c>
    </row>
    <row r="432" spans="1:5" ht="15" hidden="1" x14ac:dyDescent="0.25">
      <c r="A432" s="403" t="s">
        <v>584</v>
      </c>
      <c r="B432" t="s">
        <v>585</v>
      </c>
      <c r="E432" t="s">
        <v>41</v>
      </c>
    </row>
    <row r="433" spans="1:5" ht="15" hidden="1" x14ac:dyDescent="0.25">
      <c r="A433" s="403" t="s">
        <v>586</v>
      </c>
      <c r="B433" t="s">
        <v>587</v>
      </c>
      <c r="E433" t="s">
        <v>41</v>
      </c>
    </row>
    <row r="434" spans="1:5" ht="15" hidden="1" x14ac:dyDescent="0.25">
      <c r="A434" s="403" t="s">
        <v>588</v>
      </c>
      <c r="B434" t="s">
        <v>589</v>
      </c>
      <c r="E434" t="s">
        <v>41</v>
      </c>
    </row>
    <row r="435" spans="1:5" ht="15" hidden="1" x14ac:dyDescent="0.25">
      <c r="A435" s="403" t="s">
        <v>590</v>
      </c>
      <c r="B435" t="s">
        <v>591</v>
      </c>
      <c r="C435" s="287">
        <v>782788</v>
      </c>
      <c r="E435" t="s">
        <v>41</v>
      </c>
    </row>
    <row r="436" spans="1:5" ht="15" hidden="1" x14ac:dyDescent="0.25">
      <c r="A436" s="403" t="s">
        <v>592</v>
      </c>
      <c r="B436" t="s">
        <v>593</v>
      </c>
      <c r="E436" t="s">
        <v>41</v>
      </c>
    </row>
    <row r="437" spans="1:5" ht="15" x14ac:dyDescent="0.25">
      <c r="A437" s="403"/>
    </row>
    <row r="438" spans="1:5" ht="15" x14ac:dyDescent="0.25">
      <c r="A438" s="403"/>
    </row>
    <row r="439" spans="1:5" ht="15" x14ac:dyDescent="0.25">
      <c r="A439" s="403"/>
    </row>
    <row r="440" spans="1:5" ht="15" x14ac:dyDescent="0.25">
      <c r="A440" s="403"/>
    </row>
    <row r="441" spans="1:5" ht="15" x14ac:dyDescent="0.25">
      <c r="A441" s="403"/>
    </row>
    <row r="442" spans="1:5" ht="15" x14ac:dyDescent="0.25">
      <c r="A442" s="403"/>
    </row>
  </sheetData>
  <autoFilter ref="E1:E436">
    <filterColumn colId="0">
      <filters>
        <filter val="P19"/>
      </filters>
    </filterColumn>
  </autoFilter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19</vt:i4>
      </vt:variant>
      <vt:variant>
        <vt:lpstr>ช่วงที่มีชื่อ</vt:lpstr>
      </vt:variant>
      <vt:variant>
        <vt:i4>4</vt:i4>
      </vt:variant>
    </vt:vector>
  </HeadingPairs>
  <TitlesOfParts>
    <vt:vector size="23" baseType="lpstr">
      <vt:lpstr>Sheet1</vt:lpstr>
      <vt:lpstr>Planfin2562</vt:lpstr>
      <vt:lpstr>Revenue</vt:lpstr>
      <vt:lpstr>Expense</vt:lpstr>
      <vt:lpstr>HGR2560</vt:lpstr>
      <vt:lpstr>การวิเคราะห์แผน 8 แบบ</vt:lpstr>
      <vt:lpstr>Mapping62</vt:lpstr>
      <vt:lpstr>1.WS-Re-Exp</vt:lpstr>
      <vt:lpstr>งบทดลอง รพ.</vt:lpstr>
      <vt:lpstr>2.WS-ยา วชภฯ</vt:lpstr>
      <vt:lpstr>3.WS-วัสดุอื่น</vt:lpstr>
      <vt:lpstr>4.WS-แผน จน.</vt:lpstr>
      <vt:lpstr>5.WS-แผน ลน.</vt:lpstr>
      <vt:lpstr>6.WS-แผนลงทุน</vt:lpstr>
      <vt:lpstr>6.1 รายละเอียดแผนลงทุน</vt:lpstr>
      <vt:lpstr>7.WS-แผน รพ.สต.</vt:lpstr>
      <vt:lpstr>7.1 รายละเอียด แผน รพ.สต.</vt:lpstr>
      <vt:lpstr>PlanFin Analysis</vt:lpstr>
      <vt:lpstr>Sheet2</vt:lpstr>
      <vt:lpstr>'1.WS-Re-Exp'!Print_Titles</vt:lpstr>
      <vt:lpstr>'6.1 รายละเอียดแผนลงทุน'!Print_Titles</vt:lpstr>
      <vt:lpstr>'7.1 รายละเอียด แผน รพ.สต.'!Print_Titles</vt:lpstr>
      <vt:lpstr>Planfin2562!Print_Titles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HIG05</dc:creator>
  <cp:lastModifiedBy>User</cp:lastModifiedBy>
  <cp:lastPrinted>2018-10-25T22:52:08Z</cp:lastPrinted>
  <dcterms:created xsi:type="dcterms:W3CDTF">2016-07-25T14:36:11Z</dcterms:created>
  <dcterms:modified xsi:type="dcterms:W3CDTF">2018-10-25T22:53:01Z</dcterms:modified>
</cp:coreProperties>
</file>